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"/>
    </mc:Choice>
  </mc:AlternateContent>
  <xr:revisionPtr revIDLastSave="0" documentId="13_ncr:1_{E888DCC6-8EB4-4A43-95AD-69812BF9DB0B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OS-BCL-B1000P" sheetId="1" r:id="rId1"/>
    <sheet name="OS-BCL-B1000R-FN" sheetId="2" r:id="rId2"/>
    <sheet name="OS-BCL-BLBV6-FN" sheetId="3" r:id="rId3"/>
    <sheet name="OS-BCL-BLCBB4-FN" sheetId="4" r:id="rId4"/>
    <sheet name="OS-BCL-BLCBB4-ADH-FN" sheetId="5" r:id="rId5"/>
    <sheet name="OS-BCL-BLCBG4-FN" sheetId="6" r:id="rId6"/>
    <sheet name="OS-BCL-BLCBGB4-FN" sheetId="7" r:id="rId7"/>
    <sheet name="OS-BCL-BLCBG4-ADH-FN" sheetId="8" r:id="rId8"/>
    <sheet name="OS-BCL-BLCBGB4-ADH-FN" sheetId="9" r:id="rId9"/>
    <sheet name="OS-BCL-BLCBGB6-FN" sheetId="10" r:id="rId10"/>
    <sheet name="OS-BCL-BOCE90-RG" sheetId="11" r:id="rId11"/>
    <sheet name="OS-BCL-BOCE90-RGBY-A" sheetId="12" r:id="rId12"/>
    <sheet name="OS-BCL-BWDW200-FN" sheetId="13" r:id="rId13"/>
    <sheet name="OS-BCL-BWH400" sheetId="14" r:id="rId14"/>
    <sheet name="OS-BCL-BWH400-A" sheetId="15" r:id="rId15"/>
    <sheet name="OS-BCL-BXCBG2-FN" sheetId="16" r:id="rId16"/>
    <sheet name="OS-BCL-CHC-BLBK" sheetId="17" r:id="rId17"/>
    <sheet name="OS-BCL-CHC-REBK" sheetId="18" r:id="rId18"/>
    <sheet name="OS-BCL-CHC-REBL" sheetId="19" r:id="rId19"/>
    <sheet name="OS-BCL-CHC-REGY" sheetId="20" r:id="rId20"/>
    <sheet name="OS-BCL-CHC-STAR" sheetId="21" r:id="rId21"/>
    <sheet name="OS-BCL-CH-13STAR" sheetId="22" r:id="rId22"/>
    <sheet name="OS-BCL-CH-BLBK" sheetId="23" r:id="rId23"/>
    <sheet name="OS-BCL-CH-BLGY" sheetId="24" r:id="rId24"/>
    <sheet name="OS-BCL-CH-BLYE" sheetId="25" r:id="rId25"/>
    <sheet name="OS-BCL-CH-FLAG" sheetId="26" r:id="rId26"/>
    <sheet name="OS-BCL-CH-GNBK" sheetId="27" r:id="rId27"/>
    <sheet name="OS-BCL-CH-HGBK" sheetId="28" r:id="rId28"/>
    <sheet name="OS-BCL-CH-HGGY" sheetId="29" r:id="rId29"/>
    <sheet name="OS-BCL-CH-HGNB" sheetId="30" r:id="rId30"/>
    <sheet name="OS-BCL-CH-HGYE" sheetId="31" r:id="rId31"/>
    <sheet name="OS-BCL-CH-NBGY" sheetId="32" r:id="rId32"/>
    <sheet name="OS-BCL-CH-NBYE" sheetId="33" r:id="rId33"/>
    <sheet name="OS-BCL-CH-ORBK" sheetId="34" r:id="rId34"/>
    <sheet name="OS-BCL-CH-ORBL" sheetId="35" r:id="rId35"/>
    <sheet name="OS-BCL-CH-ORNB" sheetId="36" r:id="rId36"/>
    <sheet name="OS-BCL-CH-PUBK" sheetId="37" r:id="rId37"/>
    <sheet name="OS-BCL-CH-REBK" sheetId="38" r:id="rId38"/>
    <sheet name="OS-BCL-CH-REBL" sheetId="39" r:id="rId39"/>
    <sheet name="OS-BCL-CH-REGY" sheetId="40" r:id="rId40"/>
    <sheet name="OS-BCL-CH-RENB" sheetId="41" r:id="rId41"/>
    <sheet name="OS-BCL-CH-REYE" sheetId="42" r:id="rId42"/>
    <sheet name="OS-BCL-CH-SLBK" sheetId="43" r:id="rId43"/>
    <sheet name="OS-BCL-CH-STAR" sheetId="44" r:id="rId44"/>
    <sheet name="OS-BCL-CH-YEBK" sheetId="45" r:id="rId45"/>
    <sheet name="OS-BCL-CHB-SCORE" sheetId="46" r:id="rId46"/>
    <sheet name="OS-BCL-CHB-SCORE-2PK" sheetId="47" r:id="rId47"/>
    <sheet name="OS-BCL-CHL-RE" sheetId="48" r:id="rId48"/>
    <sheet name="OS-BCL-CHL-BL" sheetId="49" r:id="rId49"/>
    <sheet name="OS-BCL-CHL-WH" sheetId="50" r:id="rId50"/>
    <sheet name="OS-BCL-CHPRO-BLBK" sheetId="51" r:id="rId51"/>
    <sheet name="OS-BCL-CHPRO-BLGY" sheetId="52" r:id="rId52"/>
    <sheet name="OS-BCL-CHPRO-FLAG" sheetId="53" r:id="rId53"/>
    <sheet name="OS-BCL-CHPRO-ORBK" sheetId="54" r:id="rId54"/>
    <sheet name="OS-BCL-CHPRO-ORBL" sheetId="55" r:id="rId55"/>
    <sheet name="OS-BCL-CHPRO-REBK" sheetId="56" r:id="rId56"/>
    <sheet name="OS-BCL-CHPRO-REBL" sheetId="57" r:id="rId57"/>
    <sheet name="OS-BCL-CHPRO-REGR" sheetId="58" r:id="rId58"/>
    <sheet name="OS-BCL-CKRB-B10" sheetId="59" r:id="rId59"/>
    <sheet name="OS-BCL-CKRB-B30" sheetId="60" r:id="rId60"/>
    <sheet name="OS-BCL-CKRD-B30" sheetId="61" r:id="rId61"/>
    <sheet name="OS-BCL-CKRB-K30" sheetId="62" r:id="rId62"/>
    <sheet name="OS-BCL-CKRB-S10" sheetId="63" r:id="rId63"/>
    <sheet name="OS-BCL-CKRB-S30" sheetId="64" r:id="rId64"/>
    <sheet name="OS-BCL-CKRD-S30" sheetId="65" r:id="rId65"/>
    <sheet name="OS-BCL-CKSQ-S30" sheetId="66" r:id="rId66"/>
    <sheet name="OS-BCL-DICE-6PK" sheetId="67" r:id="rId67"/>
    <sheet name="OS-BCL-GC-AO3-48CT" sheetId="68" r:id="rId68"/>
    <sheet name="OS-BCL-GC-FL3-36CT" sheetId="69" r:id="rId69"/>
    <sheet name="OS-BCL-HTOSS-A" sheetId="70" r:id="rId70"/>
    <sheet name="OS-BCL-HTOSS-SB" sheetId="71" r:id="rId71"/>
    <sheet name="OS-BCL-PG-BINOC" sheetId="72" r:id="rId72"/>
    <sheet name="OS-BCL-PG-CROCK20-FN" sheetId="73" r:id="rId73"/>
    <sheet name="OS-BCL-PG-CRBUND" sheetId="74" r:id="rId74"/>
    <sheet name="OS-BCL-CROCK20-A" sheetId="75" r:id="rId75"/>
    <sheet name="OS-BCL-CROCK20-A-FN" sheetId="76" r:id="rId76"/>
    <sheet name="OS-BCL-PG-CROCK32" sheetId="77" r:id="rId77"/>
    <sheet name="OS-BCL-PG-DCROPE78-FN" sheetId="78" r:id="rId78"/>
    <sheet name="OS-BCL-PG-CROPE78-FN" sheetId="79" r:id="rId79"/>
    <sheet name="OS-BCL-PG-PWHEEL12-FN" sheetId="80" r:id="rId80"/>
    <sheet name="OS-BCL-PG-PTBUND" sheetId="81" r:id="rId81"/>
    <sheet name="OS-BCL-PG-SHANDLE-BL" sheetId="82" r:id="rId82"/>
    <sheet name="OS-BCL-PG-SHANDLE-FN" sheetId="83" r:id="rId83"/>
    <sheet name="OS-BCL-PG-SHANDLE-RE" sheetId="84" r:id="rId84"/>
    <sheet name="OS-BCL-PG-SHANDLE-GNYE" sheetId="85" r:id="rId85"/>
    <sheet name="OS-BCL-PG-SHANDLE-YLW" sheetId="86" r:id="rId86"/>
    <sheet name="OS-BCL-PG-TELES14-FN" sheetId="87" r:id="rId87"/>
    <sheet name="OS-BCL-PG-TRAP18-FN" sheetId="88" r:id="rId88"/>
    <sheet name="OS-BCL-PG-TRAPTSWING" sheetId="89" r:id="rId89"/>
    <sheet name="OS-BCL-PG-TSWING27-2PK-FN" sheetId="90" r:id="rId90"/>
    <sheet name="OS-BCL-PG-SHANDLE17-GN" sheetId="91" r:id="rId91"/>
    <sheet name="OS-BCL-SQBTL8C-12-A" sheetId="92" r:id="rId92"/>
    <sheet name="OS-BCL-BTL16A" sheetId="93" r:id="rId93"/>
    <sheet name="OS-BCL-CDBC-B2" sheetId="94" r:id="rId94"/>
    <sheet name="OS-BCL-CDBC-B4" sheetId="95" r:id="rId95"/>
    <sheet name="OS-BCL-CDBC-BK2" sheetId="96" r:id="rId96"/>
    <sheet name="OS-BCL-CDBC-BK4" sheetId="97" r:id="rId97"/>
    <sheet name="OS-BCL-CDBC-S2" sheetId="98" r:id="rId98"/>
    <sheet name="OS-BCL-CDBC-S4" sheetId="99" r:id="rId99"/>
    <sheet name="OS-BCL-DS-HP-B12-TBK" sheetId="100" r:id="rId100"/>
    <sheet name="OS-BCL-DS-HP-B6-TBK" sheetId="101" r:id="rId101"/>
    <sheet name="OS-BCL-DS-HP-BK12-TBK" sheetId="102" r:id="rId102"/>
    <sheet name="OS-BCL-DS-HP-BK6-TBK" sheetId="103" r:id="rId103"/>
    <sheet name="OS-BCL-DS-HP-BK2-TBK" sheetId="104" r:id="rId104"/>
    <sheet name="OS-BCL-DS-HP-S12-TWH" sheetId="105" r:id="rId105"/>
    <sheet name="OS-BCL-DS-HP-S6-TWH" sheetId="106" r:id="rId106"/>
    <sheet name="OS-BCL-HTOSS" sheetId="107" r:id="rId107"/>
    <sheet name="OS-PUN-TS-A" sheetId="108" r:id="rId108"/>
    <sheet name="OS-PUN-TS-B" sheetId="109" r:id="rId109"/>
    <sheet name="OS-PUN-CH-FLAG" sheetId="110" r:id="rId110"/>
  </sheets>
  <calcPr calcId="191029"/>
</workbook>
</file>

<file path=xl/calcChain.xml><?xml version="1.0" encoding="utf-8"?>
<calcChain xmlns="http://schemas.openxmlformats.org/spreadsheetml/2006/main">
  <c r="AB31" i="110" l="1"/>
  <c r="AD31" i="110" s="1"/>
  <c r="J31" i="110" s="1"/>
  <c r="Y31" i="110"/>
  <c r="Y3" i="110" s="1"/>
  <c r="X31" i="110"/>
  <c r="V31" i="110"/>
  <c r="U31" i="110"/>
  <c r="T31" i="110"/>
  <c r="R31" i="110"/>
  <c r="P31" i="110"/>
  <c r="O31" i="110"/>
  <c r="Q31" i="110" s="1"/>
  <c r="M31" i="110"/>
  <c r="H31" i="110"/>
  <c r="C31" i="110"/>
  <c r="AB30" i="110"/>
  <c r="AD30" i="110" s="1"/>
  <c r="J30" i="110" s="1"/>
  <c r="Y30" i="110"/>
  <c r="X30" i="110"/>
  <c r="X3" i="110" s="1"/>
  <c r="P30" i="110"/>
  <c r="Q30" i="110" s="1"/>
  <c r="O30" i="110"/>
  <c r="M30" i="110"/>
  <c r="H30" i="110"/>
  <c r="C30" i="110"/>
  <c r="AG3" i="110"/>
  <c r="AF3" i="110"/>
  <c r="W3" i="110"/>
  <c r="V3" i="110"/>
  <c r="U3" i="110"/>
  <c r="T3" i="110"/>
  <c r="O3" i="110"/>
  <c r="H3" i="110"/>
  <c r="G3" i="110"/>
  <c r="F3" i="110"/>
  <c r="D3" i="110"/>
  <c r="C3" i="110"/>
  <c r="A2" i="110"/>
  <c r="A1" i="110"/>
  <c r="AB31" i="109"/>
  <c r="AD31" i="109" s="1"/>
  <c r="J31" i="109" s="1"/>
  <c r="Y31" i="109"/>
  <c r="X31" i="109"/>
  <c r="V31" i="109"/>
  <c r="U31" i="109"/>
  <c r="T31" i="109"/>
  <c r="R31" i="109"/>
  <c r="P31" i="109"/>
  <c r="Q31" i="109" s="1"/>
  <c r="O31" i="109"/>
  <c r="M31" i="109"/>
  <c r="H31" i="109"/>
  <c r="C31" i="109"/>
  <c r="AD30" i="109"/>
  <c r="J30" i="109" s="1"/>
  <c r="AB30" i="109"/>
  <c r="Y30" i="109"/>
  <c r="X30" i="109"/>
  <c r="Q30" i="109"/>
  <c r="P30" i="109"/>
  <c r="O30" i="109"/>
  <c r="M30" i="109"/>
  <c r="H30" i="109"/>
  <c r="C30" i="109"/>
  <c r="AD29" i="109"/>
  <c r="J29" i="109" s="1"/>
  <c r="AB29" i="109"/>
  <c r="Y29" i="109"/>
  <c r="X29" i="109"/>
  <c r="P29" i="109"/>
  <c r="Q29" i="109" s="1"/>
  <c r="O29" i="109"/>
  <c r="M29" i="109"/>
  <c r="H29" i="109"/>
  <c r="C29" i="109"/>
  <c r="AD28" i="109"/>
  <c r="J28" i="109" s="1"/>
  <c r="AB28" i="109"/>
  <c r="Y28" i="109"/>
  <c r="X28" i="109"/>
  <c r="P28" i="109"/>
  <c r="O28" i="109"/>
  <c r="Q28" i="109" s="1"/>
  <c r="M28" i="109"/>
  <c r="H28" i="109"/>
  <c r="C28" i="109"/>
  <c r="AB27" i="109"/>
  <c r="AD27" i="109" s="1"/>
  <c r="J27" i="109" s="1"/>
  <c r="Y27" i="109"/>
  <c r="X27" i="109"/>
  <c r="P27" i="109"/>
  <c r="O27" i="109"/>
  <c r="Q27" i="109" s="1"/>
  <c r="M27" i="109"/>
  <c r="H27" i="109"/>
  <c r="C27" i="109"/>
  <c r="AD26" i="109"/>
  <c r="J26" i="109" s="1"/>
  <c r="AB26" i="109"/>
  <c r="Y26" i="109"/>
  <c r="X26" i="109"/>
  <c r="Q26" i="109"/>
  <c r="P26" i="109"/>
  <c r="O26" i="109"/>
  <c r="M26" i="109"/>
  <c r="H26" i="109"/>
  <c r="C26" i="109"/>
  <c r="AB25" i="109"/>
  <c r="AD25" i="109" s="1"/>
  <c r="J25" i="109" s="1"/>
  <c r="Y25" i="109"/>
  <c r="X25" i="109"/>
  <c r="Q25" i="109"/>
  <c r="P25" i="109"/>
  <c r="O25" i="109"/>
  <c r="M25" i="109"/>
  <c r="H25" i="109"/>
  <c r="C25" i="109"/>
  <c r="AD24" i="109"/>
  <c r="J24" i="109" s="1"/>
  <c r="AB24" i="109"/>
  <c r="Y24" i="109"/>
  <c r="Y3" i="109" s="1"/>
  <c r="X24" i="109"/>
  <c r="Q24" i="109"/>
  <c r="P24" i="109"/>
  <c r="O24" i="109"/>
  <c r="M24" i="109"/>
  <c r="H24" i="109"/>
  <c r="C24" i="109"/>
  <c r="AB23" i="109"/>
  <c r="AD23" i="109" s="1"/>
  <c r="J23" i="109" s="1"/>
  <c r="Y23" i="109"/>
  <c r="X23" i="109"/>
  <c r="P23" i="109"/>
  <c r="O23" i="109"/>
  <c r="Q23" i="109" s="1"/>
  <c r="M23" i="109"/>
  <c r="H23" i="109"/>
  <c r="C23" i="109"/>
  <c r="AD22" i="109"/>
  <c r="J22" i="109" s="1"/>
  <c r="AB22" i="109"/>
  <c r="Y22" i="109"/>
  <c r="X22" i="109"/>
  <c r="Q22" i="109"/>
  <c r="P22" i="109"/>
  <c r="O22" i="109"/>
  <c r="M22" i="109"/>
  <c r="H22" i="109"/>
  <c r="C22" i="109"/>
  <c r="AD21" i="109"/>
  <c r="J21" i="109" s="1"/>
  <c r="AB21" i="109"/>
  <c r="Y21" i="109"/>
  <c r="X21" i="109"/>
  <c r="X3" i="109" s="1"/>
  <c r="P21" i="109"/>
  <c r="Q21" i="109" s="1"/>
  <c r="O21" i="109"/>
  <c r="M21" i="109"/>
  <c r="H21" i="109"/>
  <c r="C21" i="109"/>
  <c r="AG3" i="109"/>
  <c r="AF3" i="109"/>
  <c r="W3" i="109"/>
  <c r="V3" i="109"/>
  <c r="U3" i="109"/>
  <c r="T3" i="109"/>
  <c r="O3" i="109"/>
  <c r="G3" i="109"/>
  <c r="F3" i="109"/>
  <c r="H3" i="109" s="1"/>
  <c r="D3" i="109"/>
  <c r="C3" i="109"/>
  <c r="A2" i="109"/>
  <c r="AD31" i="108"/>
  <c r="J31" i="108" s="1"/>
  <c r="AB31" i="108"/>
  <c r="Y31" i="108"/>
  <c r="X31" i="108"/>
  <c r="V31" i="108"/>
  <c r="U31" i="108"/>
  <c r="T31" i="108"/>
  <c r="R31" i="108"/>
  <c r="Q31" i="108"/>
  <c r="P31" i="108"/>
  <c r="O31" i="108"/>
  <c r="M31" i="108"/>
  <c r="H31" i="108"/>
  <c r="C31" i="108"/>
  <c r="AD30" i="108"/>
  <c r="J30" i="108" s="1"/>
  <c r="AB30" i="108"/>
  <c r="Y30" i="108"/>
  <c r="X30" i="108"/>
  <c r="P30" i="108"/>
  <c r="Q30" i="108" s="1"/>
  <c r="O30" i="108"/>
  <c r="M30" i="108"/>
  <c r="H30" i="108"/>
  <c r="C30" i="108"/>
  <c r="AD29" i="108"/>
  <c r="J29" i="108" s="1"/>
  <c r="AB29" i="108"/>
  <c r="Y29" i="108"/>
  <c r="X29" i="108"/>
  <c r="P29" i="108"/>
  <c r="O29" i="108"/>
  <c r="Q29" i="108" s="1"/>
  <c r="M29" i="108"/>
  <c r="H29" i="108"/>
  <c r="C29" i="108"/>
  <c r="AB28" i="108"/>
  <c r="AD28" i="108" s="1"/>
  <c r="J28" i="108" s="1"/>
  <c r="Y28" i="108"/>
  <c r="X28" i="108"/>
  <c r="P28" i="108"/>
  <c r="O28" i="108"/>
  <c r="Q28" i="108" s="1"/>
  <c r="M28" i="108"/>
  <c r="H28" i="108"/>
  <c r="C28" i="108"/>
  <c r="AD27" i="108"/>
  <c r="J27" i="108" s="1"/>
  <c r="AB27" i="108"/>
  <c r="Y27" i="108"/>
  <c r="X27" i="108"/>
  <c r="Q27" i="108"/>
  <c r="P27" i="108"/>
  <c r="O27" i="108"/>
  <c r="M27" i="108"/>
  <c r="H27" i="108"/>
  <c r="C27" i="108"/>
  <c r="AB26" i="108"/>
  <c r="AD26" i="108" s="1"/>
  <c r="J26" i="108" s="1"/>
  <c r="Y26" i="108"/>
  <c r="X26" i="108"/>
  <c r="Q26" i="108"/>
  <c r="P26" i="108"/>
  <c r="O26" i="108"/>
  <c r="M26" i="108"/>
  <c r="H26" i="108"/>
  <c r="C26" i="108"/>
  <c r="AB25" i="108"/>
  <c r="AD25" i="108" s="1"/>
  <c r="J25" i="108" s="1"/>
  <c r="Y25" i="108"/>
  <c r="X25" i="108"/>
  <c r="Q25" i="108"/>
  <c r="P25" i="108"/>
  <c r="O25" i="108"/>
  <c r="M25" i="108"/>
  <c r="H25" i="108"/>
  <c r="C25" i="108"/>
  <c r="AB24" i="108"/>
  <c r="AD24" i="108" s="1"/>
  <c r="J24" i="108" s="1"/>
  <c r="Y24" i="108"/>
  <c r="X24" i="108"/>
  <c r="P24" i="108"/>
  <c r="O24" i="108"/>
  <c r="Q24" i="108" s="1"/>
  <c r="M24" i="108"/>
  <c r="H24" i="108"/>
  <c r="C24" i="108"/>
  <c r="AD23" i="108"/>
  <c r="J23" i="108" s="1"/>
  <c r="AB23" i="108"/>
  <c r="Y23" i="108"/>
  <c r="X23" i="108"/>
  <c r="Q23" i="108"/>
  <c r="P23" i="108"/>
  <c r="O23" i="108"/>
  <c r="M23" i="108"/>
  <c r="H23" i="108"/>
  <c r="C23" i="108"/>
  <c r="AD22" i="108"/>
  <c r="J22" i="108" s="1"/>
  <c r="AB22" i="108"/>
  <c r="Y22" i="108"/>
  <c r="X22" i="108"/>
  <c r="X3" i="108" s="1"/>
  <c r="P22" i="108"/>
  <c r="Q22" i="108" s="1"/>
  <c r="O22" i="108"/>
  <c r="M22" i="108"/>
  <c r="H22" i="108"/>
  <c r="C22" i="108"/>
  <c r="AD21" i="108"/>
  <c r="J21" i="108" s="1"/>
  <c r="AB21" i="108"/>
  <c r="Y21" i="108"/>
  <c r="Y3" i="108" s="1"/>
  <c r="X21" i="108"/>
  <c r="P21" i="108"/>
  <c r="O21" i="108"/>
  <c r="Q21" i="108" s="1"/>
  <c r="M21" i="108"/>
  <c r="H21" i="108"/>
  <c r="C21" i="108"/>
  <c r="AG3" i="108"/>
  <c r="AF3" i="108"/>
  <c r="W3" i="108"/>
  <c r="V3" i="108"/>
  <c r="U3" i="108"/>
  <c r="T3" i="108"/>
  <c r="O3" i="108"/>
  <c r="G3" i="108"/>
  <c r="H3" i="108" s="1"/>
  <c r="F3" i="108"/>
  <c r="D3" i="108"/>
  <c r="C3" i="108"/>
  <c r="A2" i="108"/>
  <c r="A1" i="108"/>
  <c r="AB31" i="107"/>
  <c r="AD31" i="107" s="1"/>
  <c r="J31" i="107" s="1"/>
  <c r="Y31" i="107"/>
  <c r="X31" i="107"/>
  <c r="V31" i="107"/>
  <c r="U31" i="107"/>
  <c r="T31" i="107"/>
  <c r="R31" i="107"/>
  <c r="P31" i="107"/>
  <c r="O31" i="107"/>
  <c r="M31" i="107"/>
  <c r="H31" i="107"/>
  <c r="C31" i="107"/>
  <c r="AD30" i="107"/>
  <c r="J30" i="107" s="1"/>
  <c r="AB30" i="107"/>
  <c r="Y30" i="107"/>
  <c r="X30" i="107"/>
  <c r="P30" i="107"/>
  <c r="O30" i="107"/>
  <c r="Q30" i="107" s="1"/>
  <c r="M30" i="107"/>
  <c r="H30" i="107"/>
  <c r="C30" i="107"/>
  <c r="AB29" i="107"/>
  <c r="AD29" i="107" s="1"/>
  <c r="J29" i="107" s="1"/>
  <c r="Y29" i="107"/>
  <c r="X29" i="107"/>
  <c r="Q29" i="107"/>
  <c r="P29" i="107"/>
  <c r="O29" i="107"/>
  <c r="M29" i="107"/>
  <c r="H29" i="107"/>
  <c r="C29" i="107"/>
  <c r="AB28" i="107"/>
  <c r="AD28" i="107" s="1"/>
  <c r="J28" i="107" s="1"/>
  <c r="Y28" i="107"/>
  <c r="X28" i="107"/>
  <c r="Q28" i="107"/>
  <c r="P28" i="107"/>
  <c r="O28" i="107"/>
  <c r="M28" i="107"/>
  <c r="H28" i="107"/>
  <c r="C28" i="107"/>
  <c r="AB27" i="107"/>
  <c r="AD27" i="107" s="1"/>
  <c r="J27" i="107" s="1"/>
  <c r="Y27" i="107"/>
  <c r="X27" i="107"/>
  <c r="Q27" i="107"/>
  <c r="P27" i="107"/>
  <c r="O27" i="107"/>
  <c r="M27" i="107"/>
  <c r="H27" i="107"/>
  <c r="C27" i="107"/>
  <c r="AB26" i="107"/>
  <c r="AD26" i="107" s="1"/>
  <c r="J26" i="107" s="1"/>
  <c r="Y26" i="107"/>
  <c r="X26" i="107"/>
  <c r="P26" i="107"/>
  <c r="Q26" i="107" s="1"/>
  <c r="O26" i="107"/>
  <c r="M26" i="107"/>
  <c r="H26" i="107"/>
  <c r="C26" i="107"/>
  <c r="AD25" i="107"/>
  <c r="J25" i="107" s="1"/>
  <c r="AB25" i="107"/>
  <c r="Y25" i="107"/>
  <c r="X25" i="107"/>
  <c r="P25" i="107"/>
  <c r="Q25" i="107" s="1"/>
  <c r="O25" i="107"/>
  <c r="M25" i="107"/>
  <c r="K25" i="107"/>
  <c r="I25" i="107"/>
  <c r="H25" i="107"/>
  <c r="C25" i="107"/>
  <c r="AD24" i="107"/>
  <c r="AB24" i="107"/>
  <c r="Y24" i="107"/>
  <c r="X24" i="107"/>
  <c r="P24" i="107"/>
  <c r="Q24" i="107" s="1"/>
  <c r="O24" i="107"/>
  <c r="M24" i="107"/>
  <c r="K24" i="107"/>
  <c r="J24" i="107"/>
  <c r="I24" i="107"/>
  <c r="H24" i="107"/>
  <c r="C24" i="107"/>
  <c r="AD23" i="107"/>
  <c r="AB23" i="107"/>
  <c r="Y23" i="107"/>
  <c r="X23" i="107"/>
  <c r="X3" i="107" s="1"/>
  <c r="P23" i="107"/>
  <c r="O23" i="107"/>
  <c r="Q23" i="107" s="1"/>
  <c r="M23" i="107"/>
  <c r="J23" i="107"/>
  <c r="K23" i="107" s="1"/>
  <c r="I23" i="107"/>
  <c r="H23" i="107"/>
  <c r="C23" i="107"/>
  <c r="AB22" i="107"/>
  <c r="AD22" i="107" s="1"/>
  <c r="J22" i="107" s="1"/>
  <c r="Y22" i="107"/>
  <c r="X22" i="107"/>
  <c r="P22" i="107"/>
  <c r="O22" i="107"/>
  <c r="Q22" i="107" s="1"/>
  <c r="M22" i="107"/>
  <c r="H22" i="107"/>
  <c r="C22" i="107"/>
  <c r="AB21" i="107"/>
  <c r="AD21" i="107" s="1"/>
  <c r="J21" i="107" s="1"/>
  <c r="K21" i="107" s="1"/>
  <c r="Y21" i="107"/>
  <c r="X21" i="107"/>
  <c r="P21" i="107"/>
  <c r="O21" i="107"/>
  <c r="Q21" i="107" s="1"/>
  <c r="M21" i="107"/>
  <c r="H21" i="107"/>
  <c r="C21" i="107"/>
  <c r="AB20" i="107"/>
  <c r="AD20" i="107" s="1"/>
  <c r="J20" i="107" s="1"/>
  <c r="Y20" i="107"/>
  <c r="X20" i="107"/>
  <c r="P20" i="107"/>
  <c r="O20" i="107"/>
  <c r="Q20" i="107" s="1"/>
  <c r="M20" i="107"/>
  <c r="H20" i="107"/>
  <c r="C20" i="107"/>
  <c r="AB19" i="107"/>
  <c r="AD19" i="107" s="1"/>
  <c r="J19" i="107" s="1"/>
  <c r="Y19" i="107"/>
  <c r="X19" i="107"/>
  <c r="P19" i="107"/>
  <c r="O19" i="107"/>
  <c r="Q19" i="107" s="1"/>
  <c r="M19" i="107"/>
  <c r="H19" i="107"/>
  <c r="C19" i="107"/>
  <c r="AD18" i="107"/>
  <c r="J18" i="107" s="1"/>
  <c r="AB18" i="107"/>
  <c r="Y18" i="107"/>
  <c r="X18" i="107"/>
  <c r="P18" i="107"/>
  <c r="Q18" i="107" s="1"/>
  <c r="O18" i="107"/>
  <c r="M18" i="107"/>
  <c r="H18" i="107"/>
  <c r="C18" i="107"/>
  <c r="AD17" i="107"/>
  <c r="J17" i="107" s="1"/>
  <c r="AB17" i="107"/>
  <c r="Y17" i="107"/>
  <c r="X17" i="107"/>
  <c r="P17" i="107"/>
  <c r="O17" i="107"/>
  <c r="Q17" i="107" s="1"/>
  <c r="M17" i="107"/>
  <c r="K17" i="107"/>
  <c r="H17" i="107"/>
  <c r="C17" i="107"/>
  <c r="AG3" i="107"/>
  <c r="AF3" i="107"/>
  <c r="W3" i="107"/>
  <c r="V3" i="107"/>
  <c r="U3" i="107"/>
  <c r="T3" i="107"/>
  <c r="O3" i="107"/>
  <c r="G3" i="107"/>
  <c r="H3" i="107" s="1"/>
  <c r="F3" i="107"/>
  <c r="D3" i="107"/>
  <c r="C3" i="107"/>
  <c r="A2" i="107"/>
  <c r="A1" i="107"/>
  <c r="AD31" i="106"/>
  <c r="J31" i="106" s="1"/>
  <c r="AB31" i="106"/>
  <c r="Y31" i="106"/>
  <c r="X31" i="106"/>
  <c r="V31" i="106"/>
  <c r="U31" i="106"/>
  <c r="T31" i="106"/>
  <c r="R31" i="106"/>
  <c r="P31" i="106"/>
  <c r="O31" i="106"/>
  <c r="Q31" i="106" s="1"/>
  <c r="M31" i="106"/>
  <c r="H31" i="106"/>
  <c r="C31" i="106"/>
  <c r="AB30" i="106"/>
  <c r="AD30" i="106" s="1"/>
  <c r="J30" i="106" s="1"/>
  <c r="Y30" i="106"/>
  <c r="X30" i="106"/>
  <c r="P30" i="106"/>
  <c r="O30" i="106"/>
  <c r="Q30" i="106" s="1"/>
  <c r="M30" i="106"/>
  <c r="H30" i="106"/>
  <c r="C30" i="106"/>
  <c r="AB29" i="106"/>
  <c r="AD29" i="106" s="1"/>
  <c r="J29" i="106" s="1"/>
  <c r="Y29" i="106"/>
  <c r="X29" i="106"/>
  <c r="P29" i="106"/>
  <c r="O29" i="106"/>
  <c r="Q29" i="106" s="1"/>
  <c r="M29" i="106"/>
  <c r="H29" i="106"/>
  <c r="C29" i="106"/>
  <c r="AB28" i="106"/>
  <c r="AD28" i="106" s="1"/>
  <c r="J28" i="106" s="1"/>
  <c r="Y28" i="106"/>
  <c r="X28" i="106"/>
  <c r="Q28" i="106"/>
  <c r="P28" i="106"/>
  <c r="O28" i="106"/>
  <c r="M28" i="106"/>
  <c r="H28" i="106"/>
  <c r="C28" i="106"/>
  <c r="AD27" i="106"/>
  <c r="J27" i="106" s="1"/>
  <c r="AB27" i="106"/>
  <c r="Y27" i="106"/>
  <c r="X27" i="106"/>
  <c r="Q27" i="106"/>
  <c r="P27" i="106"/>
  <c r="O27" i="106"/>
  <c r="M27" i="106"/>
  <c r="K27" i="106"/>
  <c r="I27" i="106"/>
  <c r="H27" i="106"/>
  <c r="C27" i="106"/>
  <c r="AD26" i="106"/>
  <c r="AB26" i="106"/>
  <c r="Y26" i="106"/>
  <c r="X26" i="106"/>
  <c r="P26" i="106"/>
  <c r="O26" i="106"/>
  <c r="Q26" i="106" s="1"/>
  <c r="M26" i="106"/>
  <c r="J26" i="106"/>
  <c r="H26" i="106"/>
  <c r="C26" i="106"/>
  <c r="AB25" i="106"/>
  <c r="AD25" i="106" s="1"/>
  <c r="J25" i="106" s="1"/>
  <c r="Y25" i="106"/>
  <c r="X25" i="106"/>
  <c r="Q25" i="106"/>
  <c r="P25" i="106"/>
  <c r="O25" i="106"/>
  <c r="M25" i="106"/>
  <c r="H25" i="106"/>
  <c r="C25" i="106"/>
  <c r="AD24" i="106"/>
  <c r="J24" i="106" s="1"/>
  <c r="AB24" i="106"/>
  <c r="Y24" i="106"/>
  <c r="X24" i="106"/>
  <c r="Q24" i="106"/>
  <c r="P24" i="106"/>
  <c r="O24" i="106"/>
  <c r="M24" i="106"/>
  <c r="H24" i="106"/>
  <c r="C24" i="106"/>
  <c r="AD23" i="106"/>
  <c r="J23" i="106" s="1"/>
  <c r="AB23" i="106"/>
  <c r="Y23" i="106"/>
  <c r="X23" i="106"/>
  <c r="P23" i="106"/>
  <c r="O23" i="106"/>
  <c r="Q23" i="106" s="1"/>
  <c r="M23" i="106"/>
  <c r="H23" i="106"/>
  <c r="C23" i="106"/>
  <c r="AB22" i="106"/>
  <c r="AD22" i="106" s="1"/>
  <c r="J22" i="106" s="1"/>
  <c r="Y22" i="106"/>
  <c r="X22" i="106"/>
  <c r="Q22" i="106"/>
  <c r="P22" i="106"/>
  <c r="O22" i="106"/>
  <c r="M22" i="106"/>
  <c r="H22" i="106"/>
  <c r="C22" i="106"/>
  <c r="AD21" i="106"/>
  <c r="J21" i="106" s="1"/>
  <c r="AB21" i="106"/>
  <c r="Y21" i="106"/>
  <c r="X21" i="106"/>
  <c r="P21" i="106"/>
  <c r="O21" i="106"/>
  <c r="Q21" i="106" s="1"/>
  <c r="M21" i="106"/>
  <c r="H21" i="106"/>
  <c r="C21" i="106"/>
  <c r="AB20" i="106"/>
  <c r="AD20" i="106" s="1"/>
  <c r="J20" i="106" s="1"/>
  <c r="Y20" i="106"/>
  <c r="X20" i="106"/>
  <c r="P20" i="106"/>
  <c r="Q20" i="106" s="1"/>
  <c r="O20" i="106"/>
  <c r="M20" i="106"/>
  <c r="H20" i="106"/>
  <c r="C20" i="106"/>
  <c r="AD19" i="106"/>
  <c r="J19" i="106" s="1"/>
  <c r="AB19" i="106"/>
  <c r="Y19" i="106"/>
  <c r="X19" i="106"/>
  <c r="P19" i="106"/>
  <c r="O19" i="106"/>
  <c r="Q19" i="106" s="1"/>
  <c r="M19" i="106"/>
  <c r="K19" i="106"/>
  <c r="I19" i="106"/>
  <c r="H19" i="106"/>
  <c r="C19" i="106"/>
  <c r="AB18" i="106"/>
  <c r="AD18" i="106" s="1"/>
  <c r="J18" i="106" s="1"/>
  <c r="Y18" i="106"/>
  <c r="X18" i="106"/>
  <c r="P18" i="106"/>
  <c r="O18" i="106"/>
  <c r="Q18" i="106" s="1"/>
  <c r="M18" i="106"/>
  <c r="H18" i="106"/>
  <c r="C18" i="106"/>
  <c r="AB17" i="106"/>
  <c r="AD17" i="106" s="1"/>
  <c r="J17" i="106" s="1"/>
  <c r="Y17" i="106"/>
  <c r="X17" i="106"/>
  <c r="P17" i="106"/>
  <c r="O17" i="106"/>
  <c r="Q17" i="106" s="1"/>
  <c r="M17" i="106"/>
  <c r="H17" i="106"/>
  <c r="C17" i="106"/>
  <c r="AB16" i="106"/>
  <c r="AD16" i="106" s="1"/>
  <c r="J16" i="106" s="1"/>
  <c r="Y16" i="106"/>
  <c r="X16" i="106"/>
  <c r="Q16" i="106"/>
  <c r="P16" i="106"/>
  <c r="O16" i="106"/>
  <c r="M16" i="106"/>
  <c r="H16" i="106"/>
  <c r="C16" i="106"/>
  <c r="AD15" i="106"/>
  <c r="J15" i="106" s="1"/>
  <c r="I15" i="106" s="1"/>
  <c r="AB15" i="106"/>
  <c r="Y15" i="106"/>
  <c r="X15" i="106"/>
  <c r="P15" i="106"/>
  <c r="O15" i="106"/>
  <c r="Q15" i="106" s="1"/>
  <c r="M15" i="106"/>
  <c r="K15" i="106"/>
  <c r="H15" i="106"/>
  <c r="C15" i="106"/>
  <c r="AB14" i="106"/>
  <c r="AD14" i="106" s="1"/>
  <c r="J14" i="106" s="1"/>
  <c r="Y14" i="106"/>
  <c r="X14" i="106"/>
  <c r="Q14" i="106"/>
  <c r="P14" i="106"/>
  <c r="O14" i="106"/>
  <c r="M14" i="106"/>
  <c r="H14" i="106"/>
  <c r="C14" i="106"/>
  <c r="AD13" i="106"/>
  <c r="J13" i="106" s="1"/>
  <c r="I13" i="106" s="1"/>
  <c r="AB13" i="106"/>
  <c r="Y13" i="106"/>
  <c r="X13" i="106"/>
  <c r="P13" i="106"/>
  <c r="O13" i="106"/>
  <c r="Q13" i="106" s="1"/>
  <c r="M13" i="106"/>
  <c r="K13" i="106"/>
  <c r="H13" i="106"/>
  <c r="C13" i="106"/>
  <c r="AD12" i="106"/>
  <c r="J12" i="106" s="1"/>
  <c r="AB12" i="106"/>
  <c r="Y12" i="106"/>
  <c r="X12" i="106"/>
  <c r="X3" i="106" s="1"/>
  <c r="Q12" i="106"/>
  <c r="P12" i="106"/>
  <c r="O12" i="106"/>
  <c r="M12" i="106"/>
  <c r="H12" i="106"/>
  <c r="C12" i="106"/>
  <c r="AD11" i="106"/>
  <c r="J11" i="106" s="1"/>
  <c r="AB11" i="106"/>
  <c r="Y11" i="106"/>
  <c r="X11" i="106"/>
  <c r="P11" i="106"/>
  <c r="O11" i="106"/>
  <c r="Q11" i="106" s="1"/>
  <c r="M11" i="106"/>
  <c r="K11" i="106"/>
  <c r="I11" i="106"/>
  <c r="H11" i="106"/>
  <c r="C11" i="106"/>
  <c r="AB10" i="106"/>
  <c r="AD10" i="106" s="1"/>
  <c r="J10" i="106" s="1"/>
  <c r="Y10" i="106"/>
  <c r="X10" i="106"/>
  <c r="P10" i="106"/>
  <c r="O10" i="106"/>
  <c r="Q10" i="106" s="1"/>
  <c r="M10" i="106"/>
  <c r="H10" i="106"/>
  <c r="C10" i="106"/>
  <c r="AB9" i="106"/>
  <c r="AD9" i="106" s="1"/>
  <c r="J9" i="106" s="1"/>
  <c r="Y9" i="106"/>
  <c r="X9" i="106"/>
  <c r="P9" i="106"/>
  <c r="O9" i="106"/>
  <c r="Q9" i="106" s="1"/>
  <c r="M9" i="106"/>
  <c r="H9" i="106"/>
  <c r="C9" i="106"/>
  <c r="AB8" i="106"/>
  <c r="AD8" i="106" s="1"/>
  <c r="Y8" i="106"/>
  <c r="X8" i="106"/>
  <c r="P8" i="106"/>
  <c r="O8" i="106"/>
  <c r="Q8" i="106" s="1"/>
  <c r="M8" i="106"/>
  <c r="J8" i="106"/>
  <c r="H8" i="106"/>
  <c r="C8" i="106"/>
  <c r="AB7" i="106"/>
  <c r="AD7" i="106" s="1"/>
  <c r="J7" i="106" s="1"/>
  <c r="Y7" i="106"/>
  <c r="X7" i="106"/>
  <c r="Q7" i="106"/>
  <c r="P7" i="106"/>
  <c r="O7" i="106"/>
  <c r="M7" i="106"/>
  <c r="H7" i="106"/>
  <c r="C7" i="106"/>
  <c r="AB6" i="106"/>
  <c r="AD6" i="106" s="1"/>
  <c r="J6" i="106" s="1"/>
  <c r="K6" i="106" s="1"/>
  <c r="Y6" i="106"/>
  <c r="X6" i="106"/>
  <c r="P6" i="106"/>
  <c r="O6" i="106"/>
  <c r="Q6" i="106" s="1"/>
  <c r="M6" i="106"/>
  <c r="I6" i="106"/>
  <c r="H6" i="106"/>
  <c r="C6" i="106"/>
  <c r="AB5" i="106"/>
  <c r="AD5" i="106" s="1"/>
  <c r="J5" i="106" s="1"/>
  <c r="Y5" i="106"/>
  <c r="Y3" i="106" s="1"/>
  <c r="X5" i="106"/>
  <c r="P5" i="106"/>
  <c r="Q5" i="106" s="1"/>
  <c r="O5" i="106"/>
  <c r="M5" i="106"/>
  <c r="H5" i="106"/>
  <c r="C5" i="106"/>
  <c r="AD4" i="106"/>
  <c r="J4" i="106" s="1"/>
  <c r="AB4" i="106"/>
  <c r="Y4" i="106"/>
  <c r="X4" i="106"/>
  <c r="P4" i="106"/>
  <c r="Q4" i="106" s="1"/>
  <c r="O4" i="106"/>
  <c r="M4" i="106"/>
  <c r="H4" i="106"/>
  <c r="C4" i="106"/>
  <c r="AG3" i="106"/>
  <c r="AF3" i="106"/>
  <c r="W3" i="106"/>
  <c r="V3" i="106"/>
  <c r="U3" i="106"/>
  <c r="T3" i="106"/>
  <c r="O3" i="106"/>
  <c r="H3" i="106"/>
  <c r="G3" i="106"/>
  <c r="F3" i="106"/>
  <c r="D3" i="106"/>
  <c r="C3" i="106"/>
  <c r="A2" i="106"/>
  <c r="A1" i="106"/>
  <c r="AB31" i="105"/>
  <c r="AD31" i="105" s="1"/>
  <c r="J31" i="105" s="1"/>
  <c r="Y31" i="105"/>
  <c r="X31" i="105"/>
  <c r="V31" i="105"/>
  <c r="U31" i="105"/>
  <c r="T31" i="105"/>
  <c r="R31" i="105"/>
  <c r="P31" i="105"/>
  <c r="Q31" i="105" s="1"/>
  <c r="O31" i="105"/>
  <c r="M31" i="105"/>
  <c r="H31" i="105"/>
  <c r="C31" i="105"/>
  <c r="AB30" i="105"/>
  <c r="AD30" i="105" s="1"/>
  <c r="Y30" i="105"/>
  <c r="X30" i="105"/>
  <c r="P30" i="105"/>
  <c r="O30" i="105"/>
  <c r="Q30" i="105" s="1"/>
  <c r="M30" i="105"/>
  <c r="J30" i="105"/>
  <c r="H30" i="105"/>
  <c r="C30" i="105"/>
  <c r="AB29" i="105"/>
  <c r="AD29" i="105" s="1"/>
  <c r="J29" i="105" s="1"/>
  <c r="Y29" i="105"/>
  <c r="X29" i="105"/>
  <c r="P29" i="105"/>
  <c r="Q29" i="105" s="1"/>
  <c r="O29" i="105"/>
  <c r="M29" i="105"/>
  <c r="H29" i="105"/>
  <c r="C29" i="105"/>
  <c r="AB28" i="105"/>
  <c r="AD28" i="105" s="1"/>
  <c r="Y28" i="105"/>
  <c r="X28" i="105"/>
  <c r="P28" i="105"/>
  <c r="O28" i="105"/>
  <c r="Q28" i="105" s="1"/>
  <c r="M28" i="105"/>
  <c r="J28" i="105"/>
  <c r="H28" i="105"/>
  <c r="C28" i="105"/>
  <c r="AB27" i="105"/>
  <c r="AD27" i="105" s="1"/>
  <c r="J27" i="105" s="1"/>
  <c r="Y27" i="105"/>
  <c r="X27" i="105"/>
  <c r="Q27" i="105"/>
  <c r="P27" i="105"/>
  <c r="O27" i="105"/>
  <c r="M27" i="105"/>
  <c r="H27" i="105"/>
  <c r="C27" i="105"/>
  <c r="AD26" i="105"/>
  <c r="J26" i="105" s="1"/>
  <c r="I26" i="105" s="1"/>
  <c r="AB26" i="105"/>
  <c r="Y26" i="105"/>
  <c r="X26" i="105"/>
  <c r="Q26" i="105"/>
  <c r="P26" i="105"/>
  <c r="O26" i="105"/>
  <c r="M26" i="105"/>
  <c r="K26" i="105"/>
  <c r="H26" i="105"/>
  <c r="C26" i="105"/>
  <c r="AD25" i="105"/>
  <c r="AB25" i="105"/>
  <c r="Y25" i="105"/>
  <c r="X25" i="105"/>
  <c r="P25" i="105"/>
  <c r="O25" i="105"/>
  <c r="M25" i="105"/>
  <c r="J25" i="105"/>
  <c r="K25" i="105" s="1"/>
  <c r="H25" i="105"/>
  <c r="C25" i="105"/>
  <c r="AD24" i="105"/>
  <c r="J24" i="105" s="1"/>
  <c r="AB24" i="105"/>
  <c r="Y24" i="105"/>
  <c r="X24" i="105"/>
  <c r="Q24" i="105"/>
  <c r="P24" i="105"/>
  <c r="O24" i="105"/>
  <c r="M24" i="105"/>
  <c r="H24" i="105"/>
  <c r="C24" i="105"/>
  <c r="AB23" i="105"/>
  <c r="AD23" i="105" s="1"/>
  <c r="J23" i="105" s="1"/>
  <c r="Y23" i="105"/>
  <c r="X23" i="105"/>
  <c r="P23" i="105"/>
  <c r="O23" i="105"/>
  <c r="Q23" i="105" s="1"/>
  <c r="M23" i="105"/>
  <c r="H23" i="105"/>
  <c r="C23" i="105"/>
  <c r="AB22" i="105"/>
  <c r="AD22" i="105" s="1"/>
  <c r="J22" i="105" s="1"/>
  <c r="Y22" i="105"/>
  <c r="X22" i="105"/>
  <c r="P22" i="105"/>
  <c r="O22" i="105"/>
  <c r="Q22" i="105" s="1"/>
  <c r="M22" i="105"/>
  <c r="H22" i="105"/>
  <c r="C22" i="105"/>
  <c r="AB21" i="105"/>
  <c r="AD21" i="105" s="1"/>
  <c r="J21" i="105" s="1"/>
  <c r="Y21" i="105"/>
  <c r="X21" i="105"/>
  <c r="P21" i="105"/>
  <c r="O21" i="105"/>
  <c r="Q21" i="105" s="1"/>
  <c r="M21" i="105"/>
  <c r="H21" i="105"/>
  <c r="C21" i="105"/>
  <c r="AB20" i="105"/>
  <c r="AD20" i="105" s="1"/>
  <c r="J20" i="105" s="1"/>
  <c r="Y20" i="105"/>
  <c r="X20" i="105"/>
  <c r="P20" i="105"/>
  <c r="O20" i="105"/>
  <c r="Q20" i="105" s="1"/>
  <c r="M20" i="105"/>
  <c r="H20" i="105"/>
  <c r="C20" i="105"/>
  <c r="AB19" i="105"/>
  <c r="AD19" i="105" s="1"/>
  <c r="J19" i="105" s="1"/>
  <c r="Y19" i="105"/>
  <c r="X19" i="105"/>
  <c r="Q19" i="105"/>
  <c r="P19" i="105"/>
  <c r="O19" i="105"/>
  <c r="M19" i="105"/>
  <c r="H19" i="105"/>
  <c r="C19" i="105"/>
  <c r="AD18" i="105"/>
  <c r="J18" i="105" s="1"/>
  <c r="AB18" i="105"/>
  <c r="Y18" i="105"/>
  <c r="X18" i="105"/>
  <c r="Q18" i="105"/>
  <c r="P18" i="105"/>
  <c r="O18" i="105"/>
  <c r="M18" i="105"/>
  <c r="K18" i="105"/>
  <c r="I18" i="105"/>
  <c r="H18" i="105"/>
  <c r="C18" i="105"/>
  <c r="AD17" i="105"/>
  <c r="AB17" i="105"/>
  <c r="Y17" i="105"/>
  <c r="X17" i="105"/>
  <c r="P17" i="105"/>
  <c r="O17" i="105"/>
  <c r="Q17" i="105" s="1"/>
  <c r="M17" i="105"/>
  <c r="J17" i="105"/>
  <c r="H17" i="105"/>
  <c r="C17" i="105"/>
  <c r="AB16" i="105"/>
  <c r="AD16" i="105" s="1"/>
  <c r="J16" i="105" s="1"/>
  <c r="Y16" i="105"/>
  <c r="X16" i="105"/>
  <c r="Q16" i="105"/>
  <c r="P16" i="105"/>
  <c r="O16" i="105"/>
  <c r="M16" i="105"/>
  <c r="H16" i="105"/>
  <c r="C16" i="105"/>
  <c r="AD15" i="105"/>
  <c r="J15" i="105" s="1"/>
  <c r="AB15" i="105"/>
  <c r="Y15" i="105"/>
  <c r="X15" i="105"/>
  <c r="Q15" i="105"/>
  <c r="P15" i="105"/>
  <c r="O15" i="105"/>
  <c r="M15" i="105"/>
  <c r="H15" i="105"/>
  <c r="C15" i="105"/>
  <c r="AD14" i="105"/>
  <c r="J14" i="105" s="1"/>
  <c r="AB14" i="105"/>
  <c r="Y14" i="105"/>
  <c r="X14" i="105"/>
  <c r="P14" i="105"/>
  <c r="O14" i="105"/>
  <c r="Q14" i="105" s="1"/>
  <c r="M14" i="105"/>
  <c r="H14" i="105"/>
  <c r="C14" i="105"/>
  <c r="AB13" i="105"/>
  <c r="AD13" i="105" s="1"/>
  <c r="Y13" i="105"/>
  <c r="X13" i="105"/>
  <c r="Q13" i="105"/>
  <c r="P13" i="105"/>
  <c r="O13" i="105"/>
  <c r="M13" i="105"/>
  <c r="J13" i="105"/>
  <c r="K13" i="105" s="1"/>
  <c r="H13" i="105"/>
  <c r="C13" i="105"/>
  <c r="AD12" i="105"/>
  <c r="J12" i="105" s="1"/>
  <c r="AB12" i="105"/>
  <c r="Y12" i="105"/>
  <c r="X12" i="105"/>
  <c r="P12" i="105"/>
  <c r="O12" i="105"/>
  <c r="Q12" i="105" s="1"/>
  <c r="M12" i="105"/>
  <c r="H12" i="105"/>
  <c r="C12" i="105"/>
  <c r="AB11" i="105"/>
  <c r="AD11" i="105" s="1"/>
  <c r="J11" i="105" s="1"/>
  <c r="Y11" i="105"/>
  <c r="X11" i="105"/>
  <c r="Q11" i="105"/>
  <c r="P11" i="105"/>
  <c r="O11" i="105"/>
  <c r="M11" i="105"/>
  <c r="H11" i="105"/>
  <c r="C11" i="105"/>
  <c r="AD10" i="105"/>
  <c r="J10" i="105" s="1"/>
  <c r="AB10" i="105"/>
  <c r="Y10" i="105"/>
  <c r="X10" i="105"/>
  <c r="P10" i="105"/>
  <c r="O10" i="105"/>
  <c r="Q10" i="105" s="1"/>
  <c r="M10" i="105"/>
  <c r="K10" i="105"/>
  <c r="I10" i="105"/>
  <c r="H10" i="105"/>
  <c r="C10" i="105"/>
  <c r="AD9" i="105"/>
  <c r="AB9" i="105"/>
  <c r="Y9" i="105"/>
  <c r="X9" i="105"/>
  <c r="P9" i="105"/>
  <c r="O9" i="105"/>
  <c r="Q9" i="105" s="1"/>
  <c r="M9" i="105"/>
  <c r="J9" i="105"/>
  <c r="K9" i="105" s="1"/>
  <c r="H9" i="105"/>
  <c r="C9" i="105"/>
  <c r="AB8" i="105"/>
  <c r="AD8" i="105" s="1"/>
  <c r="Y8" i="105"/>
  <c r="X8" i="105"/>
  <c r="P8" i="105"/>
  <c r="O8" i="105"/>
  <c r="Q8" i="105" s="1"/>
  <c r="M8" i="105"/>
  <c r="J8" i="105"/>
  <c r="H8" i="105"/>
  <c r="C8" i="105"/>
  <c r="AB7" i="105"/>
  <c r="AD7" i="105" s="1"/>
  <c r="J7" i="105" s="1"/>
  <c r="Y7" i="105"/>
  <c r="X7" i="105"/>
  <c r="Q7" i="105"/>
  <c r="P7" i="105"/>
  <c r="O7" i="105"/>
  <c r="M7" i="105"/>
  <c r="H7" i="105"/>
  <c r="C7" i="105"/>
  <c r="AD6" i="105"/>
  <c r="J6" i="105" s="1"/>
  <c r="I6" i="105" s="1"/>
  <c r="AB6" i="105"/>
  <c r="Y6" i="105"/>
  <c r="X6" i="105"/>
  <c r="P6" i="105"/>
  <c r="O6" i="105"/>
  <c r="Q6" i="105" s="1"/>
  <c r="M6" i="105"/>
  <c r="K6" i="105"/>
  <c r="H6" i="105"/>
  <c r="C6" i="105"/>
  <c r="AB5" i="105"/>
  <c r="AD5" i="105" s="1"/>
  <c r="J5" i="105" s="1"/>
  <c r="Y5" i="105"/>
  <c r="X5" i="105"/>
  <c r="Q5" i="105"/>
  <c r="P5" i="105"/>
  <c r="O5" i="105"/>
  <c r="M5" i="105"/>
  <c r="H5" i="105"/>
  <c r="C5" i="105"/>
  <c r="AD4" i="105"/>
  <c r="J4" i="105" s="1"/>
  <c r="AB4" i="105"/>
  <c r="Y4" i="105"/>
  <c r="X4" i="105"/>
  <c r="P4" i="105"/>
  <c r="O4" i="105"/>
  <c r="Q4" i="105" s="1"/>
  <c r="M4" i="105"/>
  <c r="H4" i="105"/>
  <c r="C4" i="105"/>
  <c r="AG3" i="105"/>
  <c r="AF3" i="105"/>
  <c r="X3" i="105"/>
  <c r="W3" i="105"/>
  <c r="V3" i="105"/>
  <c r="U3" i="105"/>
  <c r="T3" i="105"/>
  <c r="O3" i="105"/>
  <c r="G3" i="105"/>
  <c r="H3" i="105" s="1"/>
  <c r="F3" i="105"/>
  <c r="D3" i="105"/>
  <c r="C3" i="105"/>
  <c r="A2" i="105"/>
  <c r="A1" i="105"/>
  <c r="AD31" i="104"/>
  <c r="J31" i="104" s="1"/>
  <c r="AB31" i="104"/>
  <c r="Y31" i="104"/>
  <c r="X31" i="104"/>
  <c r="V31" i="104"/>
  <c r="U31" i="104"/>
  <c r="T31" i="104"/>
  <c r="R31" i="104"/>
  <c r="Q31" i="104"/>
  <c r="P31" i="104"/>
  <c r="O31" i="104"/>
  <c r="M31" i="104"/>
  <c r="H31" i="104"/>
  <c r="C31" i="104"/>
  <c r="AB30" i="104"/>
  <c r="AD30" i="104" s="1"/>
  <c r="J30" i="104" s="1"/>
  <c r="Y30" i="104"/>
  <c r="X30" i="104"/>
  <c r="Q30" i="104"/>
  <c r="P30" i="104"/>
  <c r="O30" i="104"/>
  <c r="M30" i="104"/>
  <c r="H30" i="104"/>
  <c r="C30" i="104"/>
  <c r="AD29" i="104"/>
  <c r="J29" i="104" s="1"/>
  <c r="AB29" i="104"/>
  <c r="Y29" i="104"/>
  <c r="X29" i="104"/>
  <c r="P29" i="104"/>
  <c r="O29" i="104"/>
  <c r="Q29" i="104" s="1"/>
  <c r="M29" i="104"/>
  <c r="H29" i="104"/>
  <c r="C29" i="104"/>
  <c r="AB28" i="104"/>
  <c r="AD28" i="104" s="1"/>
  <c r="J28" i="104" s="1"/>
  <c r="Y28" i="104"/>
  <c r="X28" i="104"/>
  <c r="Q28" i="104"/>
  <c r="P28" i="104"/>
  <c r="O28" i="104"/>
  <c r="M28" i="104"/>
  <c r="H28" i="104"/>
  <c r="C28" i="104"/>
  <c r="AD27" i="104"/>
  <c r="J27" i="104" s="1"/>
  <c r="AB27" i="104"/>
  <c r="Y27" i="104"/>
  <c r="X27" i="104"/>
  <c r="P27" i="104"/>
  <c r="O27" i="104"/>
  <c r="Q27" i="104" s="1"/>
  <c r="M27" i="104"/>
  <c r="H27" i="104"/>
  <c r="C27" i="104"/>
  <c r="AB26" i="104"/>
  <c r="AD26" i="104" s="1"/>
  <c r="J26" i="104" s="1"/>
  <c r="Y26" i="104"/>
  <c r="X26" i="104"/>
  <c r="Q26" i="104"/>
  <c r="P26" i="104"/>
  <c r="O26" i="104"/>
  <c r="M26" i="104"/>
  <c r="H26" i="104"/>
  <c r="C26" i="104"/>
  <c r="AD25" i="104"/>
  <c r="J25" i="104" s="1"/>
  <c r="AB25" i="104"/>
  <c r="Y25" i="104"/>
  <c r="X25" i="104"/>
  <c r="P25" i="104"/>
  <c r="O25" i="104"/>
  <c r="Q25" i="104" s="1"/>
  <c r="M25" i="104"/>
  <c r="K25" i="104"/>
  <c r="I25" i="104"/>
  <c r="H25" i="104"/>
  <c r="C25" i="104"/>
  <c r="AB24" i="104"/>
  <c r="AD24" i="104" s="1"/>
  <c r="J24" i="104" s="1"/>
  <c r="Y24" i="104"/>
  <c r="X24" i="104"/>
  <c r="P24" i="104"/>
  <c r="O24" i="104"/>
  <c r="Q24" i="104" s="1"/>
  <c r="M24" i="104"/>
  <c r="H24" i="104"/>
  <c r="C24" i="104"/>
  <c r="AB23" i="104"/>
  <c r="AD23" i="104" s="1"/>
  <c r="J23" i="104" s="1"/>
  <c r="Y23" i="104"/>
  <c r="X23" i="104"/>
  <c r="P23" i="104"/>
  <c r="O23" i="104"/>
  <c r="Q23" i="104" s="1"/>
  <c r="M23" i="104"/>
  <c r="H23" i="104"/>
  <c r="C23" i="104"/>
  <c r="AB22" i="104"/>
  <c r="AD22" i="104" s="1"/>
  <c r="J22" i="104" s="1"/>
  <c r="Y22" i="104"/>
  <c r="X22" i="104"/>
  <c r="Q22" i="104"/>
  <c r="P22" i="104"/>
  <c r="O22" i="104"/>
  <c r="M22" i="104"/>
  <c r="H22" i="104"/>
  <c r="C22" i="104"/>
  <c r="AD21" i="104"/>
  <c r="J21" i="104" s="1"/>
  <c r="AB21" i="104"/>
  <c r="Y21" i="104"/>
  <c r="X21" i="104"/>
  <c r="P21" i="104"/>
  <c r="O21" i="104"/>
  <c r="Q21" i="104" s="1"/>
  <c r="M21" i="104"/>
  <c r="H21" i="104"/>
  <c r="C21" i="104"/>
  <c r="AB20" i="104"/>
  <c r="AD20" i="104" s="1"/>
  <c r="J20" i="104" s="1"/>
  <c r="Y20" i="104"/>
  <c r="X20" i="104"/>
  <c r="Q20" i="104"/>
  <c r="P20" i="104"/>
  <c r="O20" i="104"/>
  <c r="M20" i="104"/>
  <c r="H20" i="104"/>
  <c r="C20" i="104"/>
  <c r="AD19" i="104"/>
  <c r="J19" i="104" s="1"/>
  <c r="I19" i="104" s="1"/>
  <c r="AB19" i="104"/>
  <c r="Y19" i="104"/>
  <c r="X19" i="104"/>
  <c r="P19" i="104"/>
  <c r="O19" i="104"/>
  <c r="Q19" i="104" s="1"/>
  <c r="M19" i="104"/>
  <c r="K19" i="104"/>
  <c r="H19" i="104"/>
  <c r="C19" i="104"/>
  <c r="AD18" i="104"/>
  <c r="J18" i="104" s="1"/>
  <c r="AB18" i="104"/>
  <c r="Y18" i="104"/>
  <c r="X18" i="104"/>
  <c r="Q18" i="104"/>
  <c r="P18" i="104"/>
  <c r="O18" i="104"/>
  <c r="M18" i="104"/>
  <c r="H18" i="104"/>
  <c r="C18" i="104"/>
  <c r="AD17" i="104"/>
  <c r="J17" i="104" s="1"/>
  <c r="AB17" i="104"/>
  <c r="Y17" i="104"/>
  <c r="X17" i="104"/>
  <c r="P17" i="104"/>
  <c r="O17" i="104"/>
  <c r="Q17" i="104" s="1"/>
  <c r="M17" i="104"/>
  <c r="K17" i="104"/>
  <c r="I17" i="104"/>
  <c r="H17" i="104"/>
  <c r="C17" i="104"/>
  <c r="AB16" i="104"/>
  <c r="AD16" i="104" s="1"/>
  <c r="J16" i="104" s="1"/>
  <c r="Y16" i="104"/>
  <c r="X16" i="104"/>
  <c r="P16" i="104"/>
  <c r="O16" i="104"/>
  <c r="Q16" i="104" s="1"/>
  <c r="M16" i="104"/>
  <c r="H16" i="104"/>
  <c r="C16" i="104"/>
  <c r="AB15" i="104"/>
  <c r="AD15" i="104" s="1"/>
  <c r="J15" i="104" s="1"/>
  <c r="Y15" i="104"/>
  <c r="X15" i="104"/>
  <c r="P15" i="104"/>
  <c r="O15" i="104"/>
  <c r="Q15" i="104" s="1"/>
  <c r="M15" i="104"/>
  <c r="H15" i="104"/>
  <c r="C15" i="104"/>
  <c r="AB14" i="104"/>
  <c r="AD14" i="104" s="1"/>
  <c r="Y14" i="104"/>
  <c r="X14" i="104"/>
  <c r="P14" i="104"/>
  <c r="O14" i="104"/>
  <c r="Q14" i="104" s="1"/>
  <c r="M14" i="104"/>
  <c r="J14" i="104"/>
  <c r="H14" i="104"/>
  <c r="C14" i="104"/>
  <c r="AB13" i="104"/>
  <c r="AD13" i="104" s="1"/>
  <c r="J13" i="104" s="1"/>
  <c r="Y13" i="104"/>
  <c r="X13" i="104"/>
  <c r="Q13" i="104"/>
  <c r="P13" i="104"/>
  <c r="O13" i="104"/>
  <c r="M13" i="104"/>
  <c r="H13" i="104"/>
  <c r="C13" i="104"/>
  <c r="AB12" i="104"/>
  <c r="AD12" i="104" s="1"/>
  <c r="J12" i="104" s="1"/>
  <c r="K12" i="104" s="1"/>
  <c r="Y12" i="104"/>
  <c r="X12" i="104"/>
  <c r="P12" i="104"/>
  <c r="O12" i="104"/>
  <c r="Q12" i="104" s="1"/>
  <c r="M12" i="104"/>
  <c r="I12" i="104"/>
  <c r="H12" i="104"/>
  <c r="C12" i="104"/>
  <c r="AB11" i="104"/>
  <c r="AD11" i="104" s="1"/>
  <c r="J11" i="104" s="1"/>
  <c r="Y11" i="104"/>
  <c r="X11" i="104"/>
  <c r="P11" i="104"/>
  <c r="Q11" i="104" s="1"/>
  <c r="O11" i="104"/>
  <c r="M11" i="104"/>
  <c r="H11" i="104"/>
  <c r="C11" i="104"/>
  <c r="AD10" i="104"/>
  <c r="J10" i="104" s="1"/>
  <c r="I10" i="104" s="1"/>
  <c r="AB10" i="104"/>
  <c r="Y10" i="104"/>
  <c r="X10" i="104"/>
  <c r="P10" i="104"/>
  <c r="Q10" i="104" s="1"/>
  <c r="O10" i="104"/>
  <c r="M10" i="104"/>
  <c r="H10" i="104"/>
  <c r="C10" i="104"/>
  <c r="AD9" i="104"/>
  <c r="J9" i="104" s="1"/>
  <c r="I9" i="104" s="1"/>
  <c r="AB9" i="104"/>
  <c r="Y9" i="104"/>
  <c r="X9" i="104"/>
  <c r="P9" i="104"/>
  <c r="O9" i="104"/>
  <c r="Q9" i="104" s="1"/>
  <c r="M9" i="104"/>
  <c r="K9" i="104"/>
  <c r="H9" i="104"/>
  <c r="C9" i="104"/>
  <c r="AB8" i="104"/>
  <c r="AD8" i="104" s="1"/>
  <c r="J8" i="104" s="1"/>
  <c r="I8" i="104" s="1"/>
  <c r="Y8" i="104"/>
  <c r="X8" i="104"/>
  <c r="P8" i="104"/>
  <c r="O8" i="104"/>
  <c r="M8" i="104"/>
  <c r="K8" i="104"/>
  <c r="H8" i="104"/>
  <c r="C8" i="104"/>
  <c r="AD7" i="104"/>
  <c r="J7" i="104" s="1"/>
  <c r="AB7" i="104"/>
  <c r="Y7" i="104"/>
  <c r="X7" i="104"/>
  <c r="P7" i="104"/>
  <c r="O7" i="104"/>
  <c r="Q7" i="104" s="1"/>
  <c r="M7" i="104"/>
  <c r="H7" i="104"/>
  <c r="C7" i="104"/>
  <c r="AB6" i="104"/>
  <c r="AD6" i="104" s="1"/>
  <c r="J6" i="104" s="1"/>
  <c r="Y6" i="104"/>
  <c r="X6" i="104"/>
  <c r="P6" i="104"/>
  <c r="O6" i="104"/>
  <c r="Q6" i="104" s="1"/>
  <c r="M6" i="104"/>
  <c r="H6" i="104"/>
  <c r="C6" i="104"/>
  <c r="AB5" i="104"/>
  <c r="AD5" i="104" s="1"/>
  <c r="J5" i="104" s="1"/>
  <c r="K5" i="104" s="1"/>
  <c r="Y5" i="104"/>
  <c r="X5" i="104"/>
  <c r="P5" i="104"/>
  <c r="O5" i="104"/>
  <c r="Q5" i="104" s="1"/>
  <c r="M5" i="104"/>
  <c r="I5" i="104"/>
  <c r="H5" i="104"/>
  <c r="C5" i="104"/>
  <c r="AB4" i="104"/>
  <c r="AD4" i="104" s="1"/>
  <c r="J4" i="104" s="1"/>
  <c r="Y4" i="104"/>
  <c r="X4" i="104"/>
  <c r="P4" i="104"/>
  <c r="O4" i="104"/>
  <c r="Q4" i="104" s="1"/>
  <c r="M4" i="104"/>
  <c r="H4" i="104"/>
  <c r="C4" i="104"/>
  <c r="AG3" i="104"/>
  <c r="AF3" i="104"/>
  <c r="Y3" i="104"/>
  <c r="W3" i="104"/>
  <c r="V3" i="104"/>
  <c r="U3" i="104"/>
  <c r="T3" i="104"/>
  <c r="O3" i="104"/>
  <c r="H3" i="104"/>
  <c r="G3" i="104"/>
  <c r="F3" i="104"/>
  <c r="D3" i="104"/>
  <c r="C3" i="104"/>
  <c r="A2" i="104"/>
  <c r="A1" i="104"/>
  <c r="AB31" i="103"/>
  <c r="AD31" i="103" s="1"/>
  <c r="J31" i="103" s="1"/>
  <c r="Y31" i="103"/>
  <c r="X31" i="103"/>
  <c r="V31" i="103"/>
  <c r="U31" i="103"/>
  <c r="T31" i="103"/>
  <c r="R31" i="103"/>
  <c r="P31" i="103"/>
  <c r="O31" i="103"/>
  <c r="Q31" i="103" s="1"/>
  <c r="M31" i="103"/>
  <c r="H31" i="103"/>
  <c r="C31" i="103"/>
  <c r="AB30" i="103"/>
  <c r="AD30" i="103" s="1"/>
  <c r="J30" i="103" s="1"/>
  <c r="K30" i="103" s="1"/>
  <c r="Y30" i="103"/>
  <c r="X30" i="103"/>
  <c r="P30" i="103"/>
  <c r="O30" i="103"/>
  <c r="Q30" i="103" s="1"/>
  <c r="M30" i="103"/>
  <c r="H30" i="103"/>
  <c r="C30" i="103"/>
  <c r="AB29" i="103"/>
  <c r="AD29" i="103" s="1"/>
  <c r="J29" i="103" s="1"/>
  <c r="Y29" i="103"/>
  <c r="X29" i="103"/>
  <c r="P29" i="103"/>
  <c r="Q29" i="103" s="1"/>
  <c r="O29" i="103"/>
  <c r="M29" i="103"/>
  <c r="H29" i="103"/>
  <c r="C29" i="103"/>
  <c r="AB28" i="103"/>
  <c r="AD28" i="103" s="1"/>
  <c r="J28" i="103" s="1"/>
  <c r="Y28" i="103"/>
  <c r="X28" i="103"/>
  <c r="P28" i="103"/>
  <c r="O28" i="103"/>
  <c r="Q28" i="103" s="1"/>
  <c r="M28" i="103"/>
  <c r="H28" i="103"/>
  <c r="C28" i="103"/>
  <c r="AB27" i="103"/>
  <c r="AD27" i="103" s="1"/>
  <c r="J27" i="103" s="1"/>
  <c r="Y27" i="103"/>
  <c r="X27" i="103"/>
  <c r="P27" i="103"/>
  <c r="Q27" i="103" s="1"/>
  <c r="O27" i="103"/>
  <c r="M27" i="103"/>
  <c r="H27" i="103"/>
  <c r="C27" i="103"/>
  <c r="AB26" i="103"/>
  <c r="AD26" i="103" s="1"/>
  <c r="Y26" i="103"/>
  <c r="X26" i="103"/>
  <c r="P26" i="103"/>
  <c r="O26" i="103"/>
  <c r="Q26" i="103" s="1"/>
  <c r="M26" i="103"/>
  <c r="J26" i="103"/>
  <c r="H26" i="103"/>
  <c r="C26" i="103"/>
  <c r="AB25" i="103"/>
  <c r="AD25" i="103" s="1"/>
  <c r="J25" i="103" s="1"/>
  <c r="Y25" i="103"/>
  <c r="X25" i="103"/>
  <c r="Q25" i="103"/>
  <c r="P25" i="103"/>
  <c r="O25" i="103"/>
  <c r="M25" i="103"/>
  <c r="H25" i="103"/>
  <c r="C25" i="103"/>
  <c r="AD24" i="103"/>
  <c r="J24" i="103" s="1"/>
  <c r="I24" i="103" s="1"/>
  <c r="AB24" i="103"/>
  <c r="Y24" i="103"/>
  <c r="X24" i="103"/>
  <c r="Q24" i="103"/>
  <c r="P24" i="103"/>
  <c r="O24" i="103"/>
  <c r="M24" i="103"/>
  <c r="K24" i="103"/>
  <c r="H24" i="103"/>
  <c r="C24" i="103"/>
  <c r="AD23" i="103"/>
  <c r="AB23" i="103"/>
  <c r="Y23" i="103"/>
  <c r="X23" i="103"/>
  <c r="P23" i="103"/>
  <c r="O23" i="103"/>
  <c r="M23" i="103"/>
  <c r="J23" i="103"/>
  <c r="K23" i="103" s="1"/>
  <c r="H23" i="103"/>
  <c r="C23" i="103"/>
  <c r="AD22" i="103"/>
  <c r="J22" i="103" s="1"/>
  <c r="AB22" i="103"/>
  <c r="Y22" i="103"/>
  <c r="X22" i="103"/>
  <c r="Q22" i="103"/>
  <c r="P22" i="103"/>
  <c r="O22" i="103"/>
  <c r="M22" i="103"/>
  <c r="H22" i="103"/>
  <c r="C22" i="103"/>
  <c r="AB21" i="103"/>
  <c r="AD21" i="103" s="1"/>
  <c r="J21" i="103" s="1"/>
  <c r="K21" i="103" s="1"/>
  <c r="Y21" i="103"/>
  <c r="X21" i="103"/>
  <c r="P21" i="103"/>
  <c r="O21" i="103"/>
  <c r="Q21" i="103" s="1"/>
  <c r="M21" i="103"/>
  <c r="I21" i="103"/>
  <c r="H21" i="103"/>
  <c r="C21" i="103"/>
  <c r="AB20" i="103"/>
  <c r="AD20" i="103" s="1"/>
  <c r="J20" i="103" s="1"/>
  <c r="Y20" i="103"/>
  <c r="X20" i="103"/>
  <c r="P20" i="103"/>
  <c r="Q20" i="103" s="1"/>
  <c r="O20" i="103"/>
  <c r="M20" i="103"/>
  <c r="H20" i="103"/>
  <c r="C20" i="103"/>
  <c r="AD19" i="103"/>
  <c r="J19" i="103" s="1"/>
  <c r="I19" i="103" s="1"/>
  <c r="AB19" i="103"/>
  <c r="Y19" i="103"/>
  <c r="X19" i="103"/>
  <c r="P19" i="103"/>
  <c r="Q19" i="103" s="1"/>
  <c r="O19" i="103"/>
  <c r="M19" i="103"/>
  <c r="K19" i="103"/>
  <c r="H19" i="103"/>
  <c r="C19" i="103"/>
  <c r="AD18" i="103"/>
  <c r="J18" i="103" s="1"/>
  <c r="AB18" i="103"/>
  <c r="Y18" i="103"/>
  <c r="X18" i="103"/>
  <c r="P18" i="103"/>
  <c r="O18" i="103"/>
  <c r="Q18" i="103" s="1"/>
  <c r="M18" i="103"/>
  <c r="H18" i="103"/>
  <c r="C18" i="103"/>
  <c r="AB17" i="103"/>
  <c r="AD17" i="103" s="1"/>
  <c r="J17" i="103" s="1"/>
  <c r="Y17" i="103"/>
  <c r="X17" i="103"/>
  <c r="P17" i="103"/>
  <c r="O17" i="103"/>
  <c r="Q17" i="103" s="1"/>
  <c r="M17" i="103"/>
  <c r="H17" i="103"/>
  <c r="C17" i="103"/>
  <c r="AB16" i="103"/>
  <c r="AD16" i="103" s="1"/>
  <c r="J16" i="103" s="1"/>
  <c r="Y16" i="103"/>
  <c r="X16" i="103"/>
  <c r="P16" i="103"/>
  <c r="O16" i="103"/>
  <c r="Q16" i="103" s="1"/>
  <c r="M16" i="103"/>
  <c r="H16" i="103"/>
  <c r="C16" i="103"/>
  <c r="AB15" i="103"/>
  <c r="AD15" i="103" s="1"/>
  <c r="J15" i="103" s="1"/>
  <c r="Y15" i="103"/>
  <c r="X15" i="103"/>
  <c r="Q15" i="103"/>
  <c r="P15" i="103"/>
  <c r="O15" i="103"/>
  <c r="M15" i="103"/>
  <c r="H15" i="103"/>
  <c r="C15" i="103"/>
  <c r="AD14" i="103"/>
  <c r="AB14" i="103"/>
  <c r="Y14" i="103"/>
  <c r="X14" i="103"/>
  <c r="Q14" i="103"/>
  <c r="P14" i="103"/>
  <c r="O14" i="103"/>
  <c r="M14" i="103"/>
  <c r="J14" i="103"/>
  <c r="K14" i="103" s="1"/>
  <c r="I14" i="103"/>
  <c r="H14" i="103"/>
  <c r="C14" i="103"/>
  <c r="AB13" i="103"/>
  <c r="AD13" i="103" s="1"/>
  <c r="J13" i="103" s="1"/>
  <c r="K13" i="103" s="1"/>
  <c r="Y13" i="103"/>
  <c r="X13" i="103"/>
  <c r="P13" i="103"/>
  <c r="O13" i="103"/>
  <c r="Q13" i="103" s="1"/>
  <c r="M13" i="103"/>
  <c r="I13" i="103"/>
  <c r="H13" i="103"/>
  <c r="C13" i="103"/>
  <c r="AB12" i="103"/>
  <c r="AD12" i="103" s="1"/>
  <c r="J12" i="103" s="1"/>
  <c r="K12" i="103" s="1"/>
  <c r="Y12" i="103"/>
  <c r="X12" i="103"/>
  <c r="P12" i="103"/>
  <c r="Q12" i="103" s="1"/>
  <c r="O12" i="103"/>
  <c r="M12" i="103"/>
  <c r="H12" i="103"/>
  <c r="C12" i="103"/>
  <c r="AD11" i="103"/>
  <c r="J11" i="103" s="1"/>
  <c r="I11" i="103" s="1"/>
  <c r="AB11" i="103"/>
  <c r="Y11" i="103"/>
  <c r="X11" i="103"/>
  <c r="P11" i="103"/>
  <c r="Q11" i="103" s="1"/>
  <c r="O11" i="103"/>
  <c r="M11" i="103"/>
  <c r="H11" i="103"/>
  <c r="C11" i="103"/>
  <c r="AD10" i="103"/>
  <c r="J10" i="103" s="1"/>
  <c r="I10" i="103" s="1"/>
  <c r="AB10" i="103"/>
  <c r="Y10" i="103"/>
  <c r="X10" i="103"/>
  <c r="P10" i="103"/>
  <c r="O10" i="103"/>
  <c r="Q10" i="103" s="1"/>
  <c r="M10" i="103"/>
  <c r="K10" i="103"/>
  <c r="H10" i="103"/>
  <c r="C10" i="103"/>
  <c r="AB9" i="103"/>
  <c r="AD9" i="103" s="1"/>
  <c r="J9" i="103" s="1"/>
  <c r="Y9" i="103"/>
  <c r="X9" i="103"/>
  <c r="P9" i="103"/>
  <c r="O9" i="103"/>
  <c r="Q9" i="103" s="1"/>
  <c r="M9" i="103"/>
  <c r="H9" i="103"/>
  <c r="C9" i="103"/>
  <c r="AB8" i="103"/>
  <c r="AD8" i="103" s="1"/>
  <c r="Y8" i="103"/>
  <c r="X8" i="103"/>
  <c r="P8" i="103"/>
  <c r="O8" i="103"/>
  <c r="Q8" i="103" s="1"/>
  <c r="M8" i="103"/>
  <c r="J8" i="103"/>
  <c r="H8" i="103"/>
  <c r="C8" i="103"/>
  <c r="AB7" i="103"/>
  <c r="AD7" i="103" s="1"/>
  <c r="Y7" i="103"/>
  <c r="X7" i="103"/>
  <c r="Q7" i="103"/>
  <c r="P7" i="103"/>
  <c r="O7" i="103"/>
  <c r="M7" i="103"/>
  <c r="J7" i="103"/>
  <c r="H7" i="103"/>
  <c r="C7" i="103"/>
  <c r="AB6" i="103"/>
  <c r="AD6" i="103" s="1"/>
  <c r="J6" i="103" s="1"/>
  <c r="Y6" i="103"/>
  <c r="X6" i="103"/>
  <c r="Q6" i="103"/>
  <c r="P6" i="103"/>
  <c r="O6" i="103"/>
  <c r="M6" i="103"/>
  <c r="H6" i="103"/>
  <c r="C6" i="103"/>
  <c r="AB5" i="103"/>
  <c r="AD5" i="103" s="1"/>
  <c r="J5" i="103" s="1"/>
  <c r="K5" i="103" s="1"/>
  <c r="Y5" i="103"/>
  <c r="X5" i="103"/>
  <c r="P5" i="103"/>
  <c r="O5" i="103"/>
  <c r="Q5" i="103" s="1"/>
  <c r="M5" i="103"/>
  <c r="H5" i="103"/>
  <c r="C5" i="103"/>
  <c r="AB4" i="103"/>
  <c r="AD4" i="103" s="1"/>
  <c r="J4" i="103" s="1"/>
  <c r="Y4" i="103"/>
  <c r="X4" i="103"/>
  <c r="P4" i="103"/>
  <c r="Q4" i="103" s="1"/>
  <c r="O4" i="103"/>
  <c r="M4" i="103"/>
  <c r="H4" i="103"/>
  <c r="C4" i="103"/>
  <c r="AG3" i="103"/>
  <c r="AF3" i="103"/>
  <c r="W3" i="103"/>
  <c r="V3" i="103"/>
  <c r="U3" i="103"/>
  <c r="T3" i="103"/>
  <c r="O3" i="103"/>
  <c r="G3" i="103"/>
  <c r="H3" i="103" s="1"/>
  <c r="F3" i="103"/>
  <c r="D3" i="103"/>
  <c r="C3" i="103"/>
  <c r="A2" i="103"/>
  <c r="A1" i="103"/>
  <c r="AB31" i="102"/>
  <c r="AD31" i="102" s="1"/>
  <c r="Y31" i="102"/>
  <c r="X31" i="102"/>
  <c r="V31" i="102"/>
  <c r="U31" i="102"/>
  <c r="T31" i="102"/>
  <c r="R31" i="102"/>
  <c r="P31" i="102"/>
  <c r="O31" i="102"/>
  <c r="Q31" i="102" s="1"/>
  <c r="M31" i="102"/>
  <c r="J31" i="102"/>
  <c r="H31" i="102"/>
  <c r="C31" i="102"/>
  <c r="AD30" i="102"/>
  <c r="J30" i="102" s="1"/>
  <c r="AB30" i="102"/>
  <c r="Y30" i="102"/>
  <c r="X30" i="102"/>
  <c r="Q30" i="102"/>
  <c r="P30" i="102"/>
  <c r="O30" i="102"/>
  <c r="M30" i="102"/>
  <c r="H30" i="102"/>
  <c r="C30" i="102"/>
  <c r="AD29" i="102"/>
  <c r="J29" i="102" s="1"/>
  <c r="AB29" i="102"/>
  <c r="Y29" i="102"/>
  <c r="X29" i="102"/>
  <c r="Q29" i="102"/>
  <c r="P29" i="102"/>
  <c r="O29" i="102"/>
  <c r="M29" i="102"/>
  <c r="H29" i="102"/>
  <c r="C29" i="102"/>
  <c r="AB28" i="102"/>
  <c r="AD28" i="102" s="1"/>
  <c r="Y28" i="102"/>
  <c r="X28" i="102"/>
  <c r="P28" i="102"/>
  <c r="O28" i="102"/>
  <c r="Q28" i="102" s="1"/>
  <c r="M28" i="102"/>
  <c r="J28" i="102"/>
  <c r="K28" i="102" s="1"/>
  <c r="I28" i="102"/>
  <c r="H28" i="102"/>
  <c r="C28" i="102"/>
  <c r="AB27" i="102"/>
  <c r="AD27" i="102" s="1"/>
  <c r="Y27" i="102"/>
  <c r="X27" i="102"/>
  <c r="P27" i="102"/>
  <c r="Q27" i="102" s="1"/>
  <c r="O27" i="102"/>
  <c r="M27" i="102"/>
  <c r="J27" i="102"/>
  <c r="K27" i="102" s="1"/>
  <c r="H27" i="102"/>
  <c r="C27" i="102"/>
  <c r="AD26" i="102"/>
  <c r="J26" i="102" s="1"/>
  <c r="I26" i="102" s="1"/>
  <c r="AB26" i="102"/>
  <c r="Y26" i="102"/>
  <c r="X26" i="102"/>
  <c r="Q26" i="102"/>
  <c r="P26" i="102"/>
  <c r="O26" i="102"/>
  <c r="M26" i="102"/>
  <c r="K26" i="102"/>
  <c r="H26" i="102"/>
  <c r="C26" i="102"/>
  <c r="AD25" i="102"/>
  <c r="J25" i="102" s="1"/>
  <c r="I25" i="102" s="1"/>
  <c r="AB25" i="102"/>
  <c r="Y25" i="102"/>
  <c r="X25" i="102"/>
  <c r="Q25" i="102"/>
  <c r="P25" i="102"/>
  <c r="O25" i="102"/>
  <c r="M25" i="102"/>
  <c r="K25" i="102"/>
  <c r="H25" i="102"/>
  <c r="C25" i="102"/>
  <c r="AB24" i="102"/>
  <c r="AD24" i="102" s="1"/>
  <c r="J24" i="102" s="1"/>
  <c r="K24" i="102" s="1"/>
  <c r="Y24" i="102"/>
  <c r="X24" i="102"/>
  <c r="P24" i="102"/>
  <c r="O24" i="102"/>
  <c r="M24" i="102"/>
  <c r="I24" i="102"/>
  <c r="H24" i="102"/>
  <c r="C24" i="102"/>
  <c r="AB23" i="102"/>
  <c r="AD23" i="102" s="1"/>
  <c r="J23" i="102" s="1"/>
  <c r="Y23" i="102"/>
  <c r="X23" i="102"/>
  <c r="P23" i="102"/>
  <c r="O23" i="102"/>
  <c r="M23" i="102"/>
  <c r="H23" i="102"/>
  <c r="C23" i="102"/>
  <c r="AD22" i="102"/>
  <c r="J22" i="102" s="1"/>
  <c r="AB22" i="102"/>
  <c r="Y22" i="102"/>
  <c r="X22" i="102"/>
  <c r="Q22" i="102"/>
  <c r="P22" i="102"/>
  <c r="O22" i="102"/>
  <c r="M22" i="102"/>
  <c r="H22" i="102"/>
  <c r="C22" i="102"/>
  <c r="AD21" i="102"/>
  <c r="J21" i="102" s="1"/>
  <c r="I21" i="102" s="1"/>
  <c r="AB21" i="102"/>
  <c r="Y21" i="102"/>
  <c r="X21" i="102"/>
  <c r="Q21" i="102"/>
  <c r="P21" i="102"/>
  <c r="O21" i="102"/>
  <c r="M21" i="102"/>
  <c r="K21" i="102"/>
  <c r="H21" i="102"/>
  <c r="C21" i="102"/>
  <c r="AD20" i="102"/>
  <c r="AB20" i="102"/>
  <c r="Y20" i="102"/>
  <c r="X20" i="102"/>
  <c r="P20" i="102"/>
  <c r="O20" i="102"/>
  <c r="Q20" i="102" s="1"/>
  <c r="M20" i="102"/>
  <c r="K20" i="102"/>
  <c r="J20" i="102"/>
  <c r="I20" i="102" s="1"/>
  <c r="H20" i="102"/>
  <c r="C20" i="102"/>
  <c r="AB19" i="102"/>
  <c r="AD19" i="102" s="1"/>
  <c r="Y19" i="102"/>
  <c r="X19" i="102"/>
  <c r="Q19" i="102"/>
  <c r="P19" i="102"/>
  <c r="O19" i="102"/>
  <c r="M19" i="102"/>
  <c r="J19" i="102"/>
  <c r="K19" i="102" s="1"/>
  <c r="H19" i="102"/>
  <c r="C19" i="102"/>
  <c r="AD18" i="102"/>
  <c r="J18" i="102" s="1"/>
  <c r="I18" i="102" s="1"/>
  <c r="AB18" i="102"/>
  <c r="Y18" i="102"/>
  <c r="X18" i="102"/>
  <c r="P18" i="102"/>
  <c r="O18" i="102"/>
  <c r="Q18" i="102" s="1"/>
  <c r="M18" i="102"/>
  <c r="H18" i="102"/>
  <c r="C18" i="102"/>
  <c r="AD17" i="102"/>
  <c r="J17" i="102" s="1"/>
  <c r="AB17" i="102"/>
  <c r="Y17" i="102"/>
  <c r="X17" i="102"/>
  <c r="Q17" i="102"/>
  <c r="P17" i="102"/>
  <c r="O17" i="102"/>
  <c r="M17" i="102"/>
  <c r="H17" i="102"/>
  <c r="C17" i="102"/>
  <c r="AB16" i="102"/>
  <c r="AD16" i="102" s="1"/>
  <c r="J16" i="102" s="1"/>
  <c r="K16" i="102" s="1"/>
  <c r="Y16" i="102"/>
  <c r="X16" i="102"/>
  <c r="P16" i="102"/>
  <c r="O16" i="102"/>
  <c r="Q16" i="102" s="1"/>
  <c r="M16" i="102"/>
  <c r="I16" i="102"/>
  <c r="H16" i="102"/>
  <c r="C16" i="102"/>
  <c r="AD15" i="102"/>
  <c r="AB15" i="102"/>
  <c r="Y15" i="102"/>
  <c r="X15" i="102"/>
  <c r="P15" i="102"/>
  <c r="O15" i="102"/>
  <c r="Q15" i="102" s="1"/>
  <c r="M15" i="102"/>
  <c r="K15" i="102"/>
  <c r="J15" i="102"/>
  <c r="I15" i="102" s="1"/>
  <c r="H15" i="102"/>
  <c r="C15" i="102"/>
  <c r="AB14" i="102"/>
  <c r="AD14" i="102" s="1"/>
  <c r="J14" i="102" s="1"/>
  <c r="Y14" i="102"/>
  <c r="X14" i="102"/>
  <c r="Q14" i="102"/>
  <c r="P14" i="102"/>
  <c r="O14" i="102"/>
  <c r="M14" i="102"/>
  <c r="H14" i="102"/>
  <c r="C14" i="102"/>
  <c r="AD13" i="102"/>
  <c r="J13" i="102" s="1"/>
  <c r="I13" i="102" s="1"/>
  <c r="AB13" i="102"/>
  <c r="Y13" i="102"/>
  <c r="X13" i="102"/>
  <c r="Q13" i="102"/>
  <c r="P13" i="102"/>
  <c r="O13" i="102"/>
  <c r="M13" i="102"/>
  <c r="K13" i="102"/>
  <c r="H13" i="102"/>
  <c r="C13" i="102"/>
  <c r="AD12" i="102"/>
  <c r="J12" i="102" s="1"/>
  <c r="AB12" i="102"/>
  <c r="Y12" i="102"/>
  <c r="X12" i="102"/>
  <c r="P12" i="102"/>
  <c r="O12" i="102"/>
  <c r="M12" i="102"/>
  <c r="H12" i="102"/>
  <c r="C12" i="102"/>
  <c r="AD11" i="102"/>
  <c r="J11" i="102" s="1"/>
  <c r="AB11" i="102"/>
  <c r="Y11" i="102"/>
  <c r="X11" i="102"/>
  <c r="Q11" i="102"/>
  <c r="P11" i="102"/>
  <c r="O11" i="102"/>
  <c r="M11" i="102"/>
  <c r="H11" i="102"/>
  <c r="C11" i="102"/>
  <c r="AD10" i="102"/>
  <c r="J10" i="102" s="1"/>
  <c r="AB10" i="102"/>
  <c r="Y10" i="102"/>
  <c r="X10" i="102"/>
  <c r="P10" i="102"/>
  <c r="O10" i="102"/>
  <c r="Q10" i="102" s="1"/>
  <c r="M10" i="102"/>
  <c r="H10" i="102"/>
  <c r="C10" i="102"/>
  <c r="AB9" i="102"/>
  <c r="AD9" i="102" s="1"/>
  <c r="J9" i="102" s="1"/>
  <c r="Y9" i="102"/>
  <c r="X9" i="102"/>
  <c r="Q9" i="102"/>
  <c r="P9" i="102"/>
  <c r="O9" i="102"/>
  <c r="M9" i="102"/>
  <c r="H9" i="102"/>
  <c r="C9" i="102"/>
  <c r="AB8" i="102"/>
  <c r="AD8" i="102" s="1"/>
  <c r="Y8" i="102"/>
  <c r="X8" i="102"/>
  <c r="P8" i="102"/>
  <c r="O8" i="102"/>
  <c r="Q8" i="102" s="1"/>
  <c r="M8" i="102"/>
  <c r="J8" i="102"/>
  <c r="K8" i="102" s="1"/>
  <c r="H8" i="102"/>
  <c r="C8" i="102"/>
  <c r="AB7" i="102"/>
  <c r="AD7" i="102" s="1"/>
  <c r="J7" i="102" s="1"/>
  <c r="Y7" i="102"/>
  <c r="X7" i="102"/>
  <c r="Q7" i="102"/>
  <c r="P7" i="102"/>
  <c r="O7" i="102"/>
  <c r="M7" i="102"/>
  <c r="H7" i="102"/>
  <c r="C7" i="102"/>
  <c r="AD6" i="102"/>
  <c r="J6" i="102" s="1"/>
  <c r="AB6" i="102"/>
  <c r="Y6" i="102"/>
  <c r="X6" i="102"/>
  <c r="P6" i="102"/>
  <c r="O6" i="102"/>
  <c r="Q6" i="102" s="1"/>
  <c r="M6" i="102"/>
  <c r="H6" i="102"/>
  <c r="C6" i="102"/>
  <c r="AB5" i="102"/>
  <c r="AD5" i="102" s="1"/>
  <c r="J5" i="102" s="1"/>
  <c r="Y5" i="102"/>
  <c r="X5" i="102"/>
  <c r="Q5" i="102"/>
  <c r="P5" i="102"/>
  <c r="O5" i="102"/>
  <c r="M5" i="102"/>
  <c r="H5" i="102"/>
  <c r="C5" i="102"/>
  <c r="AD4" i="102"/>
  <c r="J4" i="102" s="1"/>
  <c r="AB4" i="102"/>
  <c r="Y4" i="102"/>
  <c r="Y3" i="102" s="1"/>
  <c r="X4" i="102"/>
  <c r="X3" i="102" s="1"/>
  <c r="Q4" i="102"/>
  <c r="P4" i="102"/>
  <c r="O4" i="102"/>
  <c r="M4" i="102"/>
  <c r="H4" i="102"/>
  <c r="C4" i="102"/>
  <c r="AG3" i="102"/>
  <c r="AF3" i="102"/>
  <c r="W3" i="102"/>
  <c r="V3" i="102"/>
  <c r="U3" i="102"/>
  <c r="T3" i="102"/>
  <c r="O3" i="102"/>
  <c r="G3" i="102"/>
  <c r="H3" i="102" s="1"/>
  <c r="F3" i="102"/>
  <c r="E3" i="102"/>
  <c r="D3" i="102"/>
  <c r="C3" i="102"/>
  <c r="A2" i="102"/>
  <c r="A1" i="102"/>
  <c r="AB31" i="101"/>
  <c r="AD31" i="101" s="1"/>
  <c r="J31" i="101" s="1"/>
  <c r="Y31" i="101"/>
  <c r="X31" i="101"/>
  <c r="V31" i="101"/>
  <c r="U31" i="101"/>
  <c r="T31" i="101"/>
  <c r="R31" i="101"/>
  <c r="P31" i="101"/>
  <c r="O31" i="101"/>
  <c r="Q31" i="101" s="1"/>
  <c r="M31" i="101"/>
  <c r="H31" i="101"/>
  <c r="C31" i="101"/>
  <c r="AB30" i="101"/>
  <c r="AD30" i="101" s="1"/>
  <c r="J30" i="101" s="1"/>
  <c r="K30" i="101" s="1"/>
  <c r="Y30" i="101"/>
  <c r="X30" i="101"/>
  <c r="Q30" i="101"/>
  <c r="P30" i="101"/>
  <c r="O30" i="101"/>
  <c r="M30" i="101"/>
  <c r="I30" i="101"/>
  <c r="H30" i="101"/>
  <c r="C30" i="101"/>
  <c r="AD29" i="101"/>
  <c r="J29" i="101" s="1"/>
  <c r="AB29" i="101"/>
  <c r="Y29" i="101"/>
  <c r="X29" i="101"/>
  <c r="P29" i="101"/>
  <c r="Q29" i="101" s="1"/>
  <c r="O29" i="101"/>
  <c r="M29" i="101"/>
  <c r="H29" i="101"/>
  <c r="C29" i="101"/>
  <c r="AD28" i="101"/>
  <c r="J28" i="101" s="1"/>
  <c r="I28" i="101" s="1"/>
  <c r="AB28" i="101"/>
  <c r="Y28" i="101"/>
  <c r="X28" i="101"/>
  <c r="P28" i="101"/>
  <c r="O28" i="101"/>
  <c r="Q28" i="101" s="1"/>
  <c r="M28" i="101"/>
  <c r="H28" i="101"/>
  <c r="C28" i="101"/>
  <c r="AB27" i="101"/>
  <c r="AD27" i="101" s="1"/>
  <c r="J27" i="101" s="1"/>
  <c r="Y27" i="101"/>
  <c r="X27" i="101"/>
  <c r="X3" i="101" s="1"/>
  <c r="P27" i="101"/>
  <c r="Q27" i="101" s="1"/>
  <c r="O27" i="101"/>
  <c r="M27" i="101"/>
  <c r="H27" i="101"/>
  <c r="C27" i="101"/>
  <c r="AD26" i="101"/>
  <c r="J26" i="101" s="1"/>
  <c r="AB26" i="101"/>
  <c r="Y26" i="101"/>
  <c r="X26" i="101"/>
  <c r="P26" i="101"/>
  <c r="O26" i="101"/>
  <c r="Q26" i="101" s="1"/>
  <c r="M26" i="101"/>
  <c r="H26" i="101"/>
  <c r="C26" i="101"/>
  <c r="AB25" i="101"/>
  <c r="AD25" i="101" s="1"/>
  <c r="J25" i="101" s="1"/>
  <c r="Y25" i="101"/>
  <c r="X25" i="101"/>
  <c r="Q25" i="101"/>
  <c r="P25" i="101"/>
  <c r="O25" i="101"/>
  <c r="M25" i="101"/>
  <c r="H25" i="101"/>
  <c r="C25" i="101"/>
  <c r="AB24" i="101"/>
  <c r="AD24" i="101" s="1"/>
  <c r="J24" i="101" s="1"/>
  <c r="Y24" i="101"/>
  <c r="X24" i="101"/>
  <c r="Q24" i="101"/>
  <c r="P24" i="101"/>
  <c r="O24" i="101"/>
  <c r="M24" i="101"/>
  <c r="H24" i="101"/>
  <c r="C24" i="101"/>
  <c r="AB23" i="101"/>
  <c r="AD23" i="101" s="1"/>
  <c r="J23" i="101" s="1"/>
  <c r="Y23" i="101"/>
  <c r="X23" i="101"/>
  <c r="P23" i="101"/>
  <c r="O23" i="101"/>
  <c r="Q23" i="101" s="1"/>
  <c r="M23" i="101"/>
  <c r="H23" i="101"/>
  <c r="C23" i="101"/>
  <c r="AB22" i="101"/>
  <c r="AD22" i="101" s="1"/>
  <c r="J22" i="101" s="1"/>
  <c r="K22" i="101" s="1"/>
  <c r="Y22" i="101"/>
  <c r="X22" i="101"/>
  <c r="Q22" i="101"/>
  <c r="P22" i="101"/>
  <c r="O22" i="101"/>
  <c r="M22" i="101"/>
  <c r="I22" i="101"/>
  <c r="H22" i="101"/>
  <c r="C22" i="101"/>
  <c r="AD21" i="101"/>
  <c r="J21" i="101" s="1"/>
  <c r="AB21" i="101"/>
  <c r="Y21" i="101"/>
  <c r="X21" i="101"/>
  <c r="P21" i="101"/>
  <c r="Q21" i="101" s="1"/>
  <c r="O21" i="101"/>
  <c r="M21" i="101"/>
  <c r="H21" i="101"/>
  <c r="C21" i="101"/>
  <c r="AD20" i="101"/>
  <c r="J20" i="101" s="1"/>
  <c r="I20" i="101" s="1"/>
  <c r="AB20" i="101"/>
  <c r="Y20" i="101"/>
  <c r="X20" i="101"/>
  <c r="P20" i="101"/>
  <c r="O20" i="101"/>
  <c r="Q20" i="101" s="1"/>
  <c r="M20" i="101"/>
  <c r="H20" i="101"/>
  <c r="C20" i="101"/>
  <c r="AB19" i="101"/>
  <c r="AD19" i="101" s="1"/>
  <c r="J19" i="101" s="1"/>
  <c r="Y19" i="101"/>
  <c r="X19" i="101"/>
  <c r="P19" i="101"/>
  <c r="Q19" i="101" s="1"/>
  <c r="O19" i="101"/>
  <c r="M19" i="101"/>
  <c r="H19" i="101"/>
  <c r="C19" i="101"/>
  <c r="AD18" i="101"/>
  <c r="J18" i="101" s="1"/>
  <c r="AB18" i="101"/>
  <c r="Y18" i="101"/>
  <c r="X18" i="101"/>
  <c r="P18" i="101"/>
  <c r="O18" i="101"/>
  <c r="Q18" i="101" s="1"/>
  <c r="M18" i="101"/>
  <c r="H18" i="101"/>
  <c r="C18" i="101"/>
  <c r="AB17" i="101"/>
  <c r="AD17" i="101" s="1"/>
  <c r="Y17" i="101"/>
  <c r="X17" i="101"/>
  <c r="Q17" i="101"/>
  <c r="P17" i="101"/>
  <c r="O17" i="101"/>
  <c r="M17" i="101"/>
  <c r="J17" i="101"/>
  <c r="H17" i="101"/>
  <c r="C17" i="101"/>
  <c r="AB16" i="101"/>
  <c r="AD16" i="101" s="1"/>
  <c r="J16" i="101" s="1"/>
  <c r="Y16" i="101"/>
  <c r="X16" i="101"/>
  <c r="Q16" i="101"/>
  <c r="P16" i="101"/>
  <c r="O16" i="101"/>
  <c r="M16" i="101"/>
  <c r="H16" i="101"/>
  <c r="C16" i="101"/>
  <c r="AB15" i="101"/>
  <c r="AD15" i="101" s="1"/>
  <c r="J15" i="101" s="1"/>
  <c r="Y15" i="101"/>
  <c r="X15" i="101"/>
  <c r="P15" i="101"/>
  <c r="O15" i="101"/>
  <c r="Q15" i="101" s="1"/>
  <c r="M15" i="101"/>
  <c r="H15" i="101"/>
  <c r="C15" i="101"/>
  <c r="AB14" i="101"/>
  <c r="AD14" i="101" s="1"/>
  <c r="J14" i="101" s="1"/>
  <c r="K14" i="101" s="1"/>
  <c r="Y14" i="101"/>
  <c r="X14" i="101"/>
  <c r="Q14" i="101"/>
  <c r="P14" i="101"/>
  <c r="O14" i="101"/>
  <c r="M14" i="101"/>
  <c r="H14" i="101"/>
  <c r="C14" i="101"/>
  <c r="AD13" i="101"/>
  <c r="J13" i="101" s="1"/>
  <c r="AB13" i="101"/>
  <c r="Y13" i="101"/>
  <c r="X13" i="101"/>
  <c r="P13" i="101"/>
  <c r="Q13" i="101" s="1"/>
  <c r="O13" i="101"/>
  <c r="M13" i="101"/>
  <c r="H13" i="101"/>
  <c r="C13" i="101"/>
  <c r="AD12" i="101"/>
  <c r="J12" i="101" s="1"/>
  <c r="I12" i="101" s="1"/>
  <c r="AB12" i="101"/>
  <c r="Y12" i="101"/>
  <c r="X12" i="101"/>
  <c r="P12" i="101"/>
  <c r="O12" i="101"/>
  <c r="Q12" i="101" s="1"/>
  <c r="M12" i="101"/>
  <c r="K12" i="101"/>
  <c r="H12" i="101"/>
  <c r="C12" i="101"/>
  <c r="AB11" i="101"/>
  <c r="AD11" i="101" s="1"/>
  <c r="J11" i="101" s="1"/>
  <c r="Y11" i="101"/>
  <c r="X11" i="101"/>
  <c r="P11" i="101"/>
  <c r="Q11" i="101" s="1"/>
  <c r="O11" i="101"/>
  <c r="M11" i="101"/>
  <c r="H11" i="101"/>
  <c r="C11" i="101"/>
  <c r="AD10" i="101"/>
  <c r="J10" i="101" s="1"/>
  <c r="AB10" i="101"/>
  <c r="Y10" i="101"/>
  <c r="X10" i="101"/>
  <c r="P10" i="101"/>
  <c r="O10" i="101"/>
  <c r="Q10" i="101" s="1"/>
  <c r="M10" i="101"/>
  <c r="H10" i="101"/>
  <c r="C10" i="101"/>
  <c r="AB9" i="101"/>
  <c r="AD9" i="101" s="1"/>
  <c r="Y9" i="101"/>
  <c r="X9" i="101"/>
  <c r="Q9" i="101"/>
  <c r="P9" i="101"/>
  <c r="O9" i="101"/>
  <c r="M9" i="101"/>
  <c r="J9" i="101"/>
  <c r="H9" i="101"/>
  <c r="C9" i="101"/>
  <c r="AB8" i="101"/>
  <c r="AD8" i="101" s="1"/>
  <c r="J8" i="101" s="1"/>
  <c r="Y8" i="101"/>
  <c r="X8" i="101"/>
  <c r="Q8" i="101"/>
  <c r="P8" i="101"/>
  <c r="O8" i="101"/>
  <c r="M8" i="101"/>
  <c r="H8" i="101"/>
  <c r="C8" i="101"/>
  <c r="AB7" i="101"/>
  <c r="AD7" i="101" s="1"/>
  <c r="J7" i="101" s="1"/>
  <c r="Y7" i="101"/>
  <c r="X7" i="101"/>
  <c r="P7" i="101"/>
  <c r="O7" i="101"/>
  <c r="Q7" i="101" s="1"/>
  <c r="M7" i="101"/>
  <c r="H7" i="101"/>
  <c r="C7" i="101"/>
  <c r="AB6" i="101"/>
  <c r="AD6" i="101" s="1"/>
  <c r="J6" i="101" s="1"/>
  <c r="K6" i="101" s="1"/>
  <c r="Y6" i="101"/>
  <c r="Y3" i="101" s="1"/>
  <c r="X6" i="101"/>
  <c r="Q6" i="101"/>
  <c r="P6" i="101"/>
  <c r="O6" i="101"/>
  <c r="M6" i="101"/>
  <c r="H6" i="101"/>
  <c r="C6" i="101"/>
  <c r="AD5" i="101"/>
  <c r="J5" i="101" s="1"/>
  <c r="AB5" i="101"/>
  <c r="Y5" i="101"/>
  <c r="X5" i="101"/>
  <c r="P5" i="101"/>
  <c r="Q5" i="101" s="1"/>
  <c r="O5" i="101"/>
  <c r="M5" i="101"/>
  <c r="H5" i="101"/>
  <c r="C5" i="101"/>
  <c r="AD4" i="101"/>
  <c r="J4" i="101" s="1"/>
  <c r="AB4" i="101"/>
  <c r="Y4" i="101"/>
  <c r="X4" i="101"/>
  <c r="P4" i="101"/>
  <c r="O4" i="101"/>
  <c r="Q4" i="101" s="1"/>
  <c r="M4" i="101"/>
  <c r="H4" i="101"/>
  <c r="C4" i="101"/>
  <c r="AG3" i="101"/>
  <c r="AF3" i="101"/>
  <c r="W3" i="101"/>
  <c r="V3" i="101"/>
  <c r="U3" i="101"/>
  <c r="T3" i="101"/>
  <c r="O3" i="101"/>
  <c r="G3" i="101"/>
  <c r="H3" i="101" s="1"/>
  <c r="F3" i="101"/>
  <c r="D3" i="101"/>
  <c r="C3" i="101"/>
  <c r="A2" i="101"/>
  <c r="A1" i="101"/>
  <c r="AD31" i="100"/>
  <c r="J31" i="100" s="1"/>
  <c r="AB31" i="100"/>
  <c r="Y31" i="100"/>
  <c r="X31" i="100"/>
  <c r="V31" i="100"/>
  <c r="U31" i="100"/>
  <c r="T31" i="100"/>
  <c r="R31" i="100"/>
  <c r="Q31" i="100"/>
  <c r="P31" i="100"/>
  <c r="O31" i="100"/>
  <c r="M31" i="100"/>
  <c r="H31" i="100"/>
  <c r="C31" i="100"/>
  <c r="AB30" i="100"/>
  <c r="AD30" i="100" s="1"/>
  <c r="J30" i="100" s="1"/>
  <c r="Y30" i="100"/>
  <c r="X30" i="100"/>
  <c r="P30" i="100"/>
  <c r="O30" i="100"/>
  <c r="Q30" i="100" s="1"/>
  <c r="M30" i="100"/>
  <c r="H30" i="100"/>
  <c r="C30" i="100"/>
  <c r="AB29" i="100"/>
  <c r="AD29" i="100" s="1"/>
  <c r="J29" i="100" s="1"/>
  <c r="K29" i="100" s="1"/>
  <c r="Y29" i="100"/>
  <c r="X29" i="100"/>
  <c r="Q29" i="100"/>
  <c r="P29" i="100"/>
  <c r="O29" i="100"/>
  <c r="M29" i="100"/>
  <c r="I29" i="100"/>
  <c r="H29" i="100"/>
  <c r="C29" i="100"/>
  <c r="AD28" i="100"/>
  <c r="J28" i="100" s="1"/>
  <c r="AB28" i="100"/>
  <c r="Y28" i="100"/>
  <c r="X28" i="100"/>
  <c r="P28" i="100"/>
  <c r="Q28" i="100" s="1"/>
  <c r="O28" i="100"/>
  <c r="M28" i="100"/>
  <c r="H28" i="100"/>
  <c r="C28" i="100"/>
  <c r="AD27" i="100"/>
  <c r="J27" i="100" s="1"/>
  <c r="AB27" i="100"/>
  <c r="Y27" i="100"/>
  <c r="X27" i="100"/>
  <c r="P27" i="100"/>
  <c r="O27" i="100"/>
  <c r="Q27" i="100" s="1"/>
  <c r="M27" i="100"/>
  <c r="K27" i="100"/>
  <c r="I27" i="100"/>
  <c r="H27" i="100"/>
  <c r="C27" i="100"/>
  <c r="AB26" i="100"/>
  <c r="AD26" i="100" s="1"/>
  <c r="J26" i="100" s="1"/>
  <c r="Y26" i="100"/>
  <c r="X26" i="100"/>
  <c r="P26" i="100"/>
  <c r="Q26" i="100" s="1"/>
  <c r="O26" i="100"/>
  <c r="M26" i="100"/>
  <c r="H26" i="100"/>
  <c r="C26" i="100"/>
  <c r="AD25" i="100"/>
  <c r="J25" i="100" s="1"/>
  <c r="I25" i="100" s="1"/>
  <c r="AB25" i="100"/>
  <c r="Y25" i="100"/>
  <c r="X25" i="100"/>
  <c r="P25" i="100"/>
  <c r="O25" i="100"/>
  <c r="M25" i="100"/>
  <c r="H25" i="100"/>
  <c r="C25" i="100"/>
  <c r="AB24" i="100"/>
  <c r="AD24" i="100" s="1"/>
  <c r="J24" i="100" s="1"/>
  <c r="Y24" i="100"/>
  <c r="X24" i="100"/>
  <c r="Q24" i="100"/>
  <c r="P24" i="100"/>
  <c r="O24" i="100"/>
  <c r="M24" i="100"/>
  <c r="H24" i="100"/>
  <c r="C24" i="100"/>
  <c r="AB23" i="100"/>
  <c r="AD23" i="100" s="1"/>
  <c r="J23" i="100" s="1"/>
  <c r="Y23" i="100"/>
  <c r="X23" i="100"/>
  <c r="P23" i="100"/>
  <c r="O23" i="100"/>
  <c r="Q23" i="100" s="1"/>
  <c r="M23" i="100"/>
  <c r="H23" i="100"/>
  <c r="C23" i="100"/>
  <c r="AB22" i="100"/>
  <c r="AD22" i="100" s="1"/>
  <c r="J22" i="100" s="1"/>
  <c r="Y22" i="100"/>
  <c r="X22" i="100"/>
  <c r="P22" i="100"/>
  <c r="O22" i="100"/>
  <c r="Q22" i="100" s="1"/>
  <c r="M22" i="100"/>
  <c r="H22" i="100"/>
  <c r="C22" i="100"/>
  <c r="AB21" i="100"/>
  <c r="AD21" i="100" s="1"/>
  <c r="J21" i="100" s="1"/>
  <c r="Y21" i="100"/>
  <c r="X21" i="100"/>
  <c r="Q21" i="100"/>
  <c r="P21" i="100"/>
  <c r="O21" i="100"/>
  <c r="M21" i="100"/>
  <c r="H21" i="100"/>
  <c r="C21" i="100"/>
  <c r="AD20" i="100"/>
  <c r="J20" i="100" s="1"/>
  <c r="AB20" i="100"/>
  <c r="Y20" i="100"/>
  <c r="X20" i="100"/>
  <c r="P20" i="100"/>
  <c r="Q20" i="100" s="1"/>
  <c r="O20" i="100"/>
  <c r="M20" i="100"/>
  <c r="H20" i="100"/>
  <c r="C20" i="100"/>
  <c r="AD19" i="100"/>
  <c r="AB19" i="100"/>
  <c r="Y19" i="100"/>
  <c r="X19" i="100"/>
  <c r="P19" i="100"/>
  <c r="O19" i="100"/>
  <c r="Q19" i="100" s="1"/>
  <c r="M19" i="100"/>
  <c r="K19" i="100"/>
  <c r="J19" i="100"/>
  <c r="I19" i="100"/>
  <c r="H19" i="100"/>
  <c r="C19" i="100"/>
  <c r="AB18" i="100"/>
  <c r="AD18" i="100" s="1"/>
  <c r="J18" i="100" s="1"/>
  <c r="Y18" i="100"/>
  <c r="X18" i="100"/>
  <c r="Q18" i="100"/>
  <c r="P18" i="100"/>
  <c r="O18" i="100"/>
  <c r="M18" i="100"/>
  <c r="H18" i="100"/>
  <c r="C18" i="100"/>
  <c r="AD17" i="100"/>
  <c r="J17" i="100" s="1"/>
  <c r="I17" i="100" s="1"/>
  <c r="AB17" i="100"/>
  <c r="Y17" i="100"/>
  <c r="X17" i="100"/>
  <c r="P17" i="100"/>
  <c r="O17" i="100"/>
  <c r="Q17" i="100" s="1"/>
  <c r="M17" i="100"/>
  <c r="K17" i="100"/>
  <c r="H17" i="100"/>
  <c r="C17" i="100"/>
  <c r="AB16" i="100"/>
  <c r="AD16" i="100" s="1"/>
  <c r="J16" i="100" s="1"/>
  <c r="Y16" i="100"/>
  <c r="X16" i="100"/>
  <c r="Q16" i="100"/>
  <c r="P16" i="100"/>
  <c r="O16" i="100"/>
  <c r="M16" i="100"/>
  <c r="H16" i="100"/>
  <c r="C16" i="100"/>
  <c r="AB15" i="100"/>
  <c r="AD15" i="100" s="1"/>
  <c r="J15" i="100" s="1"/>
  <c r="K15" i="100" s="1"/>
  <c r="Y15" i="100"/>
  <c r="X15" i="100"/>
  <c r="P15" i="100"/>
  <c r="O15" i="100"/>
  <c r="Q15" i="100" s="1"/>
  <c r="M15" i="100"/>
  <c r="I15" i="100"/>
  <c r="H15" i="100"/>
  <c r="C15" i="100"/>
  <c r="AB14" i="100"/>
  <c r="AD14" i="100" s="1"/>
  <c r="J14" i="100" s="1"/>
  <c r="Y14" i="100"/>
  <c r="X14" i="100"/>
  <c r="P14" i="100"/>
  <c r="O14" i="100"/>
  <c r="Q14" i="100" s="1"/>
  <c r="M14" i="100"/>
  <c r="H14" i="100"/>
  <c r="C14" i="100"/>
  <c r="AB13" i="100"/>
  <c r="AD13" i="100" s="1"/>
  <c r="J13" i="100" s="1"/>
  <c r="K13" i="100" s="1"/>
  <c r="Y13" i="100"/>
  <c r="X13" i="100"/>
  <c r="Q13" i="100"/>
  <c r="P13" i="100"/>
  <c r="O13" i="100"/>
  <c r="M13" i="100"/>
  <c r="H13" i="100"/>
  <c r="C13" i="100"/>
  <c r="AD12" i="100"/>
  <c r="J12" i="100" s="1"/>
  <c r="AB12" i="100"/>
  <c r="Y12" i="100"/>
  <c r="X12" i="100"/>
  <c r="P12" i="100"/>
  <c r="O12" i="100"/>
  <c r="Q12" i="100" s="1"/>
  <c r="M12" i="100"/>
  <c r="H12" i="100"/>
  <c r="C12" i="100"/>
  <c r="AB11" i="100"/>
  <c r="AD11" i="100" s="1"/>
  <c r="J11" i="100" s="1"/>
  <c r="Y11" i="100"/>
  <c r="X11" i="100"/>
  <c r="P11" i="100"/>
  <c r="O11" i="100"/>
  <c r="Q11" i="100" s="1"/>
  <c r="M11" i="100"/>
  <c r="H11" i="100"/>
  <c r="C11" i="100"/>
  <c r="AB10" i="100"/>
  <c r="AD10" i="100" s="1"/>
  <c r="Y10" i="100"/>
  <c r="X10" i="100"/>
  <c r="P10" i="100"/>
  <c r="Q10" i="100" s="1"/>
  <c r="O10" i="100"/>
  <c r="M10" i="100"/>
  <c r="J10" i="100"/>
  <c r="H10" i="100"/>
  <c r="C10" i="100"/>
  <c r="AD9" i="100"/>
  <c r="J9" i="100" s="1"/>
  <c r="I9" i="100" s="1"/>
  <c r="AB9" i="100"/>
  <c r="Y9" i="100"/>
  <c r="X9" i="100"/>
  <c r="Q9" i="100"/>
  <c r="P9" i="100"/>
  <c r="O9" i="100"/>
  <c r="M9" i="100"/>
  <c r="K9" i="100"/>
  <c r="H9" i="100"/>
  <c r="C9" i="100"/>
  <c r="AB8" i="100"/>
  <c r="AD8" i="100" s="1"/>
  <c r="J8" i="100" s="1"/>
  <c r="Y8" i="100"/>
  <c r="X8" i="100"/>
  <c r="Q8" i="100"/>
  <c r="P8" i="100"/>
  <c r="O8" i="100"/>
  <c r="M8" i="100"/>
  <c r="H8" i="100"/>
  <c r="C8" i="100"/>
  <c r="AB7" i="100"/>
  <c r="AD7" i="100" s="1"/>
  <c r="J7" i="100" s="1"/>
  <c r="K7" i="100" s="1"/>
  <c r="Y7" i="100"/>
  <c r="X7" i="100"/>
  <c r="P7" i="100"/>
  <c r="O7" i="100"/>
  <c r="M7" i="100"/>
  <c r="H7" i="100"/>
  <c r="C7" i="100"/>
  <c r="AB6" i="100"/>
  <c r="AD6" i="100" s="1"/>
  <c r="J6" i="100" s="1"/>
  <c r="Y6" i="100"/>
  <c r="X6" i="100"/>
  <c r="P6" i="100"/>
  <c r="O6" i="100"/>
  <c r="M6" i="100"/>
  <c r="H6" i="100"/>
  <c r="C6" i="100"/>
  <c r="AD5" i="100"/>
  <c r="J5" i="100" s="1"/>
  <c r="AB5" i="100"/>
  <c r="Y5" i="100"/>
  <c r="X5" i="100"/>
  <c r="Q5" i="100"/>
  <c r="P5" i="100"/>
  <c r="O5" i="100"/>
  <c r="M5" i="100"/>
  <c r="H5" i="100"/>
  <c r="C5" i="100"/>
  <c r="AD4" i="100"/>
  <c r="J4" i="100" s="1"/>
  <c r="AB4" i="100"/>
  <c r="Y4" i="100"/>
  <c r="X4" i="100"/>
  <c r="P4" i="100"/>
  <c r="O4" i="100"/>
  <c r="Q4" i="100" s="1"/>
  <c r="M4" i="100"/>
  <c r="H4" i="100"/>
  <c r="C4" i="100"/>
  <c r="AG3" i="100"/>
  <c r="AF3" i="100"/>
  <c r="W3" i="100"/>
  <c r="V3" i="100"/>
  <c r="U3" i="100"/>
  <c r="T3" i="100"/>
  <c r="O3" i="100"/>
  <c r="G3" i="100"/>
  <c r="F3" i="100"/>
  <c r="H3" i="100" s="1"/>
  <c r="D3" i="100"/>
  <c r="C3" i="100"/>
  <c r="A2" i="100"/>
  <c r="A1" i="100"/>
  <c r="AD31" i="99"/>
  <c r="AB31" i="99"/>
  <c r="Y31" i="99"/>
  <c r="X31" i="99"/>
  <c r="V31" i="99"/>
  <c r="U31" i="99"/>
  <c r="T31" i="99"/>
  <c r="R31" i="99"/>
  <c r="Q31" i="99"/>
  <c r="P31" i="99"/>
  <c r="O31" i="99"/>
  <c r="M31" i="99"/>
  <c r="J31" i="99"/>
  <c r="K31" i="99" s="1"/>
  <c r="I31" i="99"/>
  <c r="H31" i="99"/>
  <c r="C31" i="99"/>
  <c r="AB30" i="99"/>
  <c r="AD30" i="99" s="1"/>
  <c r="J30" i="99" s="1"/>
  <c r="K30" i="99" s="1"/>
  <c r="Y30" i="99"/>
  <c r="X30" i="99"/>
  <c r="P30" i="99"/>
  <c r="O30" i="99"/>
  <c r="Q30" i="99" s="1"/>
  <c r="M30" i="99"/>
  <c r="I30" i="99"/>
  <c r="H30" i="99"/>
  <c r="C30" i="99"/>
  <c r="AB29" i="99"/>
  <c r="AD29" i="99" s="1"/>
  <c r="J29" i="99" s="1"/>
  <c r="Y29" i="99"/>
  <c r="X29" i="99"/>
  <c r="P29" i="99"/>
  <c r="O29" i="99"/>
  <c r="Q29" i="99" s="1"/>
  <c r="M29" i="99"/>
  <c r="H29" i="99"/>
  <c r="C29" i="99"/>
  <c r="AB28" i="99"/>
  <c r="AD28" i="99" s="1"/>
  <c r="Y28" i="99"/>
  <c r="X28" i="99"/>
  <c r="P28" i="99"/>
  <c r="Q28" i="99" s="1"/>
  <c r="O28" i="99"/>
  <c r="M28" i="99"/>
  <c r="J28" i="99"/>
  <c r="H28" i="99"/>
  <c r="C28" i="99"/>
  <c r="AD27" i="99"/>
  <c r="J27" i="99" s="1"/>
  <c r="I27" i="99" s="1"/>
  <c r="AB27" i="99"/>
  <c r="Y27" i="99"/>
  <c r="X27" i="99"/>
  <c r="Q27" i="99"/>
  <c r="P27" i="99"/>
  <c r="O27" i="99"/>
  <c r="M27" i="99"/>
  <c r="K27" i="99"/>
  <c r="H27" i="99"/>
  <c r="C27" i="99"/>
  <c r="AB26" i="99"/>
  <c r="AD26" i="99" s="1"/>
  <c r="J26" i="99" s="1"/>
  <c r="K26" i="99" s="1"/>
  <c r="Y26" i="99"/>
  <c r="X26" i="99"/>
  <c r="P26" i="99"/>
  <c r="O26" i="99"/>
  <c r="Q26" i="99" s="1"/>
  <c r="M26" i="99"/>
  <c r="H26" i="99"/>
  <c r="C26" i="99"/>
  <c r="AB25" i="99"/>
  <c r="AD25" i="99" s="1"/>
  <c r="J25" i="99" s="1"/>
  <c r="Y25" i="99"/>
  <c r="X25" i="99"/>
  <c r="P25" i="99"/>
  <c r="O25" i="99"/>
  <c r="Q25" i="99" s="1"/>
  <c r="M25" i="99"/>
  <c r="H25" i="99"/>
  <c r="C25" i="99"/>
  <c r="AB24" i="99"/>
  <c r="AD24" i="99" s="1"/>
  <c r="J24" i="99" s="1"/>
  <c r="Y24" i="99"/>
  <c r="X24" i="99"/>
  <c r="P24" i="99"/>
  <c r="O24" i="99"/>
  <c r="Q24" i="99" s="1"/>
  <c r="M24" i="99"/>
  <c r="H24" i="99"/>
  <c r="C24" i="99"/>
  <c r="AB23" i="99"/>
  <c r="AD23" i="99" s="1"/>
  <c r="J23" i="99" s="1"/>
  <c r="Y23" i="99"/>
  <c r="X23" i="99"/>
  <c r="Q23" i="99"/>
  <c r="P23" i="99"/>
  <c r="O23" i="99"/>
  <c r="M23" i="99"/>
  <c r="H23" i="99"/>
  <c r="C23" i="99"/>
  <c r="AB22" i="99"/>
  <c r="AD22" i="99" s="1"/>
  <c r="J22" i="99" s="1"/>
  <c r="K22" i="99" s="1"/>
  <c r="Y22" i="99"/>
  <c r="X22" i="99"/>
  <c r="P22" i="99"/>
  <c r="O22" i="99"/>
  <c r="Q22" i="99" s="1"/>
  <c r="M22" i="99"/>
  <c r="H22" i="99"/>
  <c r="C22" i="99"/>
  <c r="AD21" i="99"/>
  <c r="AB21" i="99"/>
  <c r="Y21" i="99"/>
  <c r="X21" i="99"/>
  <c r="P21" i="99"/>
  <c r="O21" i="99"/>
  <c r="Q21" i="99" s="1"/>
  <c r="M21" i="99"/>
  <c r="K21" i="99"/>
  <c r="J21" i="99"/>
  <c r="I21" i="99" s="1"/>
  <c r="H21" i="99"/>
  <c r="C21" i="99"/>
  <c r="AB20" i="99"/>
  <c r="AD20" i="99" s="1"/>
  <c r="J20" i="99" s="1"/>
  <c r="Y20" i="99"/>
  <c r="X20" i="99"/>
  <c r="Q20" i="99"/>
  <c r="P20" i="99"/>
  <c r="O20" i="99"/>
  <c r="M20" i="99"/>
  <c r="H20" i="99"/>
  <c r="C20" i="99"/>
  <c r="AD19" i="99"/>
  <c r="J19" i="99" s="1"/>
  <c r="I19" i="99" s="1"/>
  <c r="AB19" i="99"/>
  <c r="Y19" i="99"/>
  <c r="X19" i="99"/>
  <c r="P19" i="99"/>
  <c r="O19" i="99"/>
  <c r="Q19" i="99" s="1"/>
  <c r="M19" i="99"/>
  <c r="K19" i="99"/>
  <c r="H19" i="99"/>
  <c r="C19" i="99"/>
  <c r="AB18" i="99"/>
  <c r="AD18" i="99" s="1"/>
  <c r="J18" i="99" s="1"/>
  <c r="Y18" i="99"/>
  <c r="X18" i="99"/>
  <c r="X3" i="99" s="1"/>
  <c r="P18" i="99"/>
  <c r="O18" i="99"/>
  <c r="Q18" i="99" s="1"/>
  <c r="M18" i="99"/>
  <c r="H18" i="99"/>
  <c r="C18" i="99"/>
  <c r="AB17" i="99"/>
  <c r="AD17" i="99" s="1"/>
  <c r="Y17" i="99"/>
  <c r="X17" i="99"/>
  <c r="P17" i="99"/>
  <c r="O17" i="99"/>
  <c r="Q17" i="99" s="1"/>
  <c r="M17" i="99"/>
  <c r="J17" i="99"/>
  <c r="H17" i="99"/>
  <c r="C17" i="99"/>
  <c r="AB16" i="99"/>
  <c r="AD16" i="99" s="1"/>
  <c r="J16" i="99" s="1"/>
  <c r="Y16" i="99"/>
  <c r="X16" i="99"/>
  <c r="Q16" i="99"/>
  <c r="P16" i="99"/>
  <c r="O16" i="99"/>
  <c r="M16" i="99"/>
  <c r="H16" i="99"/>
  <c r="C16" i="99"/>
  <c r="AD15" i="99"/>
  <c r="J15" i="99" s="1"/>
  <c r="I15" i="99" s="1"/>
  <c r="AB15" i="99"/>
  <c r="Y15" i="99"/>
  <c r="X15" i="99"/>
  <c r="Q15" i="99"/>
  <c r="P15" i="99"/>
  <c r="O15" i="99"/>
  <c r="M15" i="99"/>
  <c r="K15" i="99"/>
  <c r="H15" i="99"/>
  <c r="C15" i="99"/>
  <c r="AB14" i="99"/>
  <c r="AD14" i="99" s="1"/>
  <c r="J14" i="99" s="1"/>
  <c r="K14" i="99" s="1"/>
  <c r="Y14" i="99"/>
  <c r="X14" i="99"/>
  <c r="Q14" i="99"/>
  <c r="P14" i="99"/>
  <c r="O14" i="99"/>
  <c r="M14" i="99"/>
  <c r="H14" i="99"/>
  <c r="C14" i="99"/>
  <c r="AB13" i="99"/>
  <c r="AD13" i="99" s="1"/>
  <c r="J13" i="99" s="1"/>
  <c r="K13" i="99" s="1"/>
  <c r="Y13" i="99"/>
  <c r="X13" i="99"/>
  <c r="P13" i="99"/>
  <c r="O13" i="99"/>
  <c r="Q13" i="99" s="1"/>
  <c r="M13" i="99"/>
  <c r="I13" i="99"/>
  <c r="H13" i="99"/>
  <c r="C13" i="99"/>
  <c r="AB12" i="99"/>
  <c r="AD12" i="99" s="1"/>
  <c r="J12" i="99" s="1"/>
  <c r="Y12" i="99"/>
  <c r="X12" i="99"/>
  <c r="P12" i="99"/>
  <c r="Q12" i="99" s="1"/>
  <c r="O12" i="99"/>
  <c r="M12" i="99"/>
  <c r="H12" i="99"/>
  <c r="C12" i="99"/>
  <c r="AD11" i="99"/>
  <c r="J11" i="99" s="1"/>
  <c r="I11" i="99" s="1"/>
  <c r="AB11" i="99"/>
  <c r="Y11" i="99"/>
  <c r="X11" i="99"/>
  <c r="P11" i="99"/>
  <c r="O11" i="99"/>
  <c r="Q11" i="99" s="1"/>
  <c r="M11" i="99"/>
  <c r="K11" i="99"/>
  <c r="H11" i="99"/>
  <c r="C11" i="99"/>
  <c r="AB10" i="99"/>
  <c r="AD10" i="99" s="1"/>
  <c r="J10" i="99" s="1"/>
  <c r="Y10" i="99"/>
  <c r="X10" i="99"/>
  <c r="P10" i="99"/>
  <c r="O10" i="99"/>
  <c r="Q10" i="99" s="1"/>
  <c r="M10" i="99"/>
  <c r="H10" i="99"/>
  <c r="C10" i="99"/>
  <c r="AB9" i="99"/>
  <c r="AD9" i="99" s="1"/>
  <c r="J9" i="99" s="1"/>
  <c r="Y9" i="99"/>
  <c r="X9" i="99"/>
  <c r="P9" i="99"/>
  <c r="O9" i="99"/>
  <c r="Q9" i="99" s="1"/>
  <c r="M9" i="99"/>
  <c r="H9" i="99"/>
  <c r="C9" i="99"/>
  <c r="AB8" i="99"/>
  <c r="AD8" i="99" s="1"/>
  <c r="J8" i="99" s="1"/>
  <c r="Y8" i="99"/>
  <c r="X8" i="99"/>
  <c r="P8" i="99"/>
  <c r="O8" i="99"/>
  <c r="Q8" i="99" s="1"/>
  <c r="M8" i="99"/>
  <c r="H8" i="99"/>
  <c r="C8" i="99"/>
  <c r="AB7" i="99"/>
  <c r="AD7" i="99" s="1"/>
  <c r="J7" i="99" s="1"/>
  <c r="K7" i="99" s="1"/>
  <c r="Y7" i="99"/>
  <c r="X7" i="99"/>
  <c r="Q7" i="99"/>
  <c r="P7" i="99"/>
  <c r="O7" i="99"/>
  <c r="M7" i="99"/>
  <c r="H7" i="99"/>
  <c r="C7" i="99"/>
  <c r="AB6" i="99"/>
  <c r="AD6" i="99" s="1"/>
  <c r="J6" i="99" s="1"/>
  <c r="K6" i="99" s="1"/>
  <c r="Y6" i="99"/>
  <c r="X6" i="99"/>
  <c r="P6" i="99"/>
  <c r="O6" i="99"/>
  <c r="Q6" i="99" s="1"/>
  <c r="M6" i="99"/>
  <c r="H6" i="99"/>
  <c r="C6" i="99"/>
  <c r="AB5" i="99"/>
  <c r="AD5" i="99" s="1"/>
  <c r="J5" i="99" s="1"/>
  <c r="Y5" i="99"/>
  <c r="X5" i="99"/>
  <c r="P5" i="99"/>
  <c r="O5" i="99"/>
  <c r="M5" i="99"/>
  <c r="H5" i="99"/>
  <c r="C5" i="99"/>
  <c r="AD4" i="99"/>
  <c r="J4" i="99" s="1"/>
  <c r="AB4" i="99"/>
  <c r="Y4" i="99"/>
  <c r="X4" i="99"/>
  <c r="P4" i="99"/>
  <c r="Q4" i="99" s="1"/>
  <c r="O4" i="99"/>
  <c r="M4" i="99"/>
  <c r="H4" i="99"/>
  <c r="C4" i="99"/>
  <c r="AG3" i="99"/>
  <c r="AF3" i="99"/>
  <c r="W3" i="99"/>
  <c r="V3" i="99"/>
  <c r="U3" i="99"/>
  <c r="T3" i="99"/>
  <c r="O3" i="99"/>
  <c r="H3" i="99"/>
  <c r="G3" i="99"/>
  <c r="F3" i="99"/>
  <c r="E3" i="99"/>
  <c r="D3" i="99"/>
  <c r="C3" i="99"/>
  <c r="A2" i="99"/>
  <c r="A1" i="99"/>
  <c r="AD31" i="98"/>
  <c r="J31" i="98" s="1"/>
  <c r="AB31" i="98"/>
  <c r="Y31" i="98"/>
  <c r="X31" i="98"/>
  <c r="V31" i="98"/>
  <c r="U31" i="98"/>
  <c r="T31" i="98"/>
  <c r="R31" i="98"/>
  <c r="Q31" i="98"/>
  <c r="P31" i="98"/>
  <c r="O31" i="98"/>
  <c r="M31" i="98"/>
  <c r="H31" i="98"/>
  <c r="C31" i="98"/>
  <c r="AD30" i="98"/>
  <c r="J30" i="98" s="1"/>
  <c r="AB30" i="98"/>
  <c r="Y30" i="98"/>
  <c r="X30" i="98"/>
  <c r="P30" i="98"/>
  <c r="O30" i="98"/>
  <c r="Q30" i="98" s="1"/>
  <c r="M30" i="98"/>
  <c r="H30" i="98"/>
  <c r="C30" i="98"/>
  <c r="AB29" i="98"/>
  <c r="AD29" i="98" s="1"/>
  <c r="J29" i="98" s="1"/>
  <c r="Y29" i="98"/>
  <c r="X29" i="98"/>
  <c r="Q29" i="98"/>
  <c r="P29" i="98"/>
  <c r="O29" i="98"/>
  <c r="M29" i="98"/>
  <c r="H29" i="98"/>
  <c r="C29" i="98"/>
  <c r="AD28" i="98"/>
  <c r="J28" i="98" s="1"/>
  <c r="I28" i="98" s="1"/>
  <c r="AB28" i="98"/>
  <c r="Y28" i="98"/>
  <c r="X28" i="98"/>
  <c r="P28" i="98"/>
  <c r="O28" i="98"/>
  <c r="Q28" i="98" s="1"/>
  <c r="M28" i="98"/>
  <c r="K28" i="98"/>
  <c r="H28" i="98"/>
  <c r="C28" i="98"/>
  <c r="AB27" i="98"/>
  <c r="AD27" i="98" s="1"/>
  <c r="J27" i="98" s="1"/>
  <c r="Y27" i="98"/>
  <c r="X27" i="98"/>
  <c r="Q27" i="98"/>
  <c r="P27" i="98"/>
  <c r="O27" i="98"/>
  <c r="M27" i="98"/>
  <c r="H27" i="98"/>
  <c r="C27" i="98"/>
  <c r="AD26" i="98"/>
  <c r="J26" i="98" s="1"/>
  <c r="I26" i="98" s="1"/>
  <c r="AB26" i="98"/>
  <c r="Y26" i="98"/>
  <c r="X26" i="98"/>
  <c r="P26" i="98"/>
  <c r="O26" i="98"/>
  <c r="Q26" i="98" s="1"/>
  <c r="M26" i="98"/>
  <c r="K26" i="98"/>
  <c r="H26" i="98"/>
  <c r="C26" i="98"/>
  <c r="AD25" i="98"/>
  <c r="AB25" i="98"/>
  <c r="Y25" i="98"/>
  <c r="X25" i="98"/>
  <c r="P25" i="98"/>
  <c r="O25" i="98"/>
  <c r="M25" i="98"/>
  <c r="J25" i="98"/>
  <c r="K25" i="98" s="1"/>
  <c r="H25" i="98"/>
  <c r="C25" i="98"/>
  <c r="AB24" i="98"/>
  <c r="AD24" i="98" s="1"/>
  <c r="J24" i="98" s="1"/>
  <c r="Y24" i="98"/>
  <c r="X24" i="98"/>
  <c r="P24" i="98"/>
  <c r="O24" i="98"/>
  <c r="Q24" i="98" s="1"/>
  <c r="M24" i="98"/>
  <c r="H24" i="98"/>
  <c r="C24" i="98"/>
  <c r="AB23" i="98"/>
  <c r="AD23" i="98" s="1"/>
  <c r="Y23" i="98"/>
  <c r="X23" i="98"/>
  <c r="P23" i="98"/>
  <c r="O23" i="98"/>
  <c r="Q23" i="98" s="1"/>
  <c r="M23" i="98"/>
  <c r="J23" i="98"/>
  <c r="H23" i="98"/>
  <c r="C23" i="98"/>
  <c r="AB22" i="98"/>
  <c r="AD22" i="98" s="1"/>
  <c r="J22" i="98" s="1"/>
  <c r="Y22" i="98"/>
  <c r="X22" i="98"/>
  <c r="P22" i="98"/>
  <c r="O22" i="98"/>
  <c r="Q22" i="98" s="1"/>
  <c r="M22" i="98"/>
  <c r="H22" i="98"/>
  <c r="C22" i="98"/>
  <c r="AB21" i="98"/>
  <c r="AD21" i="98" s="1"/>
  <c r="J21" i="98" s="1"/>
  <c r="Y21" i="98"/>
  <c r="X21" i="98"/>
  <c r="P21" i="98"/>
  <c r="O21" i="98"/>
  <c r="Q21" i="98" s="1"/>
  <c r="M21" i="98"/>
  <c r="H21" i="98"/>
  <c r="C21" i="98"/>
  <c r="AB20" i="98"/>
  <c r="AD20" i="98" s="1"/>
  <c r="J20" i="98" s="1"/>
  <c r="Y20" i="98"/>
  <c r="X20" i="98"/>
  <c r="Q20" i="98"/>
  <c r="P20" i="98"/>
  <c r="O20" i="98"/>
  <c r="M20" i="98"/>
  <c r="H20" i="98"/>
  <c r="C20" i="98"/>
  <c r="AD19" i="98"/>
  <c r="J19" i="98" s="1"/>
  <c r="AB19" i="98"/>
  <c r="Y19" i="98"/>
  <c r="X19" i="98"/>
  <c r="P19" i="98"/>
  <c r="O19" i="98"/>
  <c r="Q19" i="98" s="1"/>
  <c r="M19" i="98"/>
  <c r="H19" i="98"/>
  <c r="C19" i="98"/>
  <c r="AD18" i="98"/>
  <c r="J18" i="98" s="1"/>
  <c r="K18" i="98" s="1"/>
  <c r="AB18" i="98"/>
  <c r="Y18" i="98"/>
  <c r="X18" i="98"/>
  <c r="P18" i="98"/>
  <c r="O18" i="98"/>
  <c r="Q18" i="98" s="1"/>
  <c r="M18" i="98"/>
  <c r="H18" i="98"/>
  <c r="C18" i="98"/>
  <c r="AB17" i="98"/>
  <c r="AD17" i="98" s="1"/>
  <c r="J17" i="98" s="1"/>
  <c r="Y17" i="98"/>
  <c r="X17" i="98"/>
  <c r="P17" i="98"/>
  <c r="O17" i="98"/>
  <c r="M17" i="98"/>
  <c r="H17" i="98"/>
  <c r="C17" i="98"/>
  <c r="AD16" i="98"/>
  <c r="J16" i="98" s="1"/>
  <c r="AB16" i="98"/>
  <c r="Y16" i="98"/>
  <c r="X16" i="98"/>
  <c r="P16" i="98"/>
  <c r="O16" i="98"/>
  <c r="Q16" i="98" s="1"/>
  <c r="M16" i="98"/>
  <c r="H16" i="98"/>
  <c r="C16" i="98"/>
  <c r="AB15" i="98"/>
  <c r="AD15" i="98" s="1"/>
  <c r="J15" i="98" s="1"/>
  <c r="Y15" i="98"/>
  <c r="X15" i="98"/>
  <c r="Q15" i="98"/>
  <c r="P15" i="98"/>
  <c r="O15" i="98"/>
  <c r="M15" i="98"/>
  <c r="H15" i="98"/>
  <c r="C15" i="98"/>
  <c r="AB14" i="98"/>
  <c r="AD14" i="98" s="1"/>
  <c r="J14" i="98" s="1"/>
  <c r="Y14" i="98"/>
  <c r="X14" i="98"/>
  <c r="P14" i="98"/>
  <c r="O14" i="98"/>
  <c r="Q14" i="98" s="1"/>
  <c r="M14" i="98"/>
  <c r="H14" i="98"/>
  <c r="C14" i="98"/>
  <c r="AB13" i="98"/>
  <c r="AD13" i="98" s="1"/>
  <c r="J13" i="98" s="1"/>
  <c r="Y13" i="98"/>
  <c r="X13" i="98"/>
  <c r="P13" i="98"/>
  <c r="O13" i="98"/>
  <c r="Q13" i="98" s="1"/>
  <c r="M13" i="98"/>
  <c r="H13" i="98"/>
  <c r="C13" i="98"/>
  <c r="AB12" i="98"/>
  <c r="AD12" i="98" s="1"/>
  <c r="J12" i="98" s="1"/>
  <c r="Y12" i="98"/>
  <c r="X12" i="98"/>
  <c r="Q12" i="98"/>
  <c r="P12" i="98"/>
  <c r="O12" i="98"/>
  <c r="M12" i="98"/>
  <c r="H12" i="98"/>
  <c r="C12" i="98"/>
  <c r="AD11" i="98"/>
  <c r="J11" i="98" s="1"/>
  <c r="AB11" i="98"/>
  <c r="Y11" i="98"/>
  <c r="X11" i="98"/>
  <c r="P11" i="98"/>
  <c r="O11" i="98"/>
  <c r="Q11" i="98" s="1"/>
  <c r="M11" i="98"/>
  <c r="H11" i="98"/>
  <c r="C11" i="98"/>
  <c r="AB10" i="98"/>
  <c r="AD10" i="98" s="1"/>
  <c r="J10" i="98" s="1"/>
  <c r="K10" i="98" s="1"/>
  <c r="Y10" i="98"/>
  <c r="X10" i="98"/>
  <c r="P10" i="98"/>
  <c r="O10" i="98"/>
  <c r="Q10" i="98" s="1"/>
  <c r="M10" i="98"/>
  <c r="H10" i="98"/>
  <c r="C10" i="98"/>
  <c r="AB9" i="98"/>
  <c r="AD9" i="98" s="1"/>
  <c r="J9" i="98" s="1"/>
  <c r="Y9" i="98"/>
  <c r="X9" i="98"/>
  <c r="P9" i="98"/>
  <c r="O9" i="98"/>
  <c r="M9" i="98"/>
  <c r="H9" i="98"/>
  <c r="C9" i="98"/>
  <c r="AD8" i="98"/>
  <c r="J8" i="98" s="1"/>
  <c r="I8" i="98" s="1"/>
  <c r="AB8" i="98"/>
  <c r="Y8" i="98"/>
  <c r="X8" i="98"/>
  <c r="P8" i="98"/>
  <c r="O8" i="98"/>
  <c r="Q8" i="98" s="1"/>
  <c r="M8" i="98"/>
  <c r="H8" i="98"/>
  <c r="C8" i="98"/>
  <c r="AB7" i="98"/>
  <c r="AD7" i="98" s="1"/>
  <c r="J7" i="98" s="1"/>
  <c r="Y7" i="98"/>
  <c r="X7" i="98"/>
  <c r="Q7" i="98"/>
  <c r="P7" i="98"/>
  <c r="O7" i="98"/>
  <c r="M7" i="98"/>
  <c r="H7" i="98"/>
  <c r="C7" i="98"/>
  <c r="AB6" i="98"/>
  <c r="AD6" i="98" s="1"/>
  <c r="J6" i="98" s="1"/>
  <c r="Y6" i="98"/>
  <c r="X6" i="98"/>
  <c r="P6" i="98"/>
  <c r="O6" i="98"/>
  <c r="Q6" i="98" s="1"/>
  <c r="M6" i="98"/>
  <c r="H6" i="98"/>
  <c r="C6" i="98"/>
  <c r="AB5" i="98"/>
  <c r="AD5" i="98" s="1"/>
  <c r="Y5" i="98"/>
  <c r="X5" i="98"/>
  <c r="P5" i="98"/>
  <c r="O5" i="98"/>
  <c r="Q5" i="98" s="1"/>
  <c r="M5" i="98"/>
  <c r="J5" i="98"/>
  <c r="H5" i="98"/>
  <c r="C5" i="98"/>
  <c r="AB4" i="98"/>
  <c r="AD4" i="98" s="1"/>
  <c r="J4" i="98" s="1"/>
  <c r="Y4" i="98"/>
  <c r="X4" i="98"/>
  <c r="Q4" i="98"/>
  <c r="P4" i="98"/>
  <c r="O4" i="98"/>
  <c r="M4" i="98"/>
  <c r="H4" i="98"/>
  <c r="C4" i="98"/>
  <c r="AG3" i="98"/>
  <c r="AF3" i="98"/>
  <c r="W3" i="98"/>
  <c r="V3" i="98"/>
  <c r="U3" i="98"/>
  <c r="T3" i="98"/>
  <c r="O3" i="98"/>
  <c r="G3" i="98"/>
  <c r="H3" i="98" s="1"/>
  <c r="F3" i="98"/>
  <c r="E3" i="98"/>
  <c r="D3" i="98"/>
  <c r="C3" i="98"/>
  <c r="A2" i="98"/>
  <c r="A1" i="98"/>
  <c r="AB31" i="97"/>
  <c r="AD31" i="97" s="1"/>
  <c r="J31" i="97" s="1"/>
  <c r="Y31" i="97"/>
  <c r="X31" i="97"/>
  <c r="V31" i="97"/>
  <c r="U31" i="97"/>
  <c r="T31" i="97"/>
  <c r="R31" i="97"/>
  <c r="P31" i="97"/>
  <c r="O31" i="97"/>
  <c r="Q31" i="97" s="1"/>
  <c r="M31" i="97"/>
  <c r="H31" i="97"/>
  <c r="C31" i="97"/>
  <c r="AD30" i="97"/>
  <c r="J30" i="97" s="1"/>
  <c r="K30" i="97" s="1"/>
  <c r="AB30" i="97"/>
  <c r="Y30" i="97"/>
  <c r="X30" i="97"/>
  <c r="P30" i="97"/>
  <c r="O30" i="97"/>
  <c r="Q30" i="97" s="1"/>
  <c r="M30" i="97"/>
  <c r="H30" i="97"/>
  <c r="C30" i="97"/>
  <c r="AB29" i="97"/>
  <c r="AD29" i="97" s="1"/>
  <c r="J29" i="97" s="1"/>
  <c r="Y29" i="97"/>
  <c r="X29" i="97"/>
  <c r="P29" i="97"/>
  <c r="O29" i="97"/>
  <c r="M29" i="97"/>
  <c r="H29" i="97"/>
  <c r="C29" i="97"/>
  <c r="AD28" i="97"/>
  <c r="J28" i="97" s="1"/>
  <c r="AB28" i="97"/>
  <c r="Y28" i="97"/>
  <c r="X28" i="97"/>
  <c r="P28" i="97"/>
  <c r="O28" i="97"/>
  <c r="Q28" i="97" s="1"/>
  <c r="M28" i="97"/>
  <c r="H28" i="97"/>
  <c r="C28" i="97"/>
  <c r="AB27" i="97"/>
  <c r="AD27" i="97" s="1"/>
  <c r="J27" i="97" s="1"/>
  <c r="Y27" i="97"/>
  <c r="X27" i="97"/>
  <c r="Q27" i="97"/>
  <c r="P27" i="97"/>
  <c r="O27" i="97"/>
  <c r="M27" i="97"/>
  <c r="H27" i="97"/>
  <c r="C27" i="97"/>
  <c r="AB26" i="97"/>
  <c r="AD26" i="97" s="1"/>
  <c r="J26" i="97" s="1"/>
  <c r="Y26" i="97"/>
  <c r="X26" i="97"/>
  <c r="P26" i="97"/>
  <c r="O26" i="97"/>
  <c r="Q26" i="97" s="1"/>
  <c r="M26" i="97"/>
  <c r="H26" i="97"/>
  <c r="C26" i="97"/>
  <c r="AB25" i="97"/>
  <c r="AD25" i="97" s="1"/>
  <c r="J25" i="97" s="1"/>
  <c r="Y25" i="97"/>
  <c r="X25" i="97"/>
  <c r="P25" i="97"/>
  <c r="O25" i="97"/>
  <c r="Q25" i="97" s="1"/>
  <c r="M25" i="97"/>
  <c r="H25" i="97"/>
  <c r="C25" i="97"/>
  <c r="AB24" i="97"/>
  <c r="AD24" i="97" s="1"/>
  <c r="J24" i="97" s="1"/>
  <c r="Y24" i="97"/>
  <c r="X24" i="97"/>
  <c r="Q24" i="97"/>
  <c r="P24" i="97"/>
  <c r="O24" i="97"/>
  <c r="M24" i="97"/>
  <c r="H24" i="97"/>
  <c r="C24" i="97"/>
  <c r="AD23" i="97"/>
  <c r="J23" i="97" s="1"/>
  <c r="AB23" i="97"/>
  <c r="Y23" i="97"/>
  <c r="X23" i="97"/>
  <c r="P23" i="97"/>
  <c r="O23" i="97"/>
  <c r="Q23" i="97" s="1"/>
  <c r="M23" i="97"/>
  <c r="H23" i="97"/>
  <c r="C23" i="97"/>
  <c r="AD22" i="97"/>
  <c r="J22" i="97" s="1"/>
  <c r="K22" i="97" s="1"/>
  <c r="AB22" i="97"/>
  <c r="Y22" i="97"/>
  <c r="Y3" i="97" s="1"/>
  <c r="X22" i="97"/>
  <c r="P22" i="97"/>
  <c r="O22" i="97"/>
  <c r="Q22" i="97" s="1"/>
  <c r="M22" i="97"/>
  <c r="H22" i="97"/>
  <c r="C22" i="97"/>
  <c r="AB21" i="97"/>
  <c r="AD21" i="97" s="1"/>
  <c r="J21" i="97" s="1"/>
  <c r="Y21" i="97"/>
  <c r="X21" i="97"/>
  <c r="P21" i="97"/>
  <c r="O21" i="97"/>
  <c r="M21" i="97"/>
  <c r="H21" i="97"/>
  <c r="C21" i="97"/>
  <c r="AD20" i="97"/>
  <c r="J20" i="97" s="1"/>
  <c r="AB20" i="97"/>
  <c r="Y20" i="97"/>
  <c r="X20" i="97"/>
  <c r="P20" i="97"/>
  <c r="O20" i="97"/>
  <c r="Q20" i="97" s="1"/>
  <c r="M20" i="97"/>
  <c r="H20" i="97"/>
  <c r="C20" i="97"/>
  <c r="AB19" i="97"/>
  <c r="AD19" i="97" s="1"/>
  <c r="J19" i="97" s="1"/>
  <c r="Y19" i="97"/>
  <c r="X19" i="97"/>
  <c r="Q19" i="97"/>
  <c r="P19" i="97"/>
  <c r="O19" i="97"/>
  <c r="M19" i="97"/>
  <c r="H19" i="97"/>
  <c r="C19" i="97"/>
  <c r="AB18" i="97"/>
  <c r="AD18" i="97" s="1"/>
  <c r="J18" i="97" s="1"/>
  <c r="Y18" i="97"/>
  <c r="X18" i="97"/>
  <c r="P18" i="97"/>
  <c r="O18" i="97"/>
  <c r="Q18" i="97" s="1"/>
  <c r="M18" i="97"/>
  <c r="H18" i="97"/>
  <c r="C18" i="97"/>
  <c r="AB17" i="97"/>
  <c r="AD17" i="97" s="1"/>
  <c r="J17" i="97" s="1"/>
  <c r="Y17" i="97"/>
  <c r="X17" i="97"/>
  <c r="P17" i="97"/>
  <c r="O17" i="97"/>
  <c r="Q17" i="97" s="1"/>
  <c r="M17" i="97"/>
  <c r="H17" i="97"/>
  <c r="C17" i="97"/>
  <c r="AB16" i="97"/>
  <c r="AD16" i="97" s="1"/>
  <c r="J16" i="97" s="1"/>
  <c r="Y16" i="97"/>
  <c r="X16" i="97"/>
  <c r="Q16" i="97"/>
  <c r="P16" i="97"/>
  <c r="O16" i="97"/>
  <c r="M16" i="97"/>
  <c r="H16" i="97"/>
  <c r="C16" i="97"/>
  <c r="AD15" i="97"/>
  <c r="J15" i="97" s="1"/>
  <c r="I15" i="97" s="1"/>
  <c r="AB15" i="97"/>
  <c r="Y15" i="97"/>
  <c r="X15" i="97"/>
  <c r="P15" i="97"/>
  <c r="O15" i="97"/>
  <c r="Q15" i="97" s="1"/>
  <c r="M15" i="97"/>
  <c r="H15" i="97"/>
  <c r="C15" i="97"/>
  <c r="AB14" i="97"/>
  <c r="AD14" i="97" s="1"/>
  <c r="J14" i="97" s="1"/>
  <c r="Y14" i="97"/>
  <c r="X14" i="97"/>
  <c r="P14" i="97"/>
  <c r="O14" i="97"/>
  <c r="Q14" i="97" s="1"/>
  <c r="M14" i="97"/>
  <c r="H14" i="97"/>
  <c r="C14" i="97"/>
  <c r="AB13" i="97"/>
  <c r="AD13" i="97" s="1"/>
  <c r="J13" i="97" s="1"/>
  <c r="Y13" i="97"/>
  <c r="X13" i="97"/>
  <c r="P13" i="97"/>
  <c r="O13" i="97"/>
  <c r="M13" i="97"/>
  <c r="H13" i="97"/>
  <c r="C13" i="97"/>
  <c r="AB12" i="97"/>
  <c r="AD12" i="97" s="1"/>
  <c r="J12" i="97" s="1"/>
  <c r="I12" i="97" s="1"/>
  <c r="Y12" i="97"/>
  <c r="X12" i="97"/>
  <c r="P12" i="97"/>
  <c r="O12" i="97"/>
  <c r="Q12" i="97" s="1"/>
  <c r="M12" i="97"/>
  <c r="K12" i="97"/>
  <c r="H12" i="97"/>
  <c r="C12" i="97"/>
  <c r="AB11" i="97"/>
  <c r="AD11" i="97" s="1"/>
  <c r="J11" i="97" s="1"/>
  <c r="Y11" i="97"/>
  <c r="X11" i="97"/>
  <c r="X3" i="97" s="1"/>
  <c r="Q11" i="97"/>
  <c r="P11" i="97"/>
  <c r="O11" i="97"/>
  <c r="M11" i="97"/>
  <c r="H11" i="97"/>
  <c r="C11" i="97"/>
  <c r="AB10" i="97"/>
  <c r="AD10" i="97" s="1"/>
  <c r="J10" i="97" s="1"/>
  <c r="Y10" i="97"/>
  <c r="X10" i="97"/>
  <c r="P10" i="97"/>
  <c r="O10" i="97"/>
  <c r="Q10" i="97" s="1"/>
  <c r="M10" i="97"/>
  <c r="H10" i="97"/>
  <c r="C10" i="97"/>
  <c r="AB9" i="97"/>
  <c r="AD9" i="97" s="1"/>
  <c r="Y9" i="97"/>
  <c r="X9" i="97"/>
  <c r="P9" i="97"/>
  <c r="O9" i="97"/>
  <c r="Q9" i="97" s="1"/>
  <c r="M9" i="97"/>
  <c r="J9" i="97"/>
  <c r="K9" i="97" s="1"/>
  <c r="H9" i="97"/>
  <c r="C9" i="97"/>
  <c r="AB8" i="97"/>
  <c r="AD8" i="97" s="1"/>
  <c r="J8" i="97" s="1"/>
  <c r="Y8" i="97"/>
  <c r="X8" i="97"/>
  <c r="P8" i="97"/>
  <c r="Q8" i="97" s="1"/>
  <c r="O8" i="97"/>
  <c r="M8" i="97"/>
  <c r="H8" i="97"/>
  <c r="C8" i="97"/>
  <c r="AD7" i="97"/>
  <c r="J7" i="97" s="1"/>
  <c r="AB7" i="97"/>
  <c r="Y7" i="97"/>
  <c r="X7" i="97"/>
  <c r="P7" i="97"/>
  <c r="O7" i="97"/>
  <c r="Q7" i="97" s="1"/>
  <c r="M7" i="97"/>
  <c r="H7" i="97"/>
  <c r="C7" i="97"/>
  <c r="AB6" i="97"/>
  <c r="AD6" i="97" s="1"/>
  <c r="J6" i="97" s="1"/>
  <c r="K6" i="97" s="1"/>
  <c r="Y6" i="97"/>
  <c r="X6" i="97"/>
  <c r="P6" i="97"/>
  <c r="O6" i="97"/>
  <c r="Q6" i="97" s="1"/>
  <c r="M6" i="97"/>
  <c r="I6" i="97"/>
  <c r="H6" i="97"/>
  <c r="C6" i="97"/>
  <c r="AB5" i="97"/>
  <c r="AD5" i="97" s="1"/>
  <c r="J5" i="97" s="1"/>
  <c r="Y5" i="97"/>
  <c r="X5" i="97"/>
  <c r="P5" i="97"/>
  <c r="O5" i="97"/>
  <c r="Q5" i="97" s="1"/>
  <c r="M5" i="97"/>
  <c r="H5" i="97"/>
  <c r="C5" i="97"/>
  <c r="AD4" i="97"/>
  <c r="AB4" i="97"/>
  <c r="Y4" i="97"/>
  <c r="X4" i="97"/>
  <c r="P4" i="97"/>
  <c r="O4" i="97"/>
  <c r="Q4" i="97" s="1"/>
  <c r="M4" i="97"/>
  <c r="J4" i="97"/>
  <c r="I4" i="97" s="1"/>
  <c r="H4" i="97"/>
  <c r="C4" i="97"/>
  <c r="AG3" i="97"/>
  <c r="AF3" i="97"/>
  <c r="W3" i="97"/>
  <c r="V3" i="97"/>
  <c r="U3" i="97"/>
  <c r="T3" i="97"/>
  <c r="O3" i="97"/>
  <c r="H3" i="97"/>
  <c r="G3" i="97"/>
  <c r="F3" i="97"/>
  <c r="E3" i="97"/>
  <c r="D3" i="97"/>
  <c r="C3" i="97"/>
  <c r="A2" i="97"/>
  <c r="A1" i="97"/>
  <c r="AD31" i="96"/>
  <c r="AB31" i="96"/>
  <c r="Y31" i="96"/>
  <c r="X31" i="96"/>
  <c r="V31" i="96"/>
  <c r="U31" i="96"/>
  <c r="T31" i="96"/>
  <c r="R31" i="96"/>
  <c r="Q31" i="96"/>
  <c r="P31" i="96"/>
  <c r="O31" i="96"/>
  <c r="M31" i="96"/>
  <c r="K31" i="96"/>
  <c r="J31" i="96"/>
  <c r="I31" i="96"/>
  <c r="H31" i="96"/>
  <c r="C31" i="96"/>
  <c r="AB30" i="96"/>
  <c r="AD30" i="96" s="1"/>
  <c r="J30" i="96" s="1"/>
  <c r="Y30" i="96"/>
  <c r="X30" i="96"/>
  <c r="P30" i="96"/>
  <c r="O30" i="96"/>
  <c r="Q30" i="96" s="1"/>
  <c r="M30" i="96"/>
  <c r="H30" i="96"/>
  <c r="C30" i="96"/>
  <c r="AB29" i="96"/>
  <c r="AD29" i="96" s="1"/>
  <c r="J29" i="96" s="1"/>
  <c r="Y29" i="96"/>
  <c r="X29" i="96"/>
  <c r="P29" i="96"/>
  <c r="O29" i="96"/>
  <c r="Q29" i="96" s="1"/>
  <c r="M29" i="96"/>
  <c r="H29" i="96"/>
  <c r="C29" i="96"/>
  <c r="AB28" i="96"/>
  <c r="AD28" i="96" s="1"/>
  <c r="J28" i="96" s="1"/>
  <c r="K28" i="96" s="1"/>
  <c r="Y28" i="96"/>
  <c r="X28" i="96"/>
  <c r="Q28" i="96"/>
  <c r="P28" i="96"/>
  <c r="O28" i="96"/>
  <c r="M28" i="96"/>
  <c r="I28" i="96"/>
  <c r="H28" i="96"/>
  <c r="C28" i="96"/>
  <c r="AD27" i="96"/>
  <c r="J27" i="96" s="1"/>
  <c r="I27" i="96" s="1"/>
  <c r="AB27" i="96"/>
  <c r="Y27" i="96"/>
  <c r="X27" i="96"/>
  <c r="P27" i="96"/>
  <c r="Q27" i="96" s="1"/>
  <c r="O27" i="96"/>
  <c r="M27" i="96"/>
  <c r="K27" i="96"/>
  <c r="H27" i="96"/>
  <c r="C27" i="96"/>
  <c r="AB26" i="96"/>
  <c r="AD26" i="96" s="1"/>
  <c r="J26" i="96" s="1"/>
  <c r="Y26" i="96"/>
  <c r="X26" i="96"/>
  <c r="P26" i="96"/>
  <c r="O26" i="96"/>
  <c r="Q26" i="96" s="1"/>
  <c r="M26" i="96"/>
  <c r="H26" i="96"/>
  <c r="C26" i="96"/>
  <c r="AB25" i="96"/>
  <c r="AD25" i="96" s="1"/>
  <c r="J25" i="96" s="1"/>
  <c r="K25" i="96" s="1"/>
  <c r="Y25" i="96"/>
  <c r="X25" i="96"/>
  <c r="P25" i="96"/>
  <c r="O25" i="96"/>
  <c r="Q25" i="96" s="1"/>
  <c r="M25" i="96"/>
  <c r="H25" i="96"/>
  <c r="C25" i="96"/>
  <c r="AB24" i="96"/>
  <c r="AD24" i="96" s="1"/>
  <c r="J24" i="96" s="1"/>
  <c r="Y24" i="96"/>
  <c r="X24" i="96"/>
  <c r="P24" i="96"/>
  <c r="O24" i="96"/>
  <c r="M24" i="96"/>
  <c r="H24" i="96"/>
  <c r="C24" i="96"/>
  <c r="AB23" i="96"/>
  <c r="AD23" i="96" s="1"/>
  <c r="J23" i="96" s="1"/>
  <c r="Y23" i="96"/>
  <c r="X23" i="96"/>
  <c r="Q23" i="96"/>
  <c r="P23" i="96"/>
  <c r="O23" i="96"/>
  <c r="M23" i="96"/>
  <c r="H23" i="96"/>
  <c r="C23" i="96"/>
  <c r="AB22" i="96"/>
  <c r="AD22" i="96" s="1"/>
  <c r="J22" i="96" s="1"/>
  <c r="K22" i="96" s="1"/>
  <c r="Y22" i="96"/>
  <c r="X22" i="96"/>
  <c r="P22" i="96"/>
  <c r="Q22" i="96" s="1"/>
  <c r="O22" i="96"/>
  <c r="M22" i="96"/>
  <c r="I22" i="96"/>
  <c r="H22" i="96"/>
  <c r="C22" i="96"/>
  <c r="AB21" i="96"/>
  <c r="AD21" i="96" s="1"/>
  <c r="J21" i="96" s="1"/>
  <c r="Y21" i="96"/>
  <c r="X21" i="96"/>
  <c r="P21" i="96"/>
  <c r="O21" i="96"/>
  <c r="Q21" i="96" s="1"/>
  <c r="M21" i="96"/>
  <c r="H21" i="96"/>
  <c r="C21" i="96"/>
  <c r="AB20" i="96"/>
  <c r="AD20" i="96" s="1"/>
  <c r="J20" i="96" s="1"/>
  <c r="Y20" i="96"/>
  <c r="X20" i="96"/>
  <c r="P20" i="96"/>
  <c r="Q20" i="96" s="1"/>
  <c r="O20" i="96"/>
  <c r="M20" i="96"/>
  <c r="H20" i="96"/>
  <c r="C20" i="96"/>
  <c r="AD19" i="96"/>
  <c r="J19" i="96" s="1"/>
  <c r="I19" i="96" s="1"/>
  <c r="AB19" i="96"/>
  <c r="Y19" i="96"/>
  <c r="X19" i="96"/>
  <c r="Q19" i="96"/>
  <c r="P19" i="96"/>
  <c r="O19" i="96"/>
  <c r="M19" i="96"/>
  <c r="K19" i="96"/>
  <c r="H19" i="96"/>
  <c r="C19" i="96"/>
  <c r="AB18" i="96"/>
  <c r="AD18" i="96" s="1"/>
  <c r="J18" i="96" s="1"/>
  <c r="Y18" i="96"/>
  <c r="X18" i="96"/>
  <c r="P18" i="96"/>
  <c r="O18" i="96"/>
  <c r="Q18" i="96" s="1"/>
  <c r="M18" i="96"/>
  <c r="H18" i="96"/>
  <c r="C18" i="96"/>
  <c r="AB17" i="96"/>
  <c r="AD17" i="96" s="1"/>
  <c r="J17" i="96" s="1"/>
  <c r="Y17" i="96"/>
  <c r="X17" i="96"/>
  <c r="P17" i="96"/>
  <c r="O17" i="96"/>
  <c r="Q17" i="96" s="1"/>
  <c r="M17" i="96"/>
  <c r="H17" i="96"/>
  <c r="C17" i="96"/>
  <c r="AB16" i="96"/>
  <c r="AD16" i="96" s="1"/>
  <c r="J16" i="96" s="1"/>
  <c r="Y16" i="96"/>
  <c r="X16" i="96"/>
  <c r="P16" i="96"/>
  <c r="O16" i="96"/>
  <c r="Q16" i="96" s="1"/>
  <c r="M16" i="96"/>
  <c r="H16" i="96"/>
  <c r="C16" i="96"/>
  <c r="AB15" i="96"/>
  <c r="AD15" i="96" s="1"/>
  <c r="J15" i="96" s="1"/>
  <c r="Y15" i="96"/>
  <c r="X15" i="96"/>
  <c r="Q15" i="96"/>
  <c r="P15" i="96"/>
  <c r="O15" i="96"/>
  <c r="M15" i="96"/>
  <c r="H15" i="96"/>
  <c r="C15" i="96"/>
  <c r="AB14" i="96"/>
  <c r="AD14" i="96" s="1"/>
  <c r="J14" i="96" s="1"/>
  <c r="K14" i="96" s="1"/>
  <c r="Y14" i="96"/>
  <c r="X14" i="96"/>
  <c r="P14" i="96"/>
  <c r="O14" i="96"/>
  <c r="Q14" i="96" s="1"/>
  <c r="M14" i="96"/>
  <c r="H14" i="96"/>
  <c r="C14" i="96"/>
  <c r="AB13" i="96"/>
  <c r="AD13" i="96" s="1"/>
  <c r="J13" i="96" s="1"/>
  <c r="Y13" i="96"/>
  <c r="X13" i="96"/>
  <c r="P13" i="96"/>
  <c r="O13" i="96"/>
  <c r="M13" i="96"/>
  <c r="H13" i="96"/>
  <c r="C13" i="96"/>
  <c r="AD12" i="96"/>
  <c r="J12" i="96" s="1"/>
  <c r="I12" i="96" s="1"/>
  <c r="AB12" i="96"/>
  <c r="Y12" i="96"/>
  <c r="X12" i="96"/>
  <c r="P12" i="96"/>
  <c r="Q12" i="96" s="1"/>
  <c r="O12" i="96"/>
  <c r="M12" i="96"/>
  <c r="K12" i="96"/>
  <c r="H12" i="96"/>
  <c r="C12" i="96"/>
  <c r="AD11" i="96"/>
  <c r="J11" i="96" s="1"/>
  <c r="I11" i="96" s="1"/>
  <c r="AB11" i="96"/>
  <c r="Y11" i="96"/>
  <c r="X11" i="96"/>
  <c r="P11" i="96"/>
  <c r="O11" i="96"/>
  <c r="Q11" i="96" s="1"/>
  <c r="M11" i="96"/>
  <c r="K11" i="96"/>
  <c r="H11" i="96"/>
  <c r="C11" i="96"/>
  <c r="AD10" i="96"/>
  <c r="J10" i="96" s="1"/>
  <c r="AB10" i="96"/>
  <c r="Y10" i="96"/>
  <c r="X10" i="96"/>
  <c r="P10" i="96"/>
  <c r="O10" i="96"/>
  <c r="Q10" i="96" s="1"/>
  <c r="M10" i="96"/>
  <c r="H10" i="96"/>
  <c r="C10" i="96"/>
  <c r="AB9" i="96"/>
  <c r="AD9" i="96" s="1"/>
  <c r="Y9" i="96"/>
  <c r="X9" i="96"/>
  <c r="P9" i="96"/>
  <c r="Q9" i="96" s="1"/>
  <c r="O9" i="96"/>
  <c r="M9" i="96"/>
  <c r="J9" i="96"/>
  <c r="K9" i="96" s="1"/>
  <c r="H9" i="96"/>
  <c r="C9" i="96"/>
  <c r="AB8" i="96"/>
  <c r="AD8" i="96" s="1"/>
  <c r="J8" i="96" s="1"/>
  <c r="Y8" i="96"/>
  <c r="X8" i="96"/>
  <c r="Q8" i="96"/>
  <c r="P8" i="96"/>
  <c r="O8" i="96"/>
  <c r="M8" i="96"/>
  <c r="H8" i="96"/>
  <c r="C8" i="96"/>
  <c r="AD7" i="96"/>
  <c r="J7" i="96" s="1"/>
  <c r="AB7" i="96"/>
  <c r="Y7" i="96"/>
  <c r="X7" i="96"/>
  <c r="Q7" i="96"/>
  <c r="P7" i="96"/>
  <c r="O7" i="96"/>
  <c r="M7" i="96"/>
  <c r="H7" i="96"/>
  <c r="C7" i="96"/>
  <c r="AB6" i="96"/>
  <c r="AD6" i="96" s="1"/>
  <c r="J6" i="96" s="1"/>
  <c r="Y6" i="96"/>
  <c r="X6" i="96"/>
  <c r="Q6" i="96"/>
  <c r="P6" i="96"/>
  <c r="O6" i="96"/>
  <c r="M6" i="96"/>
  <c r="H6" i="96"/>
  <c r="C6" i="96"/>
  <c r="AB5" i="96"/>
  <c r="AD5" i="96" s="1"/>
  <c r="J5" i="96" s="1"/>
  <c r="Y5" i="96"/>
  <c r="X5" i="96"/>
  <c r="P5" i="96"/>
  <c r="O5" i="96"/>
  <c r="Q5" i="96" s="1"/>
  <c r="M5" i="96"/>
  <c r="H5" i="96"/>
  <c r="C5" i="96"/>
  <c r="AB4" i="96"/>
  <c r="AD4" i="96" s="1"/>
  <c r="J4" i="96" s="1"/>
  <c r="Y4" i="96"/>
  <c r="X4" i="96"/>
  <c r="P4" i="96"/>
  <c r="Q4" i="96" s="1"/>
  <c r="O4" i="96"/>
  <c r="M4" i="96"/>
  <c r="I4" i="96"/>
  <c r="H4" i="96"/>
  <c r="C4" i="96"/>
  <c r="AG3" i="96"/>
  <c r="AF3" i="96"/>
  <c r="W3" i="96"/>
  <c r="V3" i="96"/>
  <c r="U3" i="96"/>
  <c r="T3" i="96"/>
  <c r="O3" i="96"/>
  <c r="G3" i="96"/>
  <c r="H3" i="96" s="1"/>
  <c r="F3" i="96"/>
  <c r="E3" i="96"/>
  <c r="D3" i="96"/>
  <c r="C3" i="96"/>
  <c r="A2" i="96"/>
  <c r="A1" i="96"/>
  <c r="AB31" i="95"/>
  <c r="AD31" i="95" s="1"/>
  <c r="J31" i="95" s="1"/>
  <c r="I31" i="95" s="1"/>
  <c r="Y31" i="95"/>
  <c r="X31" i="95"/>
  <c r="V31" i="95"/>
  <c r="U31" i="95"/>
  <c r="T31" i="95"/>
  <c r="R31" i="95"/>
  <c r="P31" i="95"/>
  <c r="O31" i="95"/>
  <c r="Q31" i="95" s="1"/>
  <c r="M31" i="95"/>
  <c r="K31" i="95"/>
  <c r="H31" i="95"/>
  <c r="C31" i="95"/>
  <c r="AD30" i="95"/>
  <c r="AB30" i="95"/>
  <c r="Y30" i="95"/>
  <c r="X30" i="95"/>
  <c r="P30" i="95"/>
  <c r="O30" i="95"/>
  <c r="Q30" i="95" s="1"/>
  <c r="M30" i="95"/>
  <c r="J30" i="95"/>
  <c r="K30" i="95" s="1"/>
  <c r="H30" i="95"/>
  <c r="C30" i="95"/>
  <c r="AB29" i="95"/>
  <c r="AD29" i="95" s="1"/>
  <c r="J29" i="95" s="1"/>
  <c r="Y29" i="95"/>
  <c r="X29" i="95"/>
  <c r="P29" i="95"/>
  <c r="Q29" i="95" s="1"/>
  <c r="O29" i="95"/>
  <c r="M29" i="95"/>
  <c r="H29" i="95"/>
  <c r="C29" i="95"/>
  <c r="AB28" i="95"/>
  <c r="AD28" i="95" s="1"/>
  <c r="J28" i="95" s="1"/>
  <c r="Y28" i="95"/>
  <c r="X28" i="95"/>
  <c r="P28" i="95"/>
  <c r="O28" i="95"/>
  <c r="Q28" i="95" s="1"/>
  <c r="M28" i="95"/>
  <c r="H28" i="95"/>
  <c r="C28" i="95"/>
  <c r="AB27" i="95"/>
  <c r="AD27" i="95" s="1"/>
  <c r="J27" i="95" s="1"/>
  <c r="Y27" i="95"/>
  <c r="X27" i="95"/>
  <c r="Q27" i="95"/>
  <c r="P27" i="95"/>
  <c r="O27" i="95"/>
  <c r="M27" i="95"/>
  <c r="H27" i="95"/>
  <c r="C27" i="95"/>
  <c r="AB26" i="95"/>
  <c r="AD26" i="95" s="1"/>
  <c r="J26" i="95" s="1"/>
  <c r="K26" i="95" s="1"/>
  <c r="Y26" i="95"/>
  <c r="X26" i="95"/>
  <c r="P26" i="95"/>
  <c r="O26" i="95"/>
  <c r="Q26" i="95" s="1"/>
  <c r="M26" i="95"/>
  <c r="H26" i="95"/>
  <c r="C26" i="95"/>
  <c r="AB25" i="95"/>
  <c r="AD25" i="95" s="1"/>
  <c r="J25" i="95" s="1"/>
  <c r="Y25" i="95"/>
  <c r="X25" i="95"/>
  <c r="P25" i="95"/>
  <c r="O25" i="95"/>
  <c r="Q25" i="95" s="1"/>
  <c r="M25" i="95"/>
  <c r="H25" i="95"/>
  <c r="C25" i="95"/>
  <c r="AB24" i="95"/>
  <c r="AD24" i="95" s="1"/>
  <c r="J24" i="95" s="1"/>
  <c r="Y24" i="95"/>
  <c r="X24" i="95"/>
  <c r="P24" i="95"/>
  <c r="Q24" i="95" s="1"/>
  <c r="O24" i="95"/>
  <c r="M24" i="95"/>
  <c r="H24" i="95"/>
  <c r="C24" i="95"/>
  <c r="AD23" i="95"/>
  <c r="J23" i="95" s="1"/>
  <c r="I23" i="95" s="1"/>
  <c r="AB23" i="95"/>
  <c r="Y23" i="95"/>
  <c r="X23" i="95"/>
  <c r="P23" i="95"/>
  <c r="Q23" i="95" s="1"/>
  <c r="O23" i="95"/>
  <c r="M23" i="95"/>
  <c r="K23" i="95"/>
  <c r="H23" i="95"/>
  <c r="C23" i="95"/>
  <c r="AB22" i="95"/>
  <c r="AD22" i="95" s="1"/>
  <c r="J22" i="95" s="1"/>
  <c r="I22" i="95" s="1"/>
  <c r="Y22" i="95"/>
  <c r="X22" i="95"/>
  <c r="P22" i="95"/>
  <c r="O22" i="95"/>
  <c r="Q22" i="95" s="1"/>
  <c r="M22" i="95"/>
  <c r="K22" i="95"/>
  <c r="H22" i="95"/>
  <c r="C22" i="95"/>
  <c r="AB21" i="95"/>
  <c r="AD21" i="95" s="1"/>
  <c r="Y21" i="95"/>
  <c r="X21" i="95"/>
  <c r="Q21" i="95"/>
  <c r="P21" i="95"/>
  <c r="O21" i="95"/>
  <c r="M21" i="95"/>
  <c r="J21" i="95"/>
  <c r="K21" i="95" s="1"/>
  <c r="I21" i="95"/>
  <c r="H21" i="95"/>
  <c r="C21" i="95"/>
  <c r="AB20" i="95"/>
  <c r="AD20" i="95" s="1"/>
  <c r="J20" i="95" s="1"/>
  <c r="Y20" i="95"/>
  <c r="X20" i="95"/>
  <c r="P20" i="95"/>
  <c r="O20" i="95"/>
  <c r="Q20" i="95" s="1"/>
  <c r="M20" i="95"/>
  <c r="H20" i="95"/>
  <c r="C20" i="95"/>
  <c r="AB19" i="95"/>
  <c r="AD19" i="95" s="1"/>
  <c r="J19" i="95" s="1"/>
  <c r="Y19" i="95"/>
  <c r="X19" i="95"/>
  <c r="P19" i="95"/>
  <c r="Q19" i="95" s="1"/>
  <c r="O19" i="95"/>
  <c r="M19" i="95"/>
  <c r="H19" i="95"/>
  <c r="C19" i="95"/>
  <c r="AD18" i="95"/>
  <c r="J18" i="95" s="1"/>
  <c r="AB18" i="95"/>
  <c r="Y18" i="95"/>
  <c r="X18" i="95"/>
  <c r="P18" i="95"/>
  <c r="Q18" i="95" s="1"/>
  <c r="O18" i="95"/>
  <c r="M18" i="95"/>
  <c r="H18" i="95"/>
  <c r="C18" i="95"/>
  <c r="AD17" i="95"/>
  <c r="J17" i="95" s="1"/>
  <c r="I17" i="95" s="1"/>
  <c r="AB17" i="95"/>
  <c r="Y17" i="95"/>
  <c r="X17" i="95"/>
  <c r="P17" i="95"/>
  <c r="O17" i="95"/>
  <c r="Q17" i="95" s="1"/>
  <c r="M17" i="95"/>
  <c r="H17" i="95"/>
  <c r="C17" i="95"/>
  <c r="AB16" i="95"/>
  <c r="AD16" i="95" s="1"/>
  <c r="J16" i="95" s="1"/>
  <c r="Y16" i="95"/>
  <c r="X16" i="95"/>
  <c r="P16" i="95"/>
  <c r="O16" i="95"/>
  <c r="Q16" i="95" s="1"/>
  <c r="M16" i="95"/>
  <c r="H16" i="95"/>
  <c r="C16" i="95"/>
  <c r="AB15" i="95"/>
  <c r="AD15" i="95" s="1"/>
  <c r="J15" i="95" s="1"/>
  <c r="Y15" i="95"/>
  <c r="X15" i="95"/>
  <c r="P15" i="95"/>
  <c r="O15" i="95"/>
  <c r="Q15" i="95" s="1"/>
  <c r="M15" i="95"/>
  <c r="H15" i="95"/>
  <c r="C15" i="95"/>
  <c r="AB14" i="95"/>
  <c r="AD14" i="95" s="1"/>
  <c r="Y14" i="95"/>
  <c r="X14" i="95"/>
  <c r="Q14" i="95"/>
  <c r="P14" i="95"/>
  <c r="O14" i="95"/>
  <c r="M14" i="95"/>
  <c r="J14" i="95"/>
  <c r="H14" i="95"/>
  <c r="C14" i="95"/>
  <c r="AB13" i="95"/>
  <c r="AD13" i="95" s="1"/>
  <c r="J13" i="95" s="1"/>
  <c r="Y13" i="95"/>
  <c r="X13" i="95"/>
  <c r="Q13" i="95"/>
  <c r="P13" i="95"/>
  <c r="O13" i="95"/>
  <c r="M13" i="95"/>
  <c r="H13" i="95"/>
  <c r="C13" i="95"/>
  <c r="AB12" i="95"/>
  <c r="AD12" i="95" s="1"/>
  <c r="J12" i="95" s="1"/>
  <c r="Y12" i="95"/>
  <c r="X12" i="95"/>
  <c r="P12" i="95"/>
  <c r="O12" i="95"/>
  <c r="Q12" i="95" s="1"/>
  <c r="M12" i="95"/>
  <c r="H12" i="95"/>
  <c r="C12" i="95"/>
  <c r="AB11" i="95"/>
  <c r="AD11" i="95" s="1"/>
  <c r="J11" i="95" s="1"/>
  <c r="K11" i="95" s="1"/>
  <c r="Y11" i="95"/>
  <c r="Y3" i="95" s="1"/>
  <c r="X11" i="95"/>
  <c r="P11" i="95"/>
  <c r="Q11" i="95" s="1"/>
  <c r="O11" i="95"/>
  <c r="M11" i="95"/>
  <c r="H11" i="95"/>
  <c r="C11" i="95"/>
  <c r="AD10" i="95"/>
  <c r="J10" i="95" s="1"/>
  <c r="AB10" i="95"/>
  <c r="Y10" i="95"/>
  <c r="X10" i="95"/>
  <c r="P10" i="95"/>
  <c r="Q10" i="95" s="1"/>
  <c r="O10" i="95"/>
  <c r="M10" i="95"/>
  <c r="H10" i="95"/>
  <c r="C10" i="95"/>
  <c r="AD9" i="95"/>
  <c r="J9" i="95" s="1"/>
  <c r="I9" i="95" s="1"/>
  <c r="AB9" i="95"/>
  <c r="Y9" i="95"/>
  <c r="X9" i="95"/>
  <c r="P9" i="95"/>
  <c r="O9" i="95"/>
  <c r="Q9" i="95" s="1"/>
  <c r="M9" i="95"/>
  <c r="K9" i="95"/>
  <c r="H9" i="95"/>
  <c r="C9" i="95"/>
  <c r="AB8" i="95"/>
  <c r="AD8" i="95" s="1"/>
  <c r="J8" i="95" s="1"/>
  <c r="Y8" i="95"/>
  <c r="X8" i="95"/>
  <c r="P8" i="95"/>
  <c r="O8" i="95"/>
  <c r="Q8" i="95" s="1"/>
  <c r="M8" i="95"/>
  <c r="H8" i="95"/>
  <c r="C8" i="95"/>
  <c r="AB7" i="95"/>
  <c r="AD7" i="95" s="1"/>
  <c r="J7" i="95" s="1"/>
  <c r="Y7" i="95"/>
  <c r="X7" i="95"/>
  <c r="P7" i="95"/>
  <c r="O7" i="95"/>
  <c r="Q7" i="95" s="1"/>
  <c r="M7" i="95"/>
  <c r="H7" i="95"/>
  <c r="C7" i="95"/>
  <c r="AB6" i="95"/>
  <c r="AD6" i="95" s="1"/>
  <c r="Y6" i="95"/>
  <c r="X6" i="95"/>
  <c r="Q6" i="95"/>
  <c r="P6" i="95"/>
  <c r="O6" i="95"/>
  <c r="M6" i="95"/>
  <c r="J6" i="95"/>
  <c r="H6" i="95"/>
  <c r="C6" i="95"/>
  <c r="AB5" i="95"/>
  <c r="AD5" i="95" s="1"/>
  <c r="J5" i="95" s="1"/>
  <c r="Y5" i="95"/>
  <c r="X5" i="95"/>
  <c r="X3" i="95" s="1"/>
  <c r="Q5" i="95"/>
  <c r="P5" i="95"/>
  <c r="O5" i="95"/>
  <c r="M5" i="95"/>
  <c r="H5" i="95"/>
  <c r="C5" i="95"/>
  <c r="AB4" i="95"/>
  <c r="AD4" i="95" s="1"/>
  <c r="J4" i="95" s="1"/>
  <c r="Y4" i="95"/>
  <c r="X4" i="95"/>
  <c r="P4" i="95"/>
  <c r="O4" i="95"/>
  <c r="Q4" i="95" s="1"/>
  <c r="M4" i="95"/>
  <c r="H4" i="95"/>
  <c r="C4" i="95"/>
  <c r="AG3" i="95"/>
  <c r="AF3" i="95"/>
  <c r="W3" i="95"/>
  <c r="V3" i="95"/>
  <c r="U3" i="95"/>
  <c r="T3" i="95"/>
  <c r="O3" i="95"/>
  <c r="G3" i="95"/>
  <c r="H3" i="95" s="1"/>
  <c r="F3" i="95"/>
  <c r="E3" i="95"/>
  <c r="D3" i="95"/>
  <c r="C3" i="95"/>
  <c r="A2" i="95"/>
  <c r="A1" i="95"/>
  <c r="AB31" i="94"/>
  <c r="AD31" i="94" s="1"/>
  <c r="J31" i="94" s="1"/>
  <c r="K31" i="94" s="1"/>
  <c r="Y31" i="94"/>
  <c r="X31" i="94"/>
  <c r="V31" i="94"/>
  <c r="U31" i="94"/>
  <c r="T31" i="94"/>
  <c r="R31" i="94"/>
  <c r="P31" i="94"/>
  <c r="Q31" i="94" s="1"/>
  <c r="O31" i="94"/>
  <c r="M31" i="94"/>
  <c r="I31" i="94"/>
  <c r="H31" i="94"/>
  <c r="C31" i="94"/>
  <c r="AD30" i="94"/>
  <c r="J30" i="94" s="1"/>
  <c r="AB30" i="94"/>
  <c r="Y30" i="94"/>
  <c r="X30" i="94"/>
  <c r="P30" i="94"/>
  <c r="Q30" i="94" s="1"/>
  <c r="O30" i="94"/>
  <c r="M30" i="94"/>
  <c r="H30" i="94"/>
  <c r="C30" i="94"/>
  <c r="AD29" i="94"/>
  <c r="J29" i="94" s="1"/>
  <c r="I29" i="94" s="1"/>
  <c r="AB29" i="94"/>
  <c r="Y29" i="94"/>
  <c r="X29" i="94"/>
  <c r="P29" i="94"/>
  <c r="O29" i="94"/>
  <c r="Q29" i="94" s="1"/>
  <c r="M29" i="94"/>
  <c r="K29" i="94"/>
  <c r="H29" i="94"/>
  <c r="C29" i="94"/>
  <c r="AB28" i="94"/>
  <c r="AD28" i="94" s="1"/>
  <c r="J28" i="94" s="1"/>
  <c r="Y28" i="94"/>
  <c r="X28" i="94"/>
  <c r="P28" i="94"/>
  <c r="O28" i="94"/>
  <c r="Q28" i="94" s="1"/>
  <c r="M28" i="94"/>
  <c r="H28" i="94"/>
  <c r="C28" i="94"/>
  <c r="AB27" i="94"/>
  <c r="AD27" i="94" s="1"/>
  <c r="J27" i="94" s="1"/>
  <c r="Y27" i="94"/>
  <c r="X27" i="94"/>
  <c r="P27" i="94"/>
  <c r="O27" i="94"/>
  <c r="Q27" i="94" s="1"/>
  <c r="M27" i="94"/>
  <c r="H27" i="94"/>
  <c r="C27" i="94"/>
  <c r="AB26" i="94"/>
  <c r="AD26" i="94" s="1"/>
  <c r="J26" i="94" s="1"/>
  <c r="Y26" i="94"/>
  <c r="X26" i="94"/>
  <c r="Q26" i="94"/>
  <c r="P26" i="94"/>
  <c r="O26" i="94"/>
  <c r="M26" i="94"/>
  <c r="H26" i="94"/>
  <c r="C26" i="94"/>
  <c r="AB25" i="94"/>
  <c r="AD25" i="94" s="1"/>
  <c r="J25" i="94" s="1"/>
  <c r="Y25" i="94"/>
  <c r="X25" i="94"/>
  <c r="Q25" i="94"/>
  <c r="P25" i="94"/>
  <c r="O25" i="94"/>
  <c r="M25" i="94"/>
  <c r="H25" i="94"/>
  <c r="C25" i="94"/>
  <c r="AB24" i="94"/>
  <c r="AD24" i="94" s="1"/>
  <c r="J24" i="94" s="1"/>
  <c r="Y24" i="94"/>
  <c r="X24" i="94"/>
  <c r="P24" i="94"/>
  <c r="O24" i="94"/>
  <c r="Q24" i="94" s="1"/>
  <c r="M24" i="94"/>
  <c r="H24" i="94"/>
  <c r="C24" i="94"/>
  <c r="AD23" i="94"/>
  <c r="J23" i="94" s="1"/>
  <c r="K23" i="94" s="1"/>
  <c r="AB23" i="94"/>
  <c r="Y23" i="94"/>
  <c r="X23" i="94"/>
  <c r="P23" i="94"/>
  <c r="Q23" i="94" s="1"/>
  <c r="O23" i="94"/>
  <c r="M23" i="94"/>
  <c r="I23" i="94"/>
  <c r="H23" i="94"/>
  <c r="C23" i="94"/>
  <c r="AD22" i="94"/>
  <c r="J22" i="94" s="1"/>
  <c r="AB22" i="94"/>
  <c r="Y22" i="94"/>
  <c r="X22" i="94"/>
  <c r="P22" i="94"/>
  <c r="Q22" i="94" s="1"/>
  <c r="O22" i="94"/>
  <c r="M22" i="94"/>
  <c r="H22" i="94"/>
  <c r="C22" i="94"/>
  <c r="AD21" i="94"/>
  <c r="J21" i="94" s="1"/>
  <c r="I21" i="94" s="1"/>
  <c r="AB21" i="94"/>
  <c r="Y21" i="94"/>
  <c r="X21" i="94"/>
  <c r="P21" i="94"/>
  <c r="O21" i="94"/>
  <c r="Q21" i="94" s="1"/>
  <c r="M21" i="94"/>
  <c r="K21" i="94"/>
  <c r="H21" i="94"/>
  <c r="C21" i="94"/>
  <c r="AB20" i="94"/>
  <c r="AD20" i="94" s="1"/>
  <c r="J20" i="94" s="1"/>
  <c r="Y20" i="94"/>
  <c r="X20" i="94"/>
  <c r="P20" i="94"/>
  <c r="O20" i="94"/>
  <c r="Q20" i="94" s="1"/>
  <c r="M20" i="94"/>
  <c r="H20" i="94"/>
  <c r="C20" i="94"/>
  <c r="AB19" i="94"/>
  <c r="AD19" i="94" s="1"/>
  <c r="J19" i="94" s="1"/>
  <c r="Y19" i="94"/>
  <c r="X19" i="94"/>
  <c r="P19" i="94"/>
  <c r="O19" i="94"/>
  <c r="Q19" i="94" s="1"/>
  <c r="M19" i="94"/>
  <c r="H19" i="94"/>
  <c r="C19" i="94"/>
  <c r="AB18" i="94"/>
  <c r="AD18" i="94" s="1"/>
  <c r="J18" i="94" s="1"/>
  <c r="Y18" i="94"/>
  <c r="X18" i="94"/>
  <c r="Q18" i="94"/>
  <c r="P18" i="94"/>
  <c r="O18" i="94"/>
  <c r="M18" i="94"/>
  <c r="H18" i="94"/>
  <c r="C18" i="94"/>
  <c r="AB17" i="94"/>
  <c r="AD17" i="94" s="1"/>
  <c r="J17" i="94" s="1"/>
  <c r="Y17" i="94"/>
  <c r="X17" i="94"/>
  <c r="Q17" i="94"/>
  <c r="P17" i="94"/>
  <c r="O17" i="94"/>
  <c r="M17" i="94"/>
  <c r="H17" i="94"/>
  <c r="C17" i="94"/>
  <c r="AB16" i="94"/>
  <c r="AD16" i="94" s="1"/>
  <c r="J16" i="94" s="1"/>
  <c r="Y16" i="94"/>
  <c r="X16" i="94"/>
  <c r="P16" i="94"/>
  <c r="O16" i="94"/>
  <c r="Q16" i="94" s="1"/>
  <c r="M16" i="94"/>
  <c r="H16" i="94"/>
  <c r="C16" i="94"/>
  <c r="AD15" i="94"/>
  <c r="J15" i="94" s="1"/>
  <c r="K15" i="94" s="1"/>
  <c r="AB15" i="94"/>
  <c r="Y15" i="94"/>
  <c r="X15" i="94"/>
  <c r="P15" i="94"/>
  <c r="Q15" i="94" s="1"/>
  <c r="O15" i="94"/>
  <c r="M15" i="94"/>
  <c r="I15" i="94"/>
  <c r="H15" i="94"/>
  <c r="C15" i="94"/>
  <c r="AD14" i="94"/>
  <c r="J14" i="94" s="1"/>
  <c r="AB14" i="94"/>
  <c r="Y14" i="94"/>
  <c r="X14" i="94"/>
  <c r="P14" i="94"/>
  <c r="Q14" i="94" s="1"/>
  <c r="O14" i="94"/>
  <c r="M14" i="94"/>
  <c r="H14" i="94"/>
  <c r="C14" i="94"/>
  <c r="AD13" i="94"/>
  <c r="J13" i="94" s="1"/>
  <c r="I13" i="94" s="1"/>
  <c r="AB13" i="94"/>
  <c r="Y13" i="94"/>
  <c r="X13" i="94"/>
  <c r="P13" i="94"/>
  <c r="O13" i="94"/>
  <c r="Q13" i="94" s="1"/>
  <c r="M13" i="94"/>
  <c r="K13" i="94"/>
  <c r="H13" i="94"/>
  <c r="C13" i="94"/>
  <c r="AB12" i="94"/>
  <c r="AD12" i="94" s="1"/>
  <c r="J12" i="94" s="1"/>
  <c r="Y12" i="94"/>
  <c r="X12" i="94"/>
  <c r="P12" i="94"/>
  <c r="O12" i="94"/>
  <c r="Q12" i="94" s="1"/>
  <c r="M12" i="94"/>
  <c r="H12" i="94"/>
  <c r="C12" i="94"/>
  <c r="AB11" i="94"/>
  <c r="AD11" i="94" s="1"/>
  <c r="J11" i="94" s="1"/>
  <c r="Y11" i="94"/>
  <c r="X11" i="94"/>
  <c r="Q11" i="94"/>
  <c r="P11" i="94"/>
  <c r="O11" i="94"/>
  <c r="M11" i="94"/>
  <c r="H11" i="94"/>
  <c r="C11" i="94"/>
  <c r="AB10" i="94"/>
  <c r="AD10" i="94" s="1"/>
  <c r="J10" i="94" s="1"/>
  <c r="Y10" i="94"/>
  <c r="X10" i="94"/>
  <c r="Q10" i="94"/>
  <c r="P10" i="94"/>
  <c r="O10" i="94"/>
  <c r="M10" i="94"/>
  <c r="H10" i="94"/>
  <c r="C10" i="94"/>
  <c r="AB9" i="94"/>
  <c r="AD9" i="94" s="1"/>
  <c r="J9" i="94" s="1"/>
  <c r="K9" i="94" s="1"/>
  <c r="Y9" i="94"/>
  <c r="X9" i="94"/>
  <c r="Q9" i="94"/>
  <c r="P9" i="94"/>
  <c r="O9" i="94"/>
  <c r="M9" i="94"/>
  <c r="H9" i="94"/>
  <c r="C9" i="94"/>
  <c r="AB8" i="94"/>
  <c r="AD8" i="94" s="1"/>
  <c r="J8" i="94" s="1"/>
  <c r="K8" i="94" s="1"/>
  <c r="Y8" i="94"/>
  <c r="X8" i="94"/>
  <c r="P8" i="94"/>
  <c r="O8" i="94"/>
  <c r="M8" i="94"/>
  <c r="H8" i="94"/>
  <c r="C8" i="94"/>
  <c r="AD7" i="94"/>
  <c r="J7" i="94" s="1"/>
  <c r="AB7" i="94"/>
  <c r="Y7" i="94"/>
  <c r="X7" i="94"/>
  <c r="P7" i="94"/>
  <c r="Q7" i="94" s="1"/>
  <c r="O7" i="94"/>
  <c r="M7" i="94"/>
  <c r="H7" i="94"/>
  <c r="C7" i="94"/>
  <c r="AD6" i="94"/>
  <c r="J6" i="94" s="1"/>
  <c r="I6" i="94" s="1"/>
  <c r="AB6" i="94"/>
  <c r="Y6" i="94"/>
  <c r="X6" i="94"/>
  <c r="Q6" i="94"/>
  <c r="P6" i="94"/>
  <c r="O6" i="94"/>
  <c r="M6" i="94"/>
  <c r="K6" i="94"/>
  <c r="H6" i="94"/>
  <c r="C6" i="94"/>
  <c r="AD5" i="94"/>
  <c r="J5" i="94" s="1"/>
  <c r="I5" i="94" s="1"/>
  <c r="AB5" i="94"/>
  <c r="Y5" i="94"/>
  <c r="X5" i="94"/>
  <c r="P5" i="94"/>
  <c r="O5" i="94"/>
  <c r="Q5" i="94" s="1"/>
  <c r="M5" i="94"/>
  <c r="H5" i="94"/>
  <c r="C5" i="94"/>
  <c r="AB4" i="94"/>
  <c r="AD4" i="94" s="1"/>
  <c r="Y4" i="94"/>
  <c r="X4" i="94"/>
  <c r="P4" i="94"/>
  <c r="O4" i="94"/>
  <c r="Q4" i="94" s="1"/>
  <c r="M4" i="94"/>
  <c r="J4" i="94"/>
  <c r="I4" i="94"/>
  <c r="H4" i="94"/>
  <c r="C4" i="94"/>
  <c r="AG3" i="94"/>
  <c r="AF3" i="94"/>
  <c r="W3" i="94"/>
  <c r="V3" i="94"/>
  <c r="U3" i="94"/>
  <c r="T3" i="94"/>
  <c r="O3" i="94"/>
  <c r="G3" i="94"/>
  <c r="F3" i="94"/>
  <c r="H3" i="94" s="1"/>
  <c r="E3" i="94"/>
  <c r="D3" i="94"/>
  <c r="C3" i="94"/>
  <c r="A2" i="94"/>
  <c r="A1" i="94"/>
  <c r="AD31" i="93"/>
  <c r="AB31" i="93"/>
  <c r="Y31" i="93"/>
  <c r="X31" i="93"/>
  <c r="V31" i="93"/>
  <c r="U31" i="93"/>
  <c r="T31" i="93"/>
  <c r="R31" i="93"/>
  <c r="P31" i="93"/>
  <c r="O31" i="93"/>
  <c r="Q31" i="93" s="1"/>
  <c r="M31" i="93"/>
  <c r="J31" i="93"/>
  <c r="H31" i="93"/>
  <c r="C31" i="93"/>
  <c r="AD30" i="93"/>
  <c r="J30" i="93" s="1"/>
  <c r="AB30" i="93"/>
  <c r="Y30" i="93"/>
  <c r="X30" i="93"/>
  <c r="Q30" i="93"/>
  <c r="P30" i="93"/>
  <c r="O30" i="93"/>
  <c r="M30" i="93"/>
  <c r="H30" i="93"/>
  <c r="C30" i="93"/>
  <c r="AB29" i="93"/>
  <c r="AD29" i="93" s="1"/>
  <c r="J29" i="93" s="1"/>
  <c r="K29" i="93" s="1"/>
  <c r="Y29" i="93"/>
  <c r="X29" i="93"/>
  <c r="Q29" i="93"/>
  <c r="P29" i="93"/>
  <c r="O29" i="93"/>
  <c r="M29" i="93"/>
  <c r="I29" i="93"/>
  <c r="H29" i="93"/>
  <c r="C29" i="93"/>
  <c r="AB28" i="93"/>
  <c r="AD28" i="93" s="1"/>
  <c r="J28" i="93" s="1"/>
  <c r="Y28" i="93"/>
  <c r="X28" i="93"/>
  <c r="P28" i="93"/>
  <c r="O28" i="93"/>
  <c r="M28" i="93"/>
  <c r="H28" i="93"/>
  <c r="C28" i="93"/>
  <c r="AB27" i="93"/>
  <c r="AD27" i="93" s="1"/>
  <c r="J27" i="93" s="1"/>
  <c r="I27" i="93" s="1"/>
  <c r="Y27" i="93"/>
  <c r="X27" i="93"/>
  <c r="P27" i="93"/>
  <c r="Q27" i="93" s="1"/>
  <c r="O27" i="93"/>
  <c r="M27" i="93"/>
  <c r="H27" i="93"/>
  <c r="C27" i="93"/>
  <c r="AD26" i="93"/>
  <c r="J26" i="93" s="1"/>
  <c r="I26" i="93" s="1"/>
  <c r="AB26" i="93"/>
  <c r="Y26" i="93"/>
  <c r="X26" i="93"/>
  <c r="P26" i="93"/>
  <c r="Q26" i="93" s="1"/>
  <c r="O26" i="93"/>
  <c r="M26" i="93"/>
  <c r="K26" i="93"/>
  <c r="H26" i="93"/>
  <c r="C26" i="93"/>
  <c r="AD25" i="93"/>
  <c r="J25" i="93" s="1"/>
  <c r="AB25" i="93"/>
  <c r="Y25" i="93"/>
  <c r="X25" i="93"/>
  <c r="P25" i="93"/>
  <c r="O25" i="93"/>
  <c r="Q25" i="93" s="1"/>
  <c r="M25" i="93"/>
  <c r="H25" i="93"/>
  <c r="C25" i="93"/>
  <c r="AB24" i="93"/>
  <c r="AD24" i="93" s="1"/>
  <c r="Y24" i="93"/>
  <c r="X24" i="93"/>
  <c r="P24" i="93"/>
  <c r="O24" i="93"/>
  <c r="Q24" i="93" s="1"/>
  <c r="M24" i="93"/>
  <c r="J24" i="93"/>
  <c r="H24" i="93"/>
  <c r="C24" i="93"/>
  <c r="AB23" i="93"/>
  <c r="AD23" i="93" s="1"/>
  <c r="Y23" i="93"/>
  <c r="X23" i="93"/>
  <c r="P23" i="93"/>
  <c r="Q23" i="93" s="1"/>
  <c r="O23" i="93"/>
  <c r="M23" i="93"/>
  <c r="J23" i="93"/>
  <c r="H23" i="93"/>
  <c r="C23" i="93"/>
  <c r="AB22" i="93"/>
  <c r="AD22" i="93" s="1"/>
  <c r="J22" i="93" s="1"/>
  <c r="Y22" i="93"/>
  <c r="X22" i="93"/>
  <c r="Q22" i="93"/>
  <c r="P22" i="93"/>
  <c r="O22" i="93"/>
  <c r="M22" i="93"/>
  <c r="H22" i="93"/>
  <c r="C22" i="93"/>
  <c r="AD21" i="93"/>
  <c r="AB21" i="93"/>
  <c r="Y21" i="93"/>
  <c r="X21" i="93"/>
  <c r="Q21" i="93"/>
  <c r="P21" i="93"/>
  <c r="O21" i="93"/>
  <c r="M21" i="93"/>
  <c r="J21" i="93"/>
  <c r="K21" i="93" s="1"/>
  <c r="I21" i="93"/>
  <c r="H21" i="93"/>
  <c r="C21" i="93"/>
  <c r="AB20" i="93"/>
  <c r="AD20" i="93" s="1"/>
  <c r="J20" i="93" s="1"/>
  <c r="K20" i="93" s="1"/>
  <c r="Y20" i="93"/>
  <c r="X20" i="93"/>
  <c r="P20" i="93"/>
  <c r="O20" i="93"/>
  <c r="Q20" i="93" s="1"/>
  <c r="M20" i="93"/>
  <c r="H20" i="93"/>
  <c r="C20" i="93"/>
  <c r="AB19" i="93"/>
  <c r="AD19" i="93" s="1"/>
  <c r="J19" i="93" s="1"/>
  <c r="Y19" i="93"/>
  <c r="X19" i="93"/>
  <c r="P19" i="93"/>
  <c r="Q19" i="93" s="1"/>
  <c r="O19" i="93"/>
  <c r="M19" i="93"/>
  <c r="H19" i="93"/>
  <c r="C19" i="93"/>
  <c r="AD18" i="93"/>
  <c r="J18" i="93" s="1"/>
  <c r="I18" i="93" s="1"/>
  <c r="AB18" i="93"/>
  <c r="Y18" i="93"/>
  <c r="X18" i="93"/>
  <c r="P18" i="93"/>
  <c r="Q18" i="93" s="1"/>
  <c r="O18" i="93"/>
  <c r="M18" i="93"/>
  <c r="K18" i="93"/>
  <c r="H18" i="93"/>
  <c r="C18" i="93"/>
  <c r="AD17" i="93"/>
  <c r="J17" i="93" s="1"/>
  <c r="I17" i="93" s="1"/>
  <c r="AB17" i="93"/>
  <c r="Y17" i="93"/>
  <c r="X17" i="93"/>
  <c r="P17" i="93"/>
  <c r="O17" i="93"/>
  <c r="Q17" i="93" s="1"/>
  <c r="M17" i="93"/>
  <c r="K17" i="93"/>
  <c r="H17" i="93"/>
  <c r="C17" i="93"/>
  <c r="AB16" i="93"/>
  <c r="AD16" i="93" s="1"/>
  <c r="J16" i="93" s="1"/>
  <c r="Y16" i="93"/>
  <c r="X16" i="93"/>
  <c r="P16" i="93"/>
  <c r="O16" i="93"/>
  <c r="Q16" i="93" s="1"/>
  <c r="M16" i="93"/>
  <c r="H16" i="93"/>
  <c r="C16" i="93"/>
  <c r="AB15" i="93"/>
  <c r="AD15" i="93" s="1"/>
  <c r="J15" i="93" s="1"/>
  <c r="Y15" i="93"/>
  <c r="X15" i="93"/>
  <c r="P15" i="93"/>
  <c r="O15" i="93"/>
  <c r="Q15" i="93" s="1"/>
  <c r="M15" i="93"/>
  <c r="H15" i="93"/>
  <c r="C15" i="93"/>
  <c r="AB14" i="93"/>
  <c r="AD14" i="93" s="1"/>
  <c r="J14" i="93" s="1"/>
  <c r="Y14" i="93"/>
  <c r="X14" i="93"/>
  <c r="Q14" i="93"/>
  <c r="P14" i="93"/>
  <c r="O14" i="93"/>
  <c r="M14" i="93"/>
  <c r="H14" i="93"/>
  <c r="C14" i="93"/>
  <c r="AB13" i="93"/>
  <c r="AD13" i="93" s="1"/>
  <c r="J13" i="93" s="1"/>
  <c r="Y13" i="93"/>
  <c r="X13" i="93"/>
  <c r="P13" i="93"/>
  <c r="O13" i="93"/>
  <c r="Q13" i="93" s="1"/>
  <c r="M13" i="93"/>
  <c r="H13" i="93"/>
  <c r="C13" i="93"/>
  <c r="AD12" i="93"/>
  <c r="AB12" i="93"/>
  <c r="Y12" i="93"/>
  <c r="X12" i="93"/>
  <c r="P12" i="93"/>
  <c r="O12" i="93"/>
  <c r="Q12" i="93" s="1"/>
  <c r="M12" i="93"/>
  <c r="J12" i="93"/>
  <c r="K12" i="93" s="1"/>
  <c r="H12" i="93"/>
  <c r="C12" i="93"/>
  <c r="AB11" i="93"/>
  <c r="AD11" i="93" s="1"/>
  <c r="J11" i="93" s="1"/>
  <c r="Y11" i="93"/>
  <c r="X11" i="93"/>
  <c r="Q11" i="93"/>
  <c r="P11" i="93"/>
  <c r="O11" i="93"/>
  <c r="M11" i="93"/>
  <c r="H11" i="93"/>
  <c r="C11" i="93"/>
  <c r="AD10" i="93"/>
  <c r="J10" i="93" s="1"/>
  <c r="I10" i="93" s="1"/>
  <c r="AB10" i="93"/>
  <c r="Y10" i="93"/>
  <c r="X10" i="93"/>
  <c r="P10" i="93"/>
  <c r="Q10" i="93" s="1"/>
  <c r="O10" i="93"/>
  <c r="M10" i="93"/>
  <c r="K10" i="93"/>
  <c r="H10" i="93"/>
  <c r="C10" i="93"/>
  <c r="AB9" i="93"/>
  <c r="AD9" i="93" s="1"/>
  <c r="J9" i="93" s="1"/>
  <c r="Y9" i="93"/>
  <c r="X9" i="93"/>
  <c r="P9" i="93"/>
  <c r="O9" i="93"/>
  <c r="Q9" i="93" s="1"/>
  <c r="M9" i="93"/>
  <c r="H9" i="93"/>
  <c r="C9" i="93"/>
  <c r="AB8" i="93"/>
  <c r="AD8" i="93" s="1"/>
  <c r="J8" i="93" s="1"/>
  <c r="Y8" i="93"/>
  <c r="X8" i="93"/>
  <c r="P8" i="93"/>
  <c r="O8" i="93"/>
  <c r="Q8" i="93" s="1"/>
  <c r="M8" i="93"/>
  <c r="H8" i="93"/>
  <c r="C8" i="93"/>
  <c r="AD7" i="93"/>
  <c r="J7" i="93" s="1"/>
  <c r="AB7" i="93"/>
  <c r="Y7" i="93"/>
  <c r="X7" i="93"/>
  <c r="P7" i="93"/>
  <c r="O7" i="93"/>
  <c r="Q7" i="93" s="1"/>
  <c r="M7" i="93"/>
  <c r="H7" i="93"/>
  <c r="C7" i="93"/>
  <c r="AB6" i="93"/>
  <c r="AD6" i="93" s="1"/>
  <c r="J6" i="93" s="1"/>
  <c r="Y6" i="93"/>
  <c r="X6" i="93"/>
  <c r="Q6" i="93"/>
  <c r="P6" i="93"/>
  <c r="O6" i="93"/>
  <c r="M6" i="93"/>
  <c r="H6" i="93"/>
  <c r="C6" i="93"/>
  <c r="AB5" i="93"/>
  <c r="AD5" i="93" s="1"/>
  <c r="J5" i="93" s="1"/>
  <c r="K5" i="93" s="1"/>
  <c r="Y5" i="93"/>
  <c r="X5" i="93"/>
  <c r="X3" i="93" s="1"/>
  <c r="P5" i="93"/>
  <c r="O5" i="93"/>
  <c r="Q5" i="93" s="1"/>
  <c r="M5" i="93"/>
  <c r="I5" i="93"/>
  <c r="H5" i="93"/>
  <c r="C5" i="93"/>
  <c r="AD4" i="93"/>
  <c r="AB4" i="93"/>
  <c r="Y4" i="93"/>
  <c r="X4" i="93"/>
  <c r="P4" i="93"/>
  <c r="O4" i="93"/>
  <c r="Q4" i="93" s="1"/>
  <c r="M4" i="93"/>
  <c r="J4" i="93"/>
  <c r="H4" i="93"/>
  <c r="C4" i="93"/>
  <c r="AG3" i="93"/>
  <c r="AF3" i="93"/>
  <c r="W3" i="93"/>
  <c r="V3" i="93"/>
  <c r="U3" i="93"/>
  <c r="T3" i="93"/>
  <c r="O3" i="93"/>
  <c r="H3" i="93"/>
  <c r="G3" i="93"/>
  <c r="F3" i="93"/>
  <c r="D3" i="93"/>
  <c r="C3" i="93"/>
  <c r="A2" i="93"/>
  <c r="A1" i="93"/>
  <c r="AB31" i="92"/>
  <c r="AD31" i="92" s="1"/>
  <c r="J31" i="92" s="1"/>
  <c r="Y31" i="92"/>
  <c r="X31" i="92"/>
  <c r="V31" i="92"/>
  <c r="U31" i="92"/>
  <c r="T31" i="92"/>
  <c r="R31" i="92"/>
  <c r="P31" i="92"/>
  <c r="Q31" i="92" s="1"/>
  <c r="O31" i="92"/>
  <c r="M31" i="92"/>
  <c r="H31" i="92"/>
  <c r="C31" i="92"/>
  <c r="AB30" i="92"/>
  <c r="AD30" i="92" s="1"/>
  <c r="J30" i="92" s="1"/>
  <c r="Y30" i="92"/>
  <c r="X30" i="92"/>
  <c r="P30" i="92"/>
  <c r="O30" i="92"/>
  <c r="Q30" i="92" s="1"/>
  <c r="M30" i="92"/>
  <c r="H30" i="92"/>
  <c r="C30" i="92"/>
  <c r="AD29" i="92"/>
  <c r="J29" i="92" s="1"/>
  <c r="AB29" i="92"/>
  <c r="Y29" i="92"/>
  <c r="X29" i="92"/>
  <c r="Q29" i="92"/>
  <c r="P29" i="92"/>
  <c r="O29" i="92"/>
  <c r="M29" i="92"/>
  <c r="H29" i="92"/>
  <c r="C29" i="92"/>
  <c r="AB28" i="92"/>
  <c r="AD28" i="92" s="1"/>
  <c r="J28" i="92" s="1"/>
  <c r="Y28" i="92"/>
  <c r="X28" i="92"/>
  <c r="P28" i="92"/>
  <c r="O28" i="92"/>
  <c r="Q28" i="92" s="1"/>
  <c r="M28" i="92"/>
  <c r="H28" i="92"/>
  <c r="C28" i="92"/>
  <c r="AD27" i="92"/>
  <c r="AB27" i="92"/>
  <c r="Y27" i="92"/>
  <c r="X27" i="92"/>
  <c r="P27" i="92"/>
  <c r="O27" i="92"/>
  <c r="Q27" i="92" s="1"/>
  <c r="M27" i="92"/>
  <c r="J27" i="92"/>
  <c r="K27" i="92" s="1"/>
  <c r="H27" i="92"/>
  <c r="C27" i="92"/>
  <c r="AB26" i="92"/>
  <c r="AD26" i="92" s="1"/>
  <c r="J26" i="92" s="1"/>
  <c r="Y26" i="92"/>
  <c r="X26" i="92"/>
  <c r="Q26" i="92"/>
  <c r="P26" i="92"/>
  <c r="O26" i="92"/>
  <c r="M26" i="92"/>
  <c r="H26" i="92"/>
  <c r="C26" i="92"/>
  <c r="AD25" i="92"/>
  <c r="J25" i="92" s="1"/>
  <c r="I25" i="92" s="1"/>
  <c r="AB25" i="92"/>
  <c r="Y25" i="92"/>
  <c r="X25" i="92"/>
  <c r="P25" i="92"/>
  <c r="Q25" i="92" s="1"/>
  <c r="O25" i="92"/>
  <c r="M25" i="92"/>
  <c r="K25" i="92"/>
  <c r="H25" i="92"/>
  <c r="C25" i="92"/>
  <c r="AB24" i="92"/>
  <c r="AD24" i="92" s="1"/>
  <c r="J24" i="92" s="1"/>
  <c r="Y24" i="92"/>
  <c r="X24" i="92"/>
  <c r="P24" i="92"/>
  <c r="O24" i="92"/>
  <c r="Q24" i="92" s="1"/>
  <c r="M24" i="92"/>
  <c r="H24" i="92"/>
  <c r="C24" i="92"/>
  <c r="AB23" i="92"/>
  <c r="AD23" i="92" s="1"/>
  <c r="J23" i="92" s="1"/>
  <c r="Y23" i="92"/>
  <c r="X23" i="92"/>
  <c r="Q23" i="92"/>
  <c r="P23" i="92"/>
  <c r="O23" i="92"/>
  <c r="M23" i="92"/>
  <c r="H23" i="92"/>
  <c r="C23" i="92"/>
  <c r="AD22" i="92"/>
  <c r="J22" i="92" s="1"/>
  <c r="AB22" i="92"/>
  <c r="Y22" i="92"/>
  <c r="X22" i="92"/>
  <c r="P22" i="92"/>
  <c r="O22" i="92"/>
  <c r="Q22" i="92" s="1"/>
  <c r="M22" i="92"/>
  <c r="H22" i="92"/>
  <c r="C22" i="92"/>
  <c r="AB21" i="92"/>
  <c r="AD21" i="92" s="1"/>
  <c r="J21" i="92" s="1"/>
  <c r="Y21" i="92"/>
  <c r="X21" i="92"/>
  <c r="Q21" i="92"/>
  <c r="P21" i="92"/>
  <c r="O21" i="92"/>
  <c r="M21" i="92"/>
  <c r="H21" i="92"/>
  <c r="C21" i="92"/>
  <c r="AB20" i="92"/>
  <c r="AD20" i="92" s="1"/>
  <c r="J20" i="92" s="1"/>
  <c r="K20" i="92" s="1"/>
  <c r="Y20" i="92"/>
  <c r="X20" i="92"/>
  <c r="P20" i="92"/>
  <c r="O20" i="92"/>
  <c r="Q20" i="92" s="1"/>
  <c r="M20" i="92"/>
  <c r="I20" i="92"/>
  <c r="H20" i="92"/>
  <c r="C20" i="92"/>
  <c r="AD19" i="92"/>
  <c r="J19" i="92" s="1"/>
  <c r="AB19" i="92"/>
  <c r="Y19" i="92"/>
  <c r="X19" i="92"/>
  <c r="P19" i="92"/>
  <c r="O19" i="92"/>
  <c r="Q19" i="92" s="1"/>
  <c r="M19" i="92"/>
  <c r="H19" i="92"/>
  <c r="C19" i="92"/>
  <c r="AB18" i="92"/>
  <c r="AD18" i="92" s="1"/>
  <c r="J18" i="92" s="1"/>
  <c r="Y18" i="92"/>
  <c r="X18" i="92"/>
  <c r="Q18" i="92"/>
  <c r="P18" i="92"/>
  <c r="O18" i="92"/>
  <c r="M18" i="92"/>
  <c r="H18" i="92"/>
  <c r="C18" i="92"/>
  <c r="AD17" i="92"/>
  <c r="J17" i="92" s="1"/>
  <c r="I17" i="92" s="1"/>
  <c r="AB17" i="92"/>
  <c r="Y17" i="92"/>
  <c r="X17" i="92"/>
  <c r="Q17" i="92"/>
  <c r="P17" i="92"/>
  <c r="O17" i="92"/>
  <c r="M17" i="92"/>
  <c r="K17" i="92"/>
  <c r="H17" i="92"/>
  <c r="C17" i="92"/>
  <c r="AB16" i="92"/>
  <c r="AD16" i="92" s="1"/>
  <c r="J16" i="92" s="1"/>
  <c r="Y16" i="92"/>
  <c r="X16" i="92"/>
  <c r="P16" i="92"/>
  <c r="O16" i="92"/>
  <c r="Q16" i="92" s="1"/>
  <c r="M16" i="92"/>
  <c r="H16" i="92"/>
  <c r="C16" i="92"/>
  <c r="AB15" i="92"/>
  <c r="AD15" i="92" s="1"/>
  <c r="J15" i="92" s="1"/>
  <c r="K15" i="92" s="1"/>
  <c r="Y15" i="92"/>
  <c r="X15" i="92"/>
  <c r="P15" i="92"/>
  <c r="O15" i="92"/>
  <c r="Q15" i="92" s="1"/>
  <c r="M15" i="92"/>
  <c r="H15" i="92"/>
  <c r="C15" i="92"/>
  <c r="AD14" i="92"/>
  <c r="J14" i="92" s="1"/>
  <c r="AB14" i="92"/>
  <c r="Y14" i="92"/>
  <c r="X14" i="92"/>
  <c r="P14" i="92"/>
  <c r="Q14" i="92" s="1"/>
  <c r="O14" i="92"/>
  <c r="M14" i="92"/>
  <c r="H14" i="92"/>
  <c r="C14" i="92"/>
  <c r="AB13" i="92"/>
  <c r="AD13" i="92" s="1"/>
  <c r="J13" i="92" s="1"/>
  <c r="Y13" i="92"/>
  <c r="X13" i="92"/>
  <c r="Q13" i="92"/>
  <c r="P13" i="92"/>
  <c r="O13" i="92"/>
  <c r="M13" i="92"/>
  <c r="H13" i="92"/>
  <c r="C13" i="92"/>
  <c r="AB12" i="92"/>
  <c r="AD12" i="92" s="1"/>
  <c r="Y12" i="92"/>
  <c r="X12" i="92"/>
  <c r="P12" i="92"/>
  <c r="Q12" i="92" s="1"/>
  <c r="O12" i="92"/>
  <c r="M12" i="92"/>
  <c r="K12" i="92"/>
  <c r="J12" i="92"/>
  <c r="I12" i="92"/>
  <c r="H12" i="92"/>
  <c r="C12" i="92"/>
  <c r="AD11" i="92"/>
  <c r="J11" i="92" s="1"/>
  <c r="I11" i="92" s="1"/>
  <c r="AB11" i="92"/>
  <c r="Y11" i="92"/>
  <c r="X11" i="92"/>
  <c r="P11" i="92"/>
  <c r="O11" i="92"/>
  <c r="Q11" i="92" s="1"/>
  <c r="M11" i="92"/>
  <c r="H11" i="92"/>
  <c r="C11" i="92"/>
  <c r="AD10" i="92"/>
  <c r="J10" i="92" s="1"/>
  <c r="AB10" i="92"/>
  <c r="Y10" i="92"/>
  <c r="X10" i="92"/>
  <c r="P10" i="92"/>
  <c r="O10" i="92"/>
  <c r="Q10" i="92" s="1"/>
  <c r="M10" i="92"/>
  <c r="H10" i="92"/>
  <c r="C10" i="92"/>
  <c r="AD9" i="92"/>
  <c r="J9" i="92" s="1"/>
  <c r="AB9" i="92"/>
  <c r="Y9" i="92"/>
  <c r="X9" i="92"/>
  <c r="P9" i="92"/>
  <c r="O9" i="92"/>
  <c r="Q9" i="92" s="1"/>
  <c r="M9" i="92"/>
  <c r="H9" i="92"/>
  <c r="C9" i="92"/>
  <c r="AB8" i="92"/>
  <c r="AD8" i="92" s="1"/>
  <c r="Y8" i="92"/>
  <c r="X8" i="92"/>
  <c r="P8" i="92"/>
  <c r="O8" i="92"/>
  <c r="Q8" i="92" s="1"/>
  <c r="M8" i="92"/>
  <c r="J8" i="92"/>
  <c r="H8" i="92"/>
  <c r="C8" i="92"/>
  <c r="AB7" i="92"/>
  <c r="AD7" i="92" s="1"/>
  <c r="J7" i="92" s="1"/>
  <c r="Y7" i="92"/>
  <c r="X7" i="92"/>
  <c r="Q7" i="92"/>
  <c r="P7" i="92"/>
  <c r="O7" i="92"/>
  <c r="M7" i="92"/>
  <c r="H7" i="92"/>
  <c r="C7" i="92"/>
  <c r="AB6" i="92"/>
  <c r="AD6" i="92" s="1"/>
  <c r="J6" i="92" s="1"/>
  <c r="Y6" i="92"/>
  <c r="X6" i="92"/>
  <c r="Q6" i="92"/>
  <c r="P6" i="92"/>
  <c r="O6" i="92"/>
  <c r="M6" i="92"/>
  <c r="H6" i="92"/>
  <c r="C6" i="92"/>
  <c r="AB5" i="92"/>
  <c r="AD5" i="92" s="1"/>
  <c r="J5" i="92" s="1"/>
  <c r="K5" i="92" s="1"/>
  <c r="Y5" i="92"/>
  <c r="X5" i="92"/>
  <c r="Q5" i="92"/>
  <c r="P5" i="92"/>
  <c r="O5" i="92"/>
  <c r="M5" i="92"/>
  <c r="I5" i="92"/>
  <c r="H5" i="92"/>
  <c r="C5" i="92"/>
  <c r="AD4" i="92"/>
  <c r="J4" i="92" s="1"/>
  <c r="AB4" i="92"/>
  <c r="Y4" i="92"/>
  <c r="Y3" i="92" s="1"/>
  <c r="X4" i="92"/>
  <c r="P4" i="92"/>
  <c r="Q4" i="92" s="1"/>
  <c r="O4" i="92"/>
  <c r="M4" i="92"/>
  <c r="H4" i="92"/>
  <c r="C4" i="92"/>
  <c r="AG3" i="92"/>
  <c r="AF3" i="92"/>
  <c r="W3" i="92"/>
  <c r="V3" i="92"/>
  <c r="U3" i="92"/>
  <c r="T3" i="92"/>
  <c r="O3" i="92"/>
  <c r="G3" i="92"/>
  <c r="H3" i="92" s="1"/>
  <c r="F3" i="92"/>
  <c r="D3" i="92"/>
  <c r="C3" i="92"/>
  <c r="A2" i="92"/>
  <c r="A1" i="92"/>
  <c r="AD31" i="91"/>
  <c r="AB31" i="91"/>
  <c r="Y31" i="91"/>
  <c r="X31" i="91"/>
  <c r="V31" i="91"/>
  <c r="U31" i="91"/>
  <c r="T31" i="91"/>
  <c r="R31" i="91"/>
  <c r="P31" i="91"/>
  <c r="O31" i="91"/>
  <c r="Q31" i="91" s="1"/>
  <c r="M31" i="91"/>
  <c r="J31" i="91"/>
  <c r="H31" i="91"/>
  <c r="C31" i="91"/>
  <c r="AB30" i="91"/>
  <c r="AD30" i="91" s="1"/>
  <c r="J30" i="91" s="1"/>
  <c r="Y30" i="91"/>
  <c r="Y3" i="91" s="1"/>
  <c r="X30" i="91"/>
  <c r="X3" i="91" s="1"/>
  <c r="Q30" i="91"/>
  <c r="P30" i="91"/>
  <c r="O30" i="91"/>
  <c r="M30" i="91"/>
  <c r="H30" i="91"/>
  <c r="C30" i="91"/>
  <c r="AG3" i="91"/>
  <c r="AF3" i="91"/>
  <c r="W3" i="91"/>
  <c r="V3" i="91"/>
  <c r="U3" i="91"/>
  <c r="T3" i="91"/>
  <c r="O3" i="91"/>
  <c r="G3" i="91"/>
  <c r="H3" i="91" s="1"/>
  <c r="F3" i="91"/>
  <c r="D3" i="91"/>
  <c r="C3" i="91"/>
  <c r="A2" i="91"/>
  <c r="A1" i="91"/>
  <c r="AB31" i="90"/>
  <c r="AD31" i="90" s="1"/>
  <c r="J31" i="90" s="1"/>
  <c r="Y31" i="90"/>
  <c r="X31" i="90"/>
  <c r="V31" i="90"/>
  <c r="U31" i="90"/>
  <c r="T31" i="90"/>
  <c r="R31" i="90"/>
  <c r="P31" i="90"/>
  <c r="O31" i="90"/>
  <c r="Q31" i="90" s="1"/>
  <c r="M31" i="90"/>
  <c r="H31" i="90"/>
  <c r="C31" i="90"/>
  <c r="AB30" i="90"/>
  <c r="AD30" i="90" s="1"/>
  <c r="J30" i="90" s="1"/>
  <c r="Y30" i="90"/>
  <c r="X30" i="90"/>
  <c r="P30" i="90"/>
  <c r="O30" i="90"/>
  <c r="Q30" i="90" s="1"/>
  <c r="M30" i="90"/>
  <c r="H30" i="90"/>
  <c r="C30" i="90"/>
  <c r="AD29" i="90"/>
  <c r="J29" i="90" s="1"/>
  <c r="AB29" i="90"/>
  <c r="Y29" i="90"/>
  <c r="X29" i="90"/>
  <c r="P29" i="90"/>
  <c r="O29" i="90"/>
  <c r="Q29" i="90" s="1"/>
  <c r="M29" i="90"/>
  <c r="H29" i="90"/>
  <c r="C29" i="90"/>
  <c r="AB28" i="90"/>
  <c r="AD28" i="90" s="1"/>
  <c r="J28" i="90" s="1"/>
  <c r="Y28" i="90"/>
  <c r="X28" i="90"/>
  <c r="P28" i="90"/>
  <c r="O28" i="90"/>
  <c r="Q28" i="90" s="1"/>
  <c r="M28" i="90"/>
  <c r="H28" i="90"/>
  <c r="C28" i="90"/>
  <c r="AB27" i="90"/>
  <c r="AD27" i="90" s="1"/>
  <c r="J27" i="90" s="1"/>
  <c r="Y27" i="90"/>
  <c r="X27" i="90"/>
  <c r="Q27" i="90"/>
  <c r="P27" i="90"/>
  <c r="O27" i="90"/>
  <c r="M27" i="90"/>
  <c r="H27" i="90"/>
  <c r="C27" i="90"/>
  <c r="AB26" i="90"/>
  <c r="AD26" i="90" s="1"/>
  <c r="J26" i="90" s="1"/>
  <c r="Y26" i="90"/>
  <c r="X26" i="90"/>
  <c r="P26" i="90"/>
  <c r="Q26" i="90" s="1"/>
  <c r="O26" i="90"/>
  <c r="M26" i="90"/>
  <c r="H26" i="90"/>
  <c r="C26" i="90"/>
  <c r="AD25" i="90"/>
  <c r="J25" i="90" s="1"/>
  <c r="K25" i="90" s="1"/>
  <c r="AB25" i="90"/>
  <c r="Y25" i="90"/>
  <c r="X25" i="90"/>
  <c r="Q25" i="90"/>
  <c r="P25" i="90"/>
  <c r="O25" i="90"/>
  <c r="M25" i="90"/>
  <c r="I25" i="90"/>
  <c r="H25" i="90"/>
  <c r="C25" i="90"/>
  <c r="AD24" i="90"/>
  <c r="J24" i="90" s="1"/>
  <c r="AB24" i="90"/>
  <c r="Y24" i="90"/>
  <c r="X24" i="90"/>
  <c r="P24" i="90"/>
  <c r="Q24" i="90" s="1"/>
  <c r="O24" i="90"/>
  <c r="M24" i="90"/>
  <c r="H24" i="90"/>
  <c r="C24" i="90"/>
  <c r="AD23" i="90"/>
  <c r="J23" i="90" s="1"/>
  <c r="I23" i="90" s="1"/>
  <c r="AB23" i="90"/>
  <c r="Y23" i="90"/>
  <c r="X23" i="90"/>
  <c r="P23" i="90"/>
  <c r="O23" i="90"/>
  <c r="Q23" i="90" s="1"/>
  <c r="M23" i="90"/>
  <c r="K23" i="90"/>
  <c r="H23" i="90"/>
  <c r="C23" i="90"/>
  <c r="AB22" i="90"/>
  <c r="AD22" i="90" s="1"/>
  <c r="J22" i="90" s="1"/>
  <c r="Y22" i="90"/>
  <c r="X22" i="90"/>
  <c r="P22" i="90"/>
  <c r="O22" i="90"/>
  <c r="Q22" i="90" s="1"/>
  <c r="M22" i="90"/>
  <c r="H22" i="90"/>
  <c r="C22" i="90"/>
  <c r="AD21" i="90"/>
  <c r="J21" i="90" s="1"/>
  <c r="AB21" i="90"/>
  <c r="Y21" i="90"/>
  <c r="X21" i="90"/>
  <c r="P21" i="90"/>
  <c r="O21" i="90"/>
  <c r="Q21" i="90" s="1"/>
  <c r="M21" i="90"/>
  <c r="H21" i="90"/>
  <c r="C21" i="90"/>
  <c r="AB20" i="90"/>
  <c r="AD20" i="90" s="1"/>
  <c r="Y20" i="90"/>
  <c r="X20" i="90"/>
  <c r="P20" i="90"/>
  <c r="O20" i="90"/>
  <c r="Q20" i="90" s="1"/>
  <c r="M20" i="90"/>
  <c r="J20" i="90"/>
  <c r="H20" i="90"/>
  <c r="C20" i="90"/>
  <c r="AB19" i="90"/>
  <c r="AD19" i="90" s="1"/>
  <c r="J19" i="90" s="1"/>
  <c r="Y19" i="90"/>
  <c r="X19" i="90"/>
  <c r="Q19" i="90"/>
  <c r="P19" i="90"/>
  <c r="O19" i="90"/>
  <c r="M19" i="90"/>
  <c r="H19" i="90"/>
  <c r="C19" i="90"/>
  <c r="AB18" i="90"/>
  <c r="AD18" i="90" s="1"/>
  <c r="J18" i="90" s="1"/>
  <c r="Y18" i="90"/>
  <c r="X18" i="90"/>
  <c r="P18" i="90"/>
  <c r="Q18" i="90" s="1"/>
  <c r="O18" i="90"/>
  <c r="M18" i="90"/>
  <c r="H18" i="90"/>
  <c r="C18" i="90"/>
  <c r="AD17" i="90"/>
  <c r="J17" i="90" s="1"/>
  <c r="K17" i="90" s="1"/>
  <c r="AB17" i="90"/>
  <c r="Y17" i="90"/>
  <c r="Y3" i="90" s="1"/>
  <c r="X17" i="90"/>
  <c r="Q17" i="90"/>
  <c r="P17" i="90"/>
  <c r="O17" i="90"/>
  <c r="M17" i="90"/>
  <c r="I17" i="90"/>
  <c r="H17" i="90"/>
  <c r="C17" i="90"/>
  <c r="AD16" i="90"/>
  <c r="J16" i="90" s="1"/>
  <c r="AB16" i="90"/>
  <c r="Y16" i="90"/>
  <c r="X16" i="90"/>
  <c r="P16" i="90"/>
  <c r="Q16" i="90" s="1"/>
  <c r="O16" i="90"/>
  <c r="M16" i="90"/>
  <c r="H16" i="90"/>
  <c r="C16" i="90"/>
  <c r="AD15" i="90"/>
  <c r="J15" i="90" s="1"/>
  <c r="I15" i="90" s="1"/>
  <c r="AB15" i="90"/>
  <c r="Y15" i="90"/>
  <c r="X15" i="90"/>
  <c r="P15" i="90"/>
  <c r="O15" i="90"/>
  <c r="Q15" i="90" s="1"/>
  <c r="M15" i="90"/>
  <c r="H15" i="90"/>
  <c r="C15" i="90"/>
  <c r="AB14" i="90"/>
  <c r="AD14" i="90" s="1"/>
  <c r="J14" i="90" s="1"/>
  <c r="Y14" i="90"/>
  <c r="X14" i="90"/>
  <c r="P14" i="90"/>
  <c r="O14" i="90"/>
  <c r="Q14" i="90" s="1"/>
  <c r="M14" i="90"/>
  <c r="H14" i="90"/>
  <c r="C14" i="90"/>
  <c r="AD13" i="90"/>
  <c r="J13" i="90" s="1"/>
  <c r="AB13" i="90"/>
  <c r="Y13" i="90"/>
  <c r="X13" i="90"/>
  <c r="P13" i="90"/>
  <c r="O13" i="90"/>
  <c r="Q13" i="90" s="1"/>
  <c r="M13" i="90"/>
  <c r="H13" i="90"/>
  <c r="C13" i="90"/>
  <c r="AB12" i="90"/>
  <c r="AD12" i="90" s="1"/>
  <c r="J12" i="90" s="1"/>
  <c r="Y12" i="90"/>
  <c r="X12" i="90"/>
  <c r="P12" i="90"/>
  <c r="O12" i="90"/>
  <c r="Q12" i="90" s="1"/>
  <c r="M12" i="90"/>
  <c r="H12" i="90"/>
  <c r="C12" i="90"/>
  <c r="AB11" i="90"/>
  <c r="AD11" i="90" s="1"/>
  <c r="J11" i="90" s="1"/>
  <c r="Y11" i="90"/>
  <c r="X11" i="90"/>
  <c r="Q11" i="90"/>
  <c r="P11" i="90"/>
  <c r="O11" i="90"/>
  <c r="M11" i="90"/>
  <c r="H11" i="90"/>
  <c r="C11" i="90"/>
  <c r="AB10" i="90"/>
  <c r="AD10" i="90" s="1"/>
  <c r="J10" i="90" s="1"/>
  <c r="Y10" i="90"/>
  <c r="X10" i="90"/>
  <c r="P10" i="90"/>
  <c r="O10" i="90"/>
  <c r="Q10" i="90" s="1"/>
  <c r="M10" i="90"/>
  <c r="H10" i="90"/>
  <c r="C10" i="90"/>
  <c r="AD9" i="90"/>
  <c r="J9" i="90" s="1"/>
  <c r="K9" i="90" s="1"/>
  <c r="AB9" i="90"/>
  <c r="Y9" i="90"/>
  <c r="X9" i="90"/>
  <c r="Q9" i="90"/>
  <c r="P9" i="90"/>
  <c r="O9" i="90"/>
  <c r="M9" i="90"/>
  <c r="I9" i="90"/>
  <c r="H9" i="90"/>
  <c r="C9" i="90"/>
  <c r="AD8" i="90"/>
  <c r="J8" i="90" s="1"/>
  <c r="AB8" i="90"/>
  <c r="Y8" i="90"/>
  <c r="X8" i="90"/>
  <c r="P8" i="90"/>
  <c r="Q8" i="90" s="1"/>
  <c r="O8" i="90"/>
  <c r="M8" i="90"/>
  <c r="H8" i="90"/>
  <c r="C8" i="90"/>
  <c r="AD7" i="90"/>
  <c r="J7" i="90" s="1"/>
  <c r="I7" i="90" s="1"/>
  <c r="AB7" i="90"/>
  <c r="Y7" i="90"/>
  <c r="X7" i="90"/>
  <c r="P7" i="90"/>
  <c r="O7" i="90"/>
  <c r="Q7" i="90" s="1"/>
  <c r="M7" i="90"/>
  <c r="K7" i="90"/>
  <c r="H7" i="90"/>
  <c r="C7" i="90"/>
  <c r="AB6" i="90"/>
  <c r="AD6" i="90" s="1"/>
  <c r="J6" i="90" s="1"/>
  <c r="Y6" i="90"/>
  <c r="X6" i="90"/>
  <c r="P6" i="90"/>
  <c r="O6" i="90"/>
  <c r="Q6" i="90" s="1"/>
  <c r="M6" i="90"/>
  <c r="H6" i="90"/>
  <c r="C6" i="90"/>
  <c r="AD5" i="90"/>
  <c r="J5" i="90" s="1"/>
  <c r="AB5" i="90"/>
  <c r="Y5" i="90"/>
  <c r="X5" i="90"/>
  <c r="P5" i="90"/>
  <c r="O5" i="90"/>
  <c r="Q5" i="90" s="1"/>
  <c r="M5" i="90"/>
  <c r="H5" i="90"/>
  <c r="C5" i="90"/>
  <c r="AB4" i="90"/>
  <c r="AD4" i="90" s="1"/>
  <c r="Y4" i="90"/>
  <c r="X4" i="90"/>
  <c r="P4" i="90"/>
  <c r="O4" i="90"/>
  <c r="Q4" i="90" s="1"/>
  <c r="M4" i="90"/>
  <c r="J4" i="90"/>
  <c r="H4" i="90"/>
  <c r="C4" i="90"/>
  <c r="AG3" i="90"/>
  <c r="AF3" i="90"/>
  <c r="W3" i="90"/>
  <c r="V3" i="90"/>
  <c r="U3" i="90"/>
  <c r="T3" i="90"/>
  <c r="O3" i="90"/>
  <c r="H3" i="90"/>
  <c r="G3" i="90"/>
  <c r="F3" i="90"/>
  <c r="D3" i="90"/>
  <c r="C3" i="90"/>
  <c r="A2" i="90"/>
  <c r="A1" i="90"/>
  <c r="AB31" i="89"/>
  <c r="AD31" i="89" s="1"/>
  <c r="J31" i="89" s="1"/>
  <c r="Y31" i="89"/>
  <c r="X31" i="89"/>
  <c r="V31" i="89"/>
  <c r="U31" i="89"/>
  <c r="T31" i="89"/>
  <c r="R31" i="89"/>
  <c r="P31" i="89"/>
  <c r="Q31" i="89" s="1"/>
  <c r="O31" i="89"/>
  <c r="M31" i="89"/>
  <c r="H31" i="89"/>
  <c r="C31" i="89"/>
  <c r="AD30" i="89"/>
  <c r="J30" i="89" s="1"/>
  <c r="I30" i="89" s="1"/>
  <c r="AB30" i="89"/>
  <c r="Y30" i="89"/>
  <c r="X30" i="89"/>
  <c r="P30" i="89"/>
  <c r="O30" i="89"/>
  <c r="Q30" i="89" s="1"/>
  <c r="M30" i="89"/>
  <c r="K30" i="89"/>
  <c r="H30" i="89"/>
  <c r="C30" i="89"/>
  <c r="AB29" i="89"/>
  <c r="AD29" i="89" s="1"/>
  <c r="J29" i="89" s="1"/>
  <c r="Y29" i="89"/>
  <c r="X29" i="89"/>
  <c r="P29" i="89"/>
  <c r="O29" i="89"/>
  <c r="Q29" i="89" s="1"/>
  <c r="M29" i="89"/>
  <c r="H29" i="89"/>
  <c r="C29" i="89"/>
  <c r="AD28" i="89"/>
  <c r="J28" i="89" s="1"/>
  <c r="AB28" i="89"/>
  <c r="Y28" i="89"/>
  <c r="X28" i="89"/>
  <c r="Q28" i="89"/>
  <c r="P28" i="89"/>
  <c r="O28" i="89"/>
  <c r="M28" i="89"/>
  <c r="H28" i="89"/>
  <c r="C28" i="89"/>
  <c r="AB27" i="89"/>
  <c r="AD27" i="89" s="1"/>
  <c r="J27" i="89" s="1"/>
  <c r="Y27" i="89"/>
  <c r="X27" i="89"/>
  <c r="P27" i="89"/>
  <c r="O27" i="89"/>
  <c r="Q27" i="89" s="1"/>
  <c r="M27" i="89"/>
  <c r="H27" i="89"/>
  <c r="C27" i="89"/>
  <c r="AB26" i="89"/>
  <c r="AD26" i="89" s="1"/>
  <c r="Y26" i="89"/>
  <c r="X26" i="89"/>
  <c r="Q26" i="89"/>
  <c r="P26" i="89"/>
  <c r="O26" i="89"/>
  <c r="M26" i="89"/>
  <c r="J26" i="89"/>
  <c r="K26" i="89" s="1"/>
  <c r="H26" i="89"/>
  <c r="C26" i="89"/>
  <c r="AB25" i="89"/>
  <c r="AD25" i="89" s="1"/>
  <c r="J25" i="89" s="1"/>
  <c r="Y25" i="89"/>
  <c r="X25" i="89"/>
  <c r="Q25" i="89"/>
  <c r="P25" i="89"/>
  <c r="O25" i="89"/>
  <c r="M25" i="89"/>
  <c r="H25" i="89"/>
  <c r="C25" i="89"/>
  <c r="AD24" i="89"/>
  <c r="J24" i="89" s="1"/>
  <c r="AB24" i="89"/>
  <c r="Y24" i="89"/>
  <c r="X24" i="89"/>
  <c r="Q24" i="89"/>
  <c r="P24" i="89"/>
  <c r="O24" i="89"/>
  <c r="M24" i="89"/>
  <c r="K24" i="89"/>
  <c r="I24" i="89"/>
  <c r="H24" i="89"/>
  <c r="C24" i="89"/>
  <c r="AD23" i="89"/>
  <c r="J23" i="89" s="1"/>
  <c r="K23" i="89" s="1"/>
  <c r="AB23" i="89"/>
  <c r="Y23" i="89"/>
  <c r="X23" i="89"/>
  <c r="P23" i="89"/>
  <c r="Q23" i="89" s="1"/>
  <c r="O23" i="89"/>
  <c r="M23" i="89"/>
  <c r="I23" i="89"/>
  <c r="H23" i="89"/>
  <c r="C23" i="89"/>
  <c r="AD22" i="89"/>
  <c r="J22" i="89" s="1"/>
  <c r="K22" i="89" s="1"/>
  <c r="AB22" i="89"/>
  <c r="Y22" i="89"/>
  <c r="X22" i="89"/>
  <c r="P22" i="89"/>
  <c r="O22" i="89"/>
  <c r="Q22" i="89" s="1"/>
  <c r="M22" i="89"/>
  <c r="H22" i="89"/>
  <c r="C22" i="89"/>
  <c r="AD21" i="89"/>
  <c r="AB21" i="89"/>
  <c r="Y21" i="89"/>
  <c r="X21" i="89"/>
  <c r="P21" i="89"/>
  <c r="O21" i="89"/>
  <c r="Q21" i="89" s="1"/>
  <c r="M21" i="89"/>
  <c r="K21" i="89"/>
  <c r="J21" i="89"/>
  <c r="I21" i="89" s="1"/>
  <c r="H21" i="89"/>
  <c r="C21" i="89"/>
  <c r="AD20" i="89"/>
  <c r="J20" i="89" s="1"/>
  <c r="I20" i="89" s="1"/>
  <c r="AB20" i="89"/>
  <c r="Y20" i="89"/>
  <c r="X20" i="89"/>
  <c r="P20" i="89"/>
  <c r="O20" i="89"/>
  <c r="Q20" i="89" s="1"/>
  <c r="M20" i="89"/>
  <c r="K20" i="89"/>
  <c r="H20" i="89"/>
  <c r="C20" i="89"/>
  <c r="AD19" i="89"/>
  <c r="AB19" i="89"/>
  <c r="Y19" i="89"/>
  <c r="X19" i="89"/>
  <c r="P19" i="89"/>
  <c r="O19" i="89"/>
  <c r="Q19" i="89" s="1"/>
  <c r="M19" i="89"/>
  <c r="J19" i="89"/>
  <c r="I19" i="89" s="1"/>
  <c r="H19" i="89"/>
  <c r="C19" i="89"/>
  <c r="AB18" i="89"/>
  <c r="AD18" i="89" s="1"/>
  <c r="J18" i="89" s="1"/>
  <c r="Y18" i="89"/>
  <c r="X18" i="89"/>
  <c r="Q18" i="89"/>
  <c r="P18" i="89"/>
  <c r="O18" i="89"/>
  <c r="M18" i="89"/>
  <c r="H18" i="89"/>
  <c r="C18" i="89"/>
  <c r="AB17" i="89"/>
  <c r="AD17" i="89" s="1"/>
  <c r="J17" i="89" s="1"/>
  <c r="Y17" i="89"/>
  <c r="X17" i="89"/>
  <c r="P17" i="89"/>
  <c r="O17" i="89"/>
  <c r="Q17" i="89" s="1"/>
  <c r="M17" i="89"/>
  <c r="H17" i="89"/>
  <c r="C17" i="89"/>
  <c r="AD16" i="89"/>
  <c r="J16" i="89" s="1"/>
  <c r="AB16" i="89"/>
  <c r="Y16" i="89"/>
  <c r="X16" i="89"/>
  <c r="Q16" i="89"/>
  <c r="P16" i="89"/>
  <c r="O16" i="89"/>
  <c r="M16" i="89"/>
  <c r="H16" i="89"/>
  <c r="C16" i="89"/>
  <c r="AD15" i="89"/>
  <c r="J15" i="89" s="1"/>
  <c r="K15" i="89" s="1"/>
  <c r="AB15" i="89"/>
  <c r="Y15" i="89"/>
  <c r="X15" i="89"/>
  <c r="Q15" i="89"/>
  <c r="P15" i="89"/>
  <c r="O15" i="89"/>
  <c r="M15" i="89"/>
  <c r="I15" i="89"/>
  <c r="H15" i="89"/>
  <c r="C15" i="89"/>
  <c r="AD14" i="89"/>
  <c r="J14" i="89" s="1"/>
  <c r="K14" i="89" s="1"/>
  <c r="AB14" i="89"/>
  <c r="Y14" i="89"/>
  <c r="X14" i="89"/>
  <c r="P14" i="89"/>
  <c r="O14" i="89"/>
  <c r="Q14" i="89" s="1"/>
  <c r="M14" i="89"/>
  <c r="I14" i="89"/>
  <c r="H14" i="89"/>
  <c r="C14" i="89"/>
  <c r="AD13" i="89"/>
  <c r="AB13" i="89"/>
  <c r="Y13" i="89"/>
  <c r="X13" i="89"/>
  <c r="P13" i="89"/>
  <c r="O13" i="89"/>
  <c r="Q13" i="89" s="1"/>
  <c r="M13" i="89"/>
  <c r="J13" i="89"/>
  <c r="K13" i="89" s="1"/>
  <c r="H13" i="89"/>
  <c r="C13" i="89"/>
  <c r="AB12" i="89"/>
  <c r="AD12" i="89" s="1"/>
  <c r="J12" i="89" s="1"/>
  <c r="Y12" i="89"/>
  <c r="X12" i="89"/>
  <c r="Q12" i="89"/>
  <c r="P12" i="89"/>
  <c r="O12" i="89"/>
  <c r="M12" i="89"/>
  <c r="H12" i="89"/>
  <c r="C12" i="89"/>
  <c r="AD11" i="89"/>
  <c r="J11" i="89" s="1"/>
  <c r="AB11" i="89"/>
  <c r="Y11" i="89"/>
  <c r="X11" i="89"/>
  <c r="P11" i="89"/>
  <c r="O11" i="89"/>
  <c r="Q11" i="89" s="1"/>
  <c r="M11" i="89"/>
  <c r="H11" i="89"/>
  <c r="C11" i="89"/>
  <c r="AB10" i="89"/>
  <c r="AD10" i="89" s="1"/>
  <c r="Y10" i="89"/>
  <c r="X10" i="89"/>
  <c r="P10" i="89"/>
  <c r="O10" i="89"/>
  <c r="Q10" i="89" s="1"/>
  <c r="M10" i="89"/>
  <c r="J10" i="89"/>
  <c r="H10" i="89"/>
  <c r="C10" i="89"/>
  <c r="AB9" i="89"/>
  <c r="AD9" i="89" s="1"/>
  <c r="Y9" i="89"/>
  <c r="X9" i="89"/>
  <c r="P9" i="89"/>
  <c r="Q9" i="89" s="1"/>
  <c r="O9" i="89"/>
  <c r="M9" i="89"/>
  <c r="J9" i="89"/>
  <c r="K9" i="89" s="1"/>
  <c r="H9" i="89"/>
  <c r="C9" i="89"/>
  <c r="AB8" i="89"/>
  <c r="AD8" i="89" s="1"/>
  <c r="Y8" i="89"/>
  <c r="X8" i="89"/>
  <c r="Q8" i="89"/>
  <c r="P8" i="89"/>
  <c r="O8" i="89"/>
  <c r="M8" i="89"/>
  <c r="J8" i="89"/>
  <c r="H8" i="89"/>
  <c r="C8" i="89"/>
  <c r="AD7" i="89"/>
  <c r="J7" i="89" s="1"/>
  <c r="AB7" i="89"/>
  <c r="Y7" i="89"/>
  <c r="X7" i="89"/>
  <c r="Q7" i="89"/>
  <c r="P7" i="89"/>
  <c r="O7" i="89"/>
  <c r="M7" i="89"/>
  <c r="K7" i="89"/>
  <c r="I7" i="89"/>
  <c r="H7" i="89"/>
  <c r="C7" i="89"/>
  <c r="AD6" i="89"/>
  <c r="J6" i="89" s="1"/>
  <c r="K6" i="89" s="1"/>
  <c r="AB6" i="89"/>
  <c r="Y6" i="89"/>
  <c r="X6" i="89"/>
  <c r="P6" i="89"/>
  <c r="O6" i="89"/>
  <c r="Q6" i="89" s="1"/>
  <c r="M6" i="89"/>
  <c r="H6" i="89"/>
  <c r="C6" i="89"/>
  <c r="AD5" i="89"/>
  <c r="AB5" i="89"/>
  <c r="Y5" i="89"/>
  <c r="Y3" i="89" s="1"/>
  <c r="X5" i="89"/>
  <c r="P5" i="89"/>
  <c r="O5" i="89"/>
  <c r="Q5" i="89" s="1"/>
  <c r="M5" i="89"/>
  <c r="K5" i="89"/>
  <c r="J5" i="89"/>
  <c r="I5" i="89" s="1"/>
  <c r="H5" i="89"/>
  <c r="C5" i="89"/>
  <c r="AB4" i="89"/>
  <c r="AD4" i="89" s="1"/>
  <c r="Y4" i="89"/>
  <c r="X4" i="89"/>
  <c r="P4" i="89"/>
  <c r="O4" i="89"/>
  <c r="Q4" i="89" s="1"/>
  <c r="M4" i="89"/>
  <c r="J4" i="89"/>
  <c r="H4" i="89"/>
  <c r="C4" i="89"/>
  <c r="AG3" i="89"/>
  <c r="AF3" i="89"/>
  <c r="W3" i="89"/>
  <c r="V3" i="89"/>
  <c r="U3" i="89"/>
  <c r="T3" i="89"/>
  <c r="O3" i="89"/>
  <c r="H3" i="89"/>
  <c r="G3" i="89"/>
  <c r="F3" i="89"/>
  <c r="D3" i="89"/>
  <c r="C3" i="89"/>
  <c r="A2" i="89"/>
  <c r="A1" i="89"/>
  <c r="AB31" i="88"/>
  <c r="AD31" i="88" s="1"/>
  <c r="J31" i="88" s="1"/>
  <c r="I31" i="88" s="1"/>
  <c r="Y31" i="88"/>
  <c r="X31" i="88"/>
  <c r="V31" i="88"/>
  <c r="U31" i="88"/>
  <c r="T31" i="88"/>
  <c r="R31" i="88"/>
  <c r="P31" i="88"/>
  <c r="Q31" i="88" s="1"/>
  <c r="O31" i="88"/>
  <c r="M31" i="88"/>
  <c r="H31" i="88"/>
  <c r="C31" i="88"/>
  <c r="AD30" i="88"/>
  <c r="J30" i="88" s="1"/>
  <c r="I30" i="88" s="1"/>
  <c r="AB30" i="88"/>
  <c r="Y30" i="88"/>
  <c r="X30" i="88"/>
  <c r="P30" i="88"/>
  <c r="Q30" i="88" s="1"/>
  <c r="O30" i="88"/>
  <c r="M30" i="88"/>
  <c r="K30" i="88"/>
  <c r="H30" i="88"/>
  <c r="C30" i="88"/>
  <c r="AD29" i="88"/>
  <c r="J29" i="88" s="1"/>
  <c r="AB29" i="88"/>
  <c r="Y29" i="88"/>
  <c r="X29" i="88"/>
  <c r="P29" i="88"/>
  <c r="O29" i="88"/>
  <c r="M29" i="88"/>
  <c r="K29" i="88"/>
  <c r="I29" i="88"/>
  <c r="H29" i="88"/>
  <c r="C29" i="88"/>
  <c r="AB28" i="88"/>
  <c r="AD28" i="88" s="1"/>
  <c r="J28" i="88" s="1"/>
  <c r="Y28" i="88"/>
  <c r="X28" i="88"/>
  <c r="P28" i="88"/>
  <c r="O28" i="88"/>
  <c r="M28" i="88"/>
  <c r="H28" i="88"/>
  <c r="C28" i="88"/>
  <c r="AD27" i="88"/>
  <c r="J27" i="88" s="1"/>
  <c r="I27" i="88" s="1"/>
  <c r="AB27" i="88"/>
  <c r="Y27" i="88"/>
  <c r="X27" i="88"/>
  <c r="P27" i="88"/>
  <c r="O27" i="88"/>
  <c r="Q27" i="88" s="1"/>
  <c r="M27" i="88"/>
  <c r="K27" i="88"/>
  <c r="H27" i="88"/>
  <c r="C27" i="88"/>
  <c r="AB26" i="88"/>
  <c r="AD26" i="88" s="1"/>
  <c r="J26" i="88" s="1"/>
  <c r="Y26" i="88"/>
  <c r="X26" i="88"/>
  <c r="Q26" i="88"/>
  <c r="P26" i="88"/>
  <c r="O26" i="88"/>
  <c r="M26" i="88"/>
  <c r="H26" i="88"/>
  <c r="C26" i="88"/>
  <c r="AB25" i="88"/>
  <c r="AD25" i="88" s="1"/>
  <c r="J25" i="88" s="1"/>
  <c r="Y25" i="88"/>
  <c r="X25" i="88"/>
  <c r="P25" i="88"/>
  <c r="O25" i="88"/>
  <c r="Q25" i="88" s="1"/>
  <c r="M25" i="88"/>
  <c r="H25" i="88"/>
  <c r="C25" i="88"/>
  <c r="AB24" i="88"/>
  <c r="AD24" i="88" s="1"/>
  <c r="Y24" i="88"/>
  <c r="X24" i="88"/>
  <c r="P24" i="88"/>
  <c r="O24" i="88"/>
  <c r="Q24" i="88" s="1"/>
  <c r="M24" i="88"/>
  <c r="J24" i="88"/>
  <c r="K24" i="88" s="1"/>
  <c r="H24" i="88"/>
  <c r="C24" i="88"/>
  <c r="AB23" i="88"/>
  <c r="AD23" i="88" s="1"/>
  <c r="J23" i="88" s="1"/>
  <c r="K23" i="88" s="1"/>
  <c r="Y23" i="88"/>
  <c r="X23" i="88"/>
  <c r="Q23" i="88"/>
  <c r="P23" i="88"/>
  <c r="O23" i="88"/>
  <c r="M23" i="88"/>
  <c r="I23" i="88"/>
  <c r="H23" i="88"/>
  <c r="C23" i="88"/>
  <c r="AD22" i="88"/>
  <c r="J22" i="88" s="1"/>
  <c r="I22" i="88" s="1"/>
  <c r="AB22" i="88"/>
  <c r="Y22" i="88"/>
  <c r="X22" i="88"/>
  <c r="P22" i="88"/>
  <c r="Q22" i="88" s="1"/>
  <c r="O22" i="88"/>
  <c r="M22" i="88"/>
  <c r="K22" i="88"/>
  <c r="H22" i="88"/>
  <c r="C22" i="88"/>
  <c r="AD21" i="88"/>
  <c r="J21" i="88" s="1"/>
  <c r="K21" i="88" s="1"/>
  <c r="AB21" i="88"/>
  <c r="Y21" i="88"/>
  <c r="X21" i="88"/>
  <c r="P21" i="88"/>
  <c r="O21" i="88"/>
  <c r="M21" i="88"/>
  <c r="I21" i="88"/>
  <c r="H21" i="88"/>
  <c r="C21" i="88"/>
  <c r="AD20" i="88"/>
  <c r="AB20" i="88"/>
  <c r="Y20" i="88"/>
  <c r="X20" i="88"/>
  <c r="P20" i="88"/>
  <c r="O20" i="88"/>
  <c r="Q20" i="88" s="1"/>
  <c r="M20" i="88"/>
  <c r="J20" i="88"/>
  <c r="K20" i="88" s="1"/>
  <c r="H20" i="88"/>
  <c r="C20" i="88"/>
  <c r="AB19" i="88"/>
  <c r="AD19" i="88" s="1"/>
  <c r="J19" i="88" s="1"/>
  <c r="Y19" i="88"/>
  <c r="X19" i="88"/>
  <c r="Q19" i="88"/>
  <c r="P19" i="88"/>
  <c r="O19" i="88"/>
  <c r="M19" i="88"/>
  <c r="H19" i="88"/>
  <c r="C19" i="88"/>
  <c r="AD18" i="88"/>
  <c r="J18" i="88" s="1"/>
  <c r="AB18" i="88"/>
  <c r="Y18" i="88"/>
  <c r="X18" i="88"/>
  <c r="P18" i="88"/>
  <c r="O18" i="88"/>
  <c r="Q18" i="88" s="1"/>
  <c r="M18" i="88"/>
  <c r="H18" i="88"/>
  <c r="C18" i="88"/>
  <c r="AB17" i="88"/>
  <c r="AD17" i="88" s="1"/>
  <c r="Y17" i="88"/>
  <c r="X17" i="88"/>
  <c r="P17" i="88"/>
  <c r="O17" i="88"/>
  <c r="Q17" i="88" s="1"/>
  <c r="M17" i="88"/>
  <c r="J17" i="88"/>
  <c r="K17" i="88" s="1"/>
  <c r="H17" i="88"/>
  <c r="C17" i="88"/>
  <c r="AB16" i="88"/>
  <c r="AD16" i="88" s="1"/>
  <c r="Y16" i="88"/>
  <c r="X16" i="88"/>
  <c r="P16" i="88"/>
  <c r="O16" i="88"/>
  <c r="Q16" i="88" s="1"/>
  <c r="M16" i="88"/>
  <c r="J16" i="88"/>
  <c r="H16" i="88"/>
  <c r="C16" i="88"/>
  <c r="AB15" i="88"/>
  <c r="AD15" i="88" s="1"/>
  <c r="J15" i="88" s="1"/>
  <c r="Y15" i="88"/>
  <c r="X15" i="88"/>
  <c r="Q15" i="88"/>
  <c r="P15" i="88"/>
  <c r="O15" i="88"/>
  <c r="M15" i="88"/>
  <c r="H15" i="88"/>
  <c r="C15" i="88"/>
  <c r="AD14" i="88"/>
  <c r="J14" i="88" s="1"/>
  <c r="AB14" i="88"/>
  <c r="Y14" i="88"/>
  <c r="X14" i="88"/>
  <c r="Q14" i="88"/>
  <c r="P14" i="88"/>
  <c r="O14" i="88"/>
  <c r="M14" i="88"/>
  <c r="K14" i="88"/>
  <c r="I14" i="88"/>
  <c r="H14" i="88"/>
  <c r="C14" i="88"/>
  <c r="AD13" i="88"/>
  <c r="J13" i="88" s="1"/>
  <c r="K13" i="88" s="1"/>
  <c r="AB13" i="88"/>
  <c r="Y13" i="88"/>
  <c r="X13" i="88"/>
  <c r="P13" i="88"/>
  <c r="O13" i="88"/>
  <c r="Q13" i="88" s="1"/>
  <c r="M13" i="88"/>
  <c r="I13" i="88"/>
  <c r="H13" i="88"/>
  <c r="C13" i="88"/>
  <c r="AD12" i="88"/>
  <c r="AB12" i="88"/>
  <c r="Y12" i="88"/>
  <c r="X12" i="88"/>
  <c r="P12" i="88"/>
  <c r="O12" i="88"/>
  <c r="Q12" i="88" s="1"/>
  <c r="M12" i="88"/>
  <c r="J12" i="88"/>
  <c r="H12" i="88"/>
  <c r="C12" i="88"/>
  <c r="AB11" i="88"/>
  <c r="AD11" i="88" s="1"/>
  <c r="J11" i="88" s="1"/>
  <c r="Y11" i="88"/>
  <c r="X11" i="88"/>
  <c r="Q11" i="88"/>
  <c r="P11" i="88"/>
  <c r="O11" i="88"/>
  <c r="M11" i="88"/>
  <c r="H11" i="88"/>
  <c r="C11" i="88"/>
  <c r="AD10" i="88"/>
  <c r="J10" i="88" s="1"/>
  <c r="AB10" i="88"/>
  <c r="Y10" i="88"/>
  <c r="X10" i="88"/>
  <c r="P10" i="88"/>
  <c r="O10" i="88"/>
  <c r="Q10" i="88" s="1"/>
  <c r="M10" i="88"/>
  <c r="H10" i="88"/>
  <c r="C10" i="88"/>
  <c r="AB9" i="88"/>
  <c r="AD9" i="88" s="1"/>
  <c r="Y9" i="88"/>
  <c r="X9" i="88"/>
  <c r="P9" i="88"/>
  <c r="Q9" i="88" s="1"/>
  <c r="O9" i="88"/>
  <c r="M9" i="88"/>
  <c r="J9" i="88"/>
  <c r="K9" i="88" s="1"/>
  <c r="H9" i="88"/>
  <c r="C9" i="88"/>
  <c r="AB8" i="88"/>
  <c r="AD8" i="88" s="1"/>
  <c r="Y8" i="88"/>
  <c r="X8" i="88"/>
  <c r="P8" i="88"/>
  <c r="O8" i="88"/>
  <c r="Q8" i="88" s="1"/>
  <c r="M8" i="88"/>
  <c r="J8" i="88"/>
  <c r="H8" i="88"/>
  <c r="C8" i="88"/>
  <c r="AB7" i="88"/>
  <c r="AD7" i="88" s="1"/>
  <c r="J7" i="88" s="1"/>
  <c r="Y7" i="88"/>
  <c r="X7" i="88"/>
  <c r="Q7" i="88"/>
  <c r="P7" i="88"/>
  <c r="O7" i="88"/>
  <c r="M7" i="88"/>
  <c r="H7" i="88"/>
  <c r="C7" i="88"/>
  <c r="AB6" i="88"/>
  <c r="AD6" i="88" s="1"/>
  <c r="J6" i="88" s="1"/>
  <c r="Y6" i="88"/>
  <c r="X6" i="88"/>
  <c r="Q6" i="88"/>
  <c r="P6" i="88"/>
  <c r="O6" i="88"/>
  <c r="M6" i="88"/>
  <c r="H6" i="88"/>
  <c r="C6" i="88"/>
  <c r="AB5" i="88"/>
  <c r="AD5" i="88" s="1"/>
  <c r="J5" i="88" s="1"/>
  <c r="K5" i="88" s="1"/>
  <c r="Y5" i="88"/>
  <c r="X5" i="88"/>
  <c r="Q5" i="88"/>
  <c r="P5" i="88"/>
  <c r="O5" i="88"/>
  <c r="M5" i="88"/>
  <c r="H5" i="88"/>
  <c r="C5" i="88"/>
  <c r="AD4" i="88"/>
  <c r="J4" i="88" s="1"/>
  <c r="AB4" i="88"/>
  <c r="Y4" i="88"/>
  <c r="X4" i="88"/>
  <c r="P4" i="88"/>
  <c r="Q4" i="88" s="1"/>
  <c r="O4" i="88"/>
  <c r="M4" i="88"/>
  <c r="H4" i="88"/>
  <c r="C4" i="88"/>
  <c r="AG3" i="88"/>
  <c r="AF3" i="88"/>
  <c r="W3" i="88"/>
  <c r="V3" i="88"/>
  <c r="U3" i="88"/>
  <c r="T3" i="88"/>
  <c r="O3" i="88"/>
  <c r="G3" i="88"/>
  <c r="H3" i="88" s="1"/>
  <c r="F3" i="88"/>
  <c r="D3" i="88"/>
  <c r="C3" i="88"/>
  <c r="A2" i="88"/>
  <c r="A1" i="88"/>
  <c r="AD31" i="87"/>
  <c r="AB31" i="87"/>
  <c r="Y31" i="87"/>
  <c r="X31" i="87"/>
  <c r="V31" i="87"/>
  <c r="U31" i="87"/>
  <c r="T31" i="87"/>
  <c r="R31" i="87"/>
  <c r="P31" i="87"/>
  <c r="O31" i="87"/>
  <c r="Q31" i="87" s="1"/>
  <c r="M31" i="87"/>
  <c r="J31" i="87"/>
  <c r="H31" i="87"/>
  <c r="C31" i="87"/>
  <c r="AB30" i="87"/>
  <c r="AD30" i="87" s="1"/>
  <c r="J30" i="87" s="1"/>
  <c r="Y30" i="87"/>
  <c r="X30" i="87"/>
  <c r="Q30" i="87"/>
  <c r="P30" i="87"/>
  <c r="O30" i="87"/>
  <c r="M30" i="87"/>
  <c r="H30" i="87"/>
  <c r="C30" i="87"/>
  <c r="AB29" i="87"/>
  <c r="AD29" i="87" s="1"/>
  <c r="J29" i="87" s="1"/>
  <c r="Y29" i="87"/>
  <c r="X29" i="87"/>
  <c r="Q29" i="87"/>
  <c r="P29" i="87"/>
  <c r="O29" i="87"/>
  <c r="M29" i="87"/>
  <c r="H29" i="87"/>
  <c r="C29" i="87"/>
  <c r="AB28" i="87"/>
  <c r="AD28" i="87" s="1"/>
  <c r="J28" i="87" s="1"/>
  <c r="K28" i="87" s="1"/>
  <c r="Y28" i="87"/>
  <c r="X28" i="87"/>
  <c r="Q28" i="87"/>
  <c r="P28" i="87"/>
  <c r="O28" i="87"/>
  <c r="M28" i="87"/>
  <c r="H28" i="87"/>
  <c r="C28" i="87"/>
  <c r="AD27" i="87"/>
  <c r="J27" i="87" s="1"/>
  <c r="AB27" i="87"/>
  <c r="Y27" i="87"/>
  <c r="X27" i="87"/>
  <c r="P27" i="87"/>
  <c r="Q27" i="87" s="1"/>
  <c r="O27" i="87"/>
  <c r="M27" i="87"/>
  <c r="H27" i="87"/>
  <c r="C27" i="87"/>
  <c r="AD26" i="87"/>
  <c r="J26" i="87" s="1"/>
  <c r="I26" i="87" s="1"/>
  <c r="AB26" i="87"/>
  <c r="Y26" i="87"/>
  <c r="X26" i="87"/>
  <c r="P26" i="87"/>
  <c r="O26" i="87"/>
  <c r="Q26" i="87" s="1"/>
  <c r="M26" i="87"/>
  <c r="K26" i="87"/>
  <c r="H26" i="87"/>
  <c r="C26" i="87"/>
  <c r="AD25" i="87"/>
  <c r="J25" i="87" s="1"/>
  <c r="AB25" i="87"/>
  <c r="Y25" i="87"/>
  <c r="X25" i="87"/>
  <c r="P25" i="87"/>
  <c r="O25" i="87"/>
  <c r="Q25" i="87" s="1"/>
  <c r="M25" i="87"/>
  <c r="H25" i="87"/>
  <c r="C25" i="87"/>
  <c r="AD24" i="87"/>
  <c r="J24" i="87" s="1"/>
  <c r="AB24" i="87"/>
  <c r="Y24" i="87"/>
  <c r="X24" i="87"/>
  <c r="P24" i="87"/>
  <c r="O24" i="87"/>
  <c r="Q24" i="87" s="1"/>
  <c r="M24" i="87"/>
  <c r="H24" i="87"/>
  <c r="C24" i="87"/>
  <c r="AB23" i="87"/>
  <c r="AD23" i="87" s="1"/>
  <c r="Y23" i="87"/>
  <c r="X23" i="87"/>
  <c r="P23" i="87"/>
  <c r="O23" i="87"/>
  <c r="Q23" i="87" s="1"/>
  <c r="M23" i="87"/>
  <c r="J23" i="87"/>
  <c r="H23" i="87"/>
  <c r="C23" i="87"/>
  <c r="AB22" i="87"/>
  <c r="AD22" i="87" s="1"/>
  <c r="J22" i="87" s="1"/>
  <c r="Y22" i="87"/>
  <c r="X22" i="87"/>
  <c r="Q22" i="87"/>
  <c r="P22" i="87"/>
  <c r="O22" i="87"/>
  <c r="M22" i="87"/>
  <c r="H22" i="87"/>
  <c r="C22" i="87"/>
  <c r="AB21" i="87"/>
  <c r="AD21" i="87" s="1"/>
  <c r="J21" i="87" s="1"/>
  <c r="Y21" i="87"/>
  <c r="X21" i="87"/>
  <c r="Q21" i="87"/>
  <c r="P21" i="87"/>
  <c r="O21" i="87"/>
  <c r="M21" i="87"/>
  <c r="H21" i="87"/>
  <c r="C21" i="87"/>
  <c r="AB20" i="87"/>
  <c r="AD20" i="87" s="1"/>
  <c r="J20" i="87" s="1"/>
  <c r="Y20" i="87"/>
  <c r="X20" i="87"/>
  <c r="Q20" i="87"/>
  <c r="P20" i="87"/>
  <c r="O20" i="87"/>
  <c r="M20" i="87"/>
  <c r="H20" i="87"/>
  <c r="C20" i="87"/>
  <c r="AD19" i="87"/>
  <c r="J19" i="87" s="1"/>
  <c r="AB19" i="87"/>
  <c r="Y19" i="87"/>
  <c r="X19" i="87"/>
  <c r="P19" i="87"/>
  <c r="Q19" i="87" s="1"/>
  <c r="O19" i="87"/>
  <c r="M19" i="87"/>
  <c r="H19" i="87"/>
  <c r="C19" i="87"/>
  <c r="AD18" i="87"/>
  <c r="J18" i="87" s="1"/>
  <c r="I18" i="87" s="1"/>
  <c r="AB18" i="87"/>
  <c r="Y18" i="87"/>
  <c r="X18" i="87"/>
  <c r="P18" i="87"/>
  <c r="O18" i="87"/>
  <c r="Q18" i="87" s="1"/>
  <c r="M18" i="87"/>
  <c r="H18" i="87"/>
  <c r="C18" i="87"/>
  <c r="AD17" i="87"/>
  <c r="J17" i="87" s="1"/>
  <c r="AB17" i="87"/>
  <c r="Y17" i="87"/>
  <c r="X17" i="87"/>
  <c r="P17" i="87"/>
  <c r="O17" i="87"/>
  <c r="Q17" i="87" s="1"/>
  <c r="M17" i="87"/>
  <c r="H17" i="87"/>
  <c r="C17" i="87"/>
  <c r="AD16" i="87"/>
  <c r="J16" i="87" s="1"/>
  <c r="AB16" i="87"/>
  <c r="Y16" i="87"/>
  <c r="X16" i="87"/>
  <c r="P16" i="87"/>
  <c r="O16" i="87"/>
  <c r="Q16" i="87" s="1"/>
  <c r="M16" i="87"/>
  <c r="H16" i="87"/>
  <c r="C16" i="87"/>
  <c r="AB15" i="87"/>
  <c r="AD15" i="87" s="1"/>
  <c r="J15" i="87" s="1"/>
  <c r="Y15" i="87"/>
  <c r="X15" i="87"/>
  <c r="P15" i="87"/>
  <c r="O15" i="87"/>
  <c r="Q15" i="87" s="1"/>
  <c r="M15" i="87"/>
  <c r="H15" i="87"/>
  <c r="C15" i="87"/>
  <c r="AB14" i="87"/>
  <c r="AD14" i="87" s="1"/>
  <c r="J14" i="87" s="1"/>
  <c r="Y14" i="87"/>
  <c r="X14" i="87"/>
  <c r="Q14" i="87"/>
  <c r="P14" i="87"/>
  <c r="O14" i="87"/>
  <c r="M14" i="87"/>
  <c r="H14" i="87"/>
  <c r="C14" i="87"/>
  <c r="AB13" i="87"/>
  <c r="AD13" i="87" s="1"/>
  <c r="J13" i="87" s="1"/>
  <c r="Y13" i="87"/>
  <c r="X13" i="87"/>
  <c r="Q13" i="87"/>
  <c r="P13" i="87"/>
  <c r="O13" i="87"/>
  <c r="M13" i="87"/>
  <c r="H13" i="87"/>
  <c r="C13" i="87"/>
  <c r="AB12" i="87"/>
  <c r="AD12" i="87" s="1"/>
  <c r="J12" i="87" s="1"/>
  <c r="K12" i="87" s="1"/>
  <c r="Y12" i="87"/>
  <c r="X12" i="87"/>
  <c r="Q12" i="87"/>
  <c r="P12" i="87"/>
  <c r="O12" i="87"/>
  <c r="M12" i="87"/>
  <c r="I12" i="87"/>
  <c r="H12" i="87"/>
  <c r="C12" i="87"/>
  <c r="AD11" i="87"/>
  <c r="J11" i="87" s="1"/>
  <c r="AB11" i="87"/>
  <c r="Y11" i="87"/>
  <c r="X11" i="87"/>
  <c r="P11" i="87"/>
  <c r="Q11" i="87" s="1"/>
  <c r="O11" i="87"/>
  <c r="M11" i="87"/>
  <c r="H11" i="87"/>
  <c r="C11" i="87"/>
  <c r="AD10" i="87"/>
  <c r="J10" i="87" s="1"/>
  <c r="I10" i="87" s="1"/>
  <c r="AB10" i="87"/>
  <c r="Y10" i="87"/>
  <c r="X10" i="87"/>
  <c r="P10" i="87"/>
  <c r="O10" i="87"/>
  <c r="Q10" i="87" s="1"/>
  <c r="M10" i="87"/>
  <c r="H10" i="87"/>
  <c r="C10" i="87"/>
  <c r="AD9" i="87"/>
  <c r="J9" i="87" s="1"/>
  <c r="AB9" i="87"/>
  <c r="Y9" i="87"/>
  <c r="X9" i="87"/>
  <c r="P9" i="87"/>
  <c r="O9" i="87"/>
  <c r="Q9" i="87" s="1"/>
  <c r="M9" i="87"/>
  <c r="H9" i="87"/>
  <c r="C9" i="87"/>
  <c r="AD8" i="87"/>
  <c r="J8" i="87" s="1"/>
  <c r="AB8" i="87"/>
  <c r="Y8" i="87"/>
  <c r="X8" i="87"/>
  <c r="P8" i="87"/>
  <c r="O8" i="87"/>
  <c r="Q8" i="87" s="1"/>
  <c r="M8" i="87"/>
  <c r="H8" i="87"/>
  <c r="C8" i="87"/>
  <c r="AB7" i="87"/>
  <c r="AD7" i="87" s="1"/>
  <c r="Y7" i="87"/>
  <c r="X7" i="87"/>
  <c r="P7" i="87"/>
  <c r="O7" i="87"/>
  <c r="Q7" i="87" s="1"/>
  <c r="M7" i="87"/>
  <c r="J7" i="87"/>
  <c r="H7" i="87"/>
  <c r="C7" i="87"/>
  <c r="AB6" i="87"/>
  <c r="AD6" i="87" s="1"/>
  <c r="J6" i="87" s="1"/>
  <c r="Y6" i="87"/>
  <c r="X6" i="87"/>
  <c r="Q6" i="87"/>
  <c r="P6" i="87"/>
  <c r="O6" i="87"/>
  <c r="M6" i="87"/>
  <c r="H6" i="87"/>
  <c r="C6" i="87"/>
  <c r="AB5" i="87"/>
  <c r="AD5" i="87" s="1"/>
  <c r="J5" i="87" s="1"/>
  <c r="Y5" i="87"/>
  <c r="X5" i="87"/>
  <c r="Q5" i="87"/>
  <c r="P5" i="87"/>
  <c r="O5" i="87"/>
  <c r="M5" i="87"/>
  <c r="H5" i="87"/>
  <c r="C5" i="87"/>
  <c r="AB4" i="87"/>
  <c r="AD4" i="87" s="1"/>
  <c r="J4" i="87" s="1"/>
  <c r="Y4" i="87"/>
  <c r="X4" i="87"/>
  <c r="Q4" i="87"/>
  <c r="P4" i="87"/>
  <c r="O4" i="87"/>
  <c r="M4" i="87"/>
  <c r="I4" i="87"/>
  <c r="H4" i="87"/>
  <c r="C4" i="87"/>
  <c r="AG3" i="87"/>
  <c r="AF3" i="87"/>
  <c r="W3" i="87"/>
  <c r="V3" i="87"/>
  <c r="U3" i="87"/>
  <c r="T3" i="87"/>
  <c r="O3" i="87"/>
  <c r="G3" i="87"/>
  <c r="H3" i="87" s="1"/>
  <c r="F3" i="87"/>
  <c r="D3" i="87"/>
  <c r="C3" i="87"/>
  <c r="A2" i="87"/>
  <c r="A1" i="87"/>
  <c r="AB31" i="86"/>
  <c r="AD31" i="86" s="1"/>
  <c r="J31" i="86" s="1"/>
  <c r="Y31" i="86"/>
  <c r="X31" i="86"/>
  <c r="V31" i="86"/>
  <c r="U31" i="86"/>
  <c r="T31" i="86"/>
  <c r="R31" i="86"/>
  <c r="P31" i="86"/>
  <c r="O31" i="86"/>
  <c r="Q31" i="86" s="1"/>
  <c r="M31" i="86"/>
  <c r="H31" i="86"/>
  <c r="C31" i="86"/>
  <c r="AB30" i="86"/>
  <c r="AD30" i="86" s="1"/>
  <c r="J30" i="86" s="1"/>
  <c r="Y30" i="86"/>
  <c r="X30" i="86"/>
  <c r="P30" i="86"/>
  <c r="O30" i="86"/>
  <c r="Q30" i="86" s="1"/>
  <c r="M30" i="86"/>
  <c r="H30" i="86"/>
  <c r="C30" i="86"/>
  <c r="AB29" i="86"/>
  <c r="AD29" i="86" s="1"/>
  <c r="J29" i="86" s="1"/>
  <c r="Y29" i="86"/>
  <c r="X29" i="86"/>
  <c r="Q29" i="86"/>
  <c r="P29" i="86"/>
  <c r="O29" i="86"/>
  <c r="M29" i="86"/>
  <c r="H29" i="86"/>
  <c r="C29" i="86"/>
  <c r="AB28" i="86"/>
  <c r="AD28" i="86" s="1"/>
  <c r="J28" i="86" s="1"/>
  <c r="Y28" i="86"/>
  <c r="X28" i="86"/>
  <c r="Q28" i="86"/>
  <c r="P28" i="86"/>
  <c r="O28" i="86"/>
  <c r="M28" i="86"/>
  <c r="H28" i="86"/>
  <c r="C28" i="86"/>
  <c r="AB27" i="86"/>
  <c r="AD27" i="86" s="1"/>
  <c r="J27" i="86" s="1"/>
  <c r="K27" i="86" s="1"/>
  <c r="Y27" i="86"/>
  <c r="X27" i="86"/>
  <c r="Q27" i="86"/>
  <c r="P27" i="86"/>
  <c r="O27" i="86"/>
  <c r="M27" i="86"/>
  <c r="I27" i="86"/>
  <c r="H27" i="86"/>
  <c r="C27" i="86"/>
  <c r="AD26" i="86"/>
  <c r="J26" i="86" s="1"/>
  <c r="AB26" i="86"/>
  <c r="Y26" i="86"/>
  <c r="X26" i="86"/>
  <c r="P26" i="86"/>
  <c r="Q26" i="86" s="1"/>
  <c r="O26" i="86"/>
  <c r="M26" i="86"/>
  <c r="H26" i="86"/>
  <c r="C26" i="86"/>
  <c r="AD25" i="86"/>
  <c r="J25" i="86" s="1"/>
  <c r="I25" i="86" s="1"/>
  <c r="AB25" i="86"/>
  <c r="Y25" i="86"/>
  <c r="X25" i="86"/>
  <c r="P25" i="86"/>
  <c r="O25" i="86"/>
  <c r="Q25" i="86" s="1"/>
  <c r="M25" i="86"/>
  <c r="H25" i="86"/>
  <c r="C25" i="86"/>
  <c r="AD24" i="86"/>
  <c r="J24" i="86" s="1"/>
  <c r="AB24" i="86"/>
  <c r="Y24" i="86"/>
  <c r="X24" i="86"/>
  <c r="P24" i="86"/>
  <c r="O24" i="86"/>
  <c r="Q24" i="86" s="1"/>
  <c r="M24" i="86"/>
  <c r="H24" i="86"/>
  <c r="C24" i="86"/>
  <c r="AD23" i="86"/>
  <c r="J23" i="86" s="1"/>
  <c r="AB23" i="86"/>
  <c r="Y23" i="86"/>
  <c r="X23" i="86"/>
  <c r="P23" i="86"/>
  <c r="O23" i="86"/>
  <c r="Q23" i="86" s="1"/>
  <c r="M23" i="86"/>
  <c r="H23" i="86"/>
  <c r="C23" i="86"/>
  <c r="AB22" i="86"/>
  <c r="AD22" i="86" s="1"/>
  <c r="Y22" i="86"/>
  <c r="X22" i="86"/>
  <c r="P22" i="86"/>
  <c r="O22" i="86"/>
  <c r="Q22" i="86" s="1"/>
  <c r="M22" i="86"/>
  <c r="J22" i="86"/>
  <c r="H22" i="86"/>
  <c r="C22" i="86"/>
  <c r="AB21" i="86"/>
  <c r="AD21" i="86" s="1"/>
  <c r="J21" i="86" s="1"/>
  <c r="Y21" i="86"/>
  <c r="X21" i="86"/>
  <c r="Q21" i="86"/>
  <c r="P21" i="86"/>
  <c r="O21" i="86"/>
  <c r="M21" i="86"/>
  <c r="H21" i="86"/>
  <c r="C21" i="86"/>
  <c r="AB20" i="86"/>
  <c r="AD20" i="86" s="1"/>
  <c r="J20" i="86" s="1"/>
  <c r="Y20" i="86"/>
  <c r="X20" i="86"/>
  <c r="Q20" i="86"/>
  <c r="P20" i="86"/>
  <c r="O20" i="86"/>
  <c r="M20" i="86"/>
  <c r="H20" i="86"/>
  <c r="C20" i="86"/>
  <c r="AB19" i="86"/>
  <c r="AD19" i="86" s="1"/>
  <c r="J19" i="86" s="1"/>
  <c r="K19" i="86" s="1"/>
  <c r="Y19" i="86"/>
  <c r="X19" i="86"/>
  <c r="Q19" i="86"/>
  <c r="P19" i="86"/>
  <c r="O19" i="86"/>
  <c r="M19" i="86"/>
  <c r="I19" i="86"/>
  <c r="H19" i="86"/>
  <c r="C19" i="86"/>
  <c r="AD18" i="86"/>
  <c r="J18" i="86" s="1"/>
  <c r="AB18" i="86"/>
  <c r="Y18" i="86"/>
  <c r="X18" i="86"/>
  <c r="P18" i="86"/>
  <c r="Q18" i="86" s="1"/>
  <c r="O18" i="86"/>
  <c r="M18" i="86"/>
  <c r="H18" i="86"/>
  <c r="C18" i="86"/>
  <c r="AD17" i="86"/>
  <c r="J17" i="86" s="1"/>
  <c r="I17" i="86" s="1"/>
  <c r="AB17" i="86"/>
  <c r="Y17" i="86"/>
  <c r="X17" i="86"/>
  <c r="P17" i="86"/>
  <c r="O17" i="86"/>
  <c r="Q17" i="86" s="1"/>
  <c r="M17" i="86"/>
  <c r="H17" i="86"/>
  <c r="C17" i="86"/>
  <c r="AD16" i="86"/>
  <c r="J16" i="86" s="1"/>
  <c r="AB16" i="86"/>
  <c r="Y16" i="86"/>
  <c r="X16" i="86"/>
  <c r="P16" i="86"/>
  <c r="O16" i="86"/>
  <c r="Q16" i="86" s="1"/>
  <c r="M16" i="86"/>
  <c r="H16" i="86"/>
  <c r="C16" i="86"/>
  <c r="AD15" i="86"/>
  <c r="J15" i="86" s="1"/>
  <c r="AB15" i="86"/>
  <c r="Y15" i="86"/>
  <c r="X15" i="86"/>
  <c r="P15" i="86"/>
  <c r="O15" i="86"/>
  <c r="Q15" i="86" s="1"/>
  <c r="M15" i="86"/>
  <c r="H15" i="86"/>
  <c r="C15" i="86"/>
  <c r="AB14" i="86"/>
  <c r="AD14" i="86" s="1"/>
  <c r="J14" i="86" s="1"/>
  <c r="Y14" i="86"/>
  <c r="X14" i="86"/>
  <c r="P14" i="86"/>
  <c r="O14" i="86"/>
  <c r="Q14" i="86" s="1"/>
  <c r="M14" i="86"/>
  <c r="H14" i="86"/>
  <c r="C14" i="86"/>
  <c r="AB13" i="86"/>
  <c r="AD13" i="86" s="1"/>
  <c r="J13" i="86" s="1"/>
  <c r="Y13" i="86"/>
  <c r="X13" i="86"/>
  <c r="Q13" i="86"/>
  <c r="P13" i="86"/>
  <c r="O13" i="86"/>
  <c r="M13" i="86"/>
  <c r="H13" i="86"/>
  <c r="C13" i="86"/>
  <c r="AB12" i="86"/>
  <c r="AD12" i="86" s="1"/>
  <c r="J12" i="86" s="1"/>
  <c r="Y12" i="86"/>
  <c r="X12" i="86"/>
  <c r="Q12" i="86"/>
  <c r="P12" i="86"/>
  <c r="O12" i="86"/>
  <c r="M12" i="86"/>
  <c r="H12" i="86"/>
  <c r="C12" i="86"/>
  <c r="AB11" i="86"/>
  <c r="AD11" i="86" s="1"/>
  <c r="J11" i="86" s="1"/>
  <c r="K11" i="86" s="1"/>
  <c r="Y11" i="86"/>
  <c r="Y3" i="86" s="1"/>
  <c r="X11" i="86"/>
  <c r="Q11" i="86"/>
  <c r="P11" i="86"/>
  <c r="O11" i="86"/>
  <c r="M11" i="86"/>
  <c r="H11" i="86"/>
  <c r="C11" i="86"/>
  <c r="AD10" i="86"/>
  <c r="J10" i="86" s="1"/>
  <c r="AB10" i="86"/>
  <c r="Y10" i="86"/>
  <c r="X10" i="86"/>
  <c r="P10" i="86"/>
  <c r="Q10" i="86" s="1"/>
  <c r="O10" i="86"/>
  <c r="M10" i="86"/>
  <c r="H10" i="86"/>
  <c r="C10" i="86"/>
  <c r="AD9" i="86"/>
  <c r="J9" i="86" s="1"/>
  <c r="I9" i="86" s="1"/>
  <c r="AB9" i="86"/>
  <c r="Y9" i="86"/>
  <c r="X9" i="86"/>
  <c r="P9" i="86"/>
  <c r="O9" i="86"/>
  <c r="Q9" i="86" s="1"/>
  <c r="M9" i="86"/>
  <c r="K9" i="86"/>
  <c r="H9" i="86"/>
  <c r="C9" i="86"/>
  <c r="AD8" i="86"/>
  <c r="J8" i="86" s="1"/>
  <c r="AB8" i="86"/>
  <c r="Y8" i="86"/>
  <c r="X8" i="86"/>
  <c r="P8" i="86"/>
  <c r="O8" i="86"/>
  <c r="Q8" i="86" s="1"/>
  <c r="M8" i="86"/>
  <c r="H8" i="86"/>
  <c r="C8" i="86"/>
  <c r="AD7" i="86"/>
  <c r="J7" i="86" s="1"/>
  <c r="AB7" i="86"/>
  <c r="Y7" i="86"/>
  <c r="X7" i="86"/>
  <c r="P7" i="86"/>
  <c r="O7" i="86"/>
  <c r="Q7" i="86" s="1"/>
  <c r="M7" i="86"/>
  <c r="H7" i="86"/>
  <c r="C7" i="86"/>
  <c r="AB6" i="86"/>
  <c r="AD6" i="86" s="1"/>
  <c r="Y6" i="86"/>
  <c r="X6" i="86"/>
  <c r="P6" i="86"/>
  <c r="O6" i="86"/>
  <c r="Q6" i="86" s="1"/>
  <c r="M6" i="86"/>
  <c r="J6" i="86"/>
  <c r="H6" i="86"/>
  <c r="C6" i="86"/>
  <c r="AB5" i="86"/>
  <c r="AD5" i="86" s="1"/>
  <c r="J5" i="86" s="1"/>
  <c r="Y5" i="86"/>
  <c r="X5" i="86"/>
  <c r="X3" i="86" s="1"/>
  <c r="Q5" i="86"/>
  <c r="P5" i="86"/>
  <c r="O5" i="86"/>
  <c r="M5" i="86"/>
  <c r="H5" i="86"/>
  <c r="C5" i="86"/>
  <c r="AB4" i="86"/>
  <c r="AD4" i="86" s="1"/>
  <c r="J4" i="86" s="1"/>
  <c r="Y4" i="86"/>
  <c r="X4" i="86"/>
  <c r="Q4" i="86"/>
  <c r="P4" i="86"/>
  <c r="O4" i="86"/>
  <c r="M4" i="86"/>
  <c r="H4" i="86"/>
  <c r="C4" i="86"/>
  <c r="AG3" i="86"/>
  <c r="AF3" i="86"/>
  <c r="W3" i="86"/>
  <c r="V3" i="86"/>
  <c r="U3" i="86"/>
  <c r="T3" i="86"/>
  <c r="O3" i="86"/>
  <c r="H3" i="86"/>
  <c r="G3" i="86"/>
  <c r="F3" i="86"/>
  <c r="D3" i="86"/>
  <c r="C3" i="86"/>
  <c r="A2" i="86"/>
  <c r="A1" i="86"/>
  <c r="AB31" i="85"/>
  <c r="AD31" i="85" s="1"/>
  <c r="J31" i="85" s="1"/>
  <c r="Y31" i="85"/>
  <c r="X31" i="85"/>
  <c r="V31" i="85"/>
  <c r="U31" i="85"/>
  <c r="T31" i="85"/>
  <c r="R31" i="85"/>
  <c r="P31" i="85"/>
  <c r="O31" i="85"/>
  <c r="Q31" i="85" s="1"/>
  <c r="M31" i="85"/>
  <c r="H31" i="85"/>
  <c r="C31" i="85"/>
  <c r="AD30" i="85"/>
  <c r="J30" i="85" s="1"/>
  <c r="AB30" i="85"/>
  <c r="Y30" i="85"/>
  <c r="X30" i="85"/>
  <c r="P30" i="85"/>
  <c r="O30" i="85"/>
  <c r="Q30" i="85" s="1"/>
  <c r="M30" i="85"/>
  <c r="H30" i="85"/>
  <c r="C30" i="85"/>
  <c r="AB29" i="85"/>
  <c r="AD29" i="85" s="1"/>
  <c r="Y29" i="85"/>
  <c r="X29" i="85"/>
  <c r="P29" i="85"/>
  <c r="O29" i="85"/>
  <c r="Q29" i="85" s="1"/>
  <c r="M29" i="85"/>
  <c r="J29" i="85"/>
  <c r="H29" i="85"/>
  <c r="C29" i="85"/>
  <c r="AB28" i="85"/>
  <c r="AD28" i="85" s="1"/>
  <c r="J28" i="85" s="1"/>
  <c r="Y28" i="85"/>
  <c r="X28" i="85"/>
  <c r="Q28" i="85"/>
  <c r="P28" i="85"/>
  <c r="O28" i="85"/>
  <c r="M28" i="85"/>
  <c r="H28" i="85"/>
  <c r="C28" i="85"/>
  <c r="AB27" i="85"/>
  <c r="AD27" i="85" s="1"/>
  <c r="J27" i="85" s="1"/>
  <c r="Y27" i="85"/>
  <c r="X27" i="85"/>
  <c r="Q27" i="85"/>
  <c r="P27" i="85"/>
  <c r="O27" i="85"/>
  <c r="M27" i="85"/>
  <c r="H27" i="85"/>
  <c r="C27" i="85"/>
  <c r="AB26" i="85"/>
  <c r="AD26" i="85" s="1"/>
  <c r="J26" i="85" s="1"/>
  <c r="Y26" i="85"/>
  <c r="X26" i="85"/>
  <c r="Q26" i="85"/>
  <c r="P26" i="85"/>
  <c r="O26" i="85"/>
  <c r="M26" i="85"/>
  <c r="H26" i="85"/>
  <c r="C26" i="85"/>
  <c r="AD25" i="85"/>
  <c r="J25" i="85" s="1"/>
  <c r="AB25" i="85"/>
  <c r="Y25" i="85"/>
  <c r="X25" i="85"/>
  <c r="P25" i="85"/>
  <c r="Q25" i="85" s="1"/>
  <c r="O25" i="85"/>
  <c r="M25" i="85"/>
  <c r="H25" i="85"/>
  <c r="C25" i="85"/>
  <c r="AD24" i="85"/>
  <c r="J24" i="85" s="1"/>
  <c r="I24" i="85" s="1"/>
  <c r="AB24" i="85"/>
  <c r="Y24" i="85"/>
  <c r="X24" i="85"/>
  <c r="P24" i="85"/>
  <c r="O24" i="85"/>
  <c r="Q24" i="85" s="1"/>
  <c r="M24" i="85"/>
  <c r="H24" i="85"/>
  <c r="C24" i="85"/>
  <c r="AD23" i="85"/>
  <c r="J23" i="85" s="1"/>
  <c r="AB23" i="85"/>
  <c r="Y23" i="85"/>
  <c r="X23" i="85"/>
  <c r="P23" i="85"/>
  <c r="O23" i="85"/>
  <c r="Q23" i="85" s="1"/>
  <c r="M23" i="85"/>
  <c r="H23" i="85"/>
  <c r="C23" i="85"/>
  <c r="AD22" i="85"/>
  <c r="J22" i="85" s="1"/>
  <c r="AB22" i="85"/>
  <c r="Y22" i="85"/>
  <c r="X22" i="85"/>
  <c r="P22" i="85"/>
  <c r="O22" i="85"/>
  <c r="Q22" i="85" s="1"/>
  <c r="M22" i="85"/>
  <c r="H22" i="85"/>
  <c r="C22" i="85"/>
  <c r="AB21" i="85"/>
  <c r="AD21" i="85" s="1"/>
  <c r="J21" i="85" s="1"/>
  <c r="Y21" i="85"/>
  <c r="X21" i="85"/>
  <c r="P21" i="85"/>
  <c r="O21" i="85"/>
  <c r="Q21" i="85" s="1"/>
  <c r="M21" i="85"/>
  <c r="H21" i="85"/>
  <c r="C21" i="85"/>
  <c r="AB20" i="85"/>
  <c r="AD20" i="85" s="1"/>
  <c r="J20" i="85" s="1"/>
  <c r="Y20" i="85"/>
  <c r="X20" i="85"/>
  <c r="Q20" i="85"/>
  <c r="P20" i="85"/>
  <c r="O20" i="85"/>
  <c r="M20" i="85"/>
  <c r="H20" i="85"/>
  <c r="C20" i="85"/>
  <c r="AB19" i="85"/>
  <c r="AD19" i="85" s="1"/>
  <c r="J19" i="85" s="1"/>
  <c r="Y19" i="85"/>
  <c r="X19" i="85"/>
  <c r="Q19" i="85"/>
  <c r="P19" i="85"/>
  <c r="O19" i="85"/>
  <c r="M19" i="85"/>
  <c r="H19" i="85"/>
  <c r="C19" i="85"/>
  <c r="AD18" i="85"/>
  <c r="J18" i="85" s="1"/>
  <c r="K18" i="85" s="1"/>
  <c r="AB18" i="85"/>
  <c r="Y18" i="85"/>
  <c r="X18" i="85"/>
  <c r="Q18" i="85"/>
  <c r="P18" i="85"/>
  <c r="O18" i="85"/>
  <c r="M18" i="85"/>
  <c r="I18" i="85"/>
  <c r="H18" i="85"/>
  <c r="C18" i="85"/>
  <c r="AD17" i="85"/>
  <c r="J17" i="85" s="1"/>
  <c r="K17" i="85" s="1"/>
  <c r="AB17" i="85"/>
  <c r="Y17" i="85"/>
  <c r="X17" i="85"/>
  <c r="P17" i="85"/>
  <c r="Q17" i="85" s="1"/>
  <c r="O17" i="85"/>
  <c r="M17" i="85"/>
  <c r="H17" i="85"/>
  <c r="C17" i="85"/>
  <c r="AD16" i="85"/>
  <c r="J16" i="85" s="1"/>
  <c r="I16" i="85" s="1"/>
  <c r="AB16" i="85"/>
  <c r="Y16" i="85"/>
  <c r="X16" i="85"/>
  <c r="P16" i="85"/>
  <c r="O16" i="85"/>
  <c r="M16" i="85"/>
  <c r="H16" i="85"/>
  <c r="C16" i="85"/>
  <c r="AD15" i="85"/>
  <c r="J15" i="85" s="1"/>
  <c r="I15" i="85" s="1"/>
  <c r="AB15" i="85"/>
  <c r="Y15" i="85"/>
  <c r="X15" i="85"/>
  <c r="P15" i="85"/>
  <c r="O15" i="85"/>
  <c r="Q15" i="85" s="1"/>
  <c r="M15" i="85"/>
  <c r="K15" i="85"/>
  <c r="H15" i="85"/>
  <c r="C15" i="85"/>
  <c r="AD14" i="85"/>
  <c r="J14" i="85" s="1"/>
  <c r="I14" i="85" s="1"/>
  <c r="AB14" i="85"/>
  <c r="Y14" i="85"/>
  <c r="X14" i="85"/>
  <c r="P14" i="85"/>
  <c r="O14" i="85"/>
  <c r="Q14" i="85" s="1"/>
  <c r="M14" i="85"/>
  <c r="H14" i="85"/>
  <c r="C14" i="85"/>
  <c r="AB13" i="85"/>
  <c r="AD13" i="85" s="1"/>
  <c r="Y13" i="85"/>
  <c r="X13" i="85"/>
  <c r="P13" i="85"/>
  <c r="O13" i="85"/>
  <c r="Q13" i="85" s="1"/>
  <c r="M13" i="85"/>
  <c r="J13" i="85"/>
  <c r="H13" i="85"/>
  <c r="C13" i="85"/>
  <c r="AB12" i="85"/>
  <c r="AD12" i="85" s="1"/>
  <c r="J12" i="85" s="1"/>
  <c r="Y12" i="85"/>
  <c r="X12" i="85"/>
  <c r="P12" i="85"/>
  <c r="O12" i="85"/>
  <c r="Q12" i="85" s="1"/>
  <c r="M12" i="85"/>
  <c r="H12" i="85"/>
  <c r="C12" i="85"/>
  <c r="AB11" i="85"/>
  <c r="AD11" i="85" s="1"/>
  <c r="J11" i="85" s="1"/>
  <c r="Y11" i="85"/>
  <c r="X11" i="85"/>
  <c r="Q11" i="85"/>
  <c r="P11" i="85"/>
  <c r="O11" i="85"/>
  <c r="M11" i="85"/>
  <c r="H11" i="85"/>
  <c r="C11" i="85"/>
  <c r="AD10" i="85"/>
  <c r="J10" i="85" s="1"/>
  <c r="K10" i="85" s="1"/>
  <c r="AB10" i="85"/>
  <c r="Y10" i="85"/>
  <c r="X10" i="85"/>
  <c r="Q10" i="85"/>
  <c r="P10" i="85"/>
  <c r="O10" i="85"/>
  <c r="M10" i="85"/>
  <c r="I10" i="85"/>
  <c r="H10" i="85"/>
  <c r="C10" i="85"/>
  <c r="AD9" i="85"/>
  <c r="J9" i="85" s="1"/>
  <c r="K9" i="85" s="1"/>
  <c r="AB9" i="85"/>
  <c r="Y9" i="85"/>
  <c r="X9" i="85"/>
  <c r="P9" i="85"/>
  <c r="Q9" i="85" s="1"/>
  <c r="O9" i="85"/>
  <c r="M9" i="85"/>
  <c r="H9" i="85"/>
  <c r="C9" i="85"/>
  <c r="AD8" i="85"/>
  <c r="J8" i="85" s="1"/>
  <c r="K8" i="85" s="1"/>
  <c r="AB8" i="85"/>
  <c r="Y8" i="85"/>
  <c r="X8" i="85"/>
  <c r="P8" i="85"/>
  <c r="O8" i="85"/>
  <c r="M8" i="85"/>
  <c r="I8" i="85"/>
  <c r="H8" i="85"/>
  <c r="C8" i="85"/>
  <c r="AD7" i="85"/>
  <c r="J7" i="85" s="1"/>
  <c r="I7" i="85" s="1"/>
  <c r="AB7" i="85"/>
  <c r="Y7" i="85"/>
  <c r="X7" i="85"/>
  <c r="P7" i="85"/>
  <c r="O7" i="85"/>
  <c r="Q7" i="85" s="1"/>
  <c r="M7" i="85"/>
  <c r="K7" i="85"/>
  <c r="H7" i="85"/>
  <c r="C7" i="85"/>
  <c r="AD6" i="85"/>
  <c r="J6" i="85" s="1"/>
  <c r="I6" i="85" s="1"/>
  <c r="AB6" i="85"/>
  <c r="Y6" i="85"/>
  <c r="X6" i="85"/>
  <c r="P6" i="85"/>
  <c r="O6" i="85"/>
  <c r="Q6" i="85" s="1"/>
  <c r="M6" i="85"/>
  <c r="K6" i="85"/>
  <c r="H6" i="85"/>
  <c r="C6" i="85"/>
  <c r="AB5" i="85"/>
  <c r="AD5" i="85" s="1"/>
  <c r="J5" i="85" s="1"/>
  <c r="Y5" i="85"/>
  <c r="X5" i="85"/>
  <c r="P5" i="85"/>
  <c r="O5" i="85"/>
  <c r="Q5" i="85" s="1"/>
  <c r="M5" i="85"/>
  <c r="H5" i="85"/>
  <c r="C5" i="85"/>
  <c r="AB4" i="85"/>
  <c r="AD4" i="85" s="1"/>
  <c r="J4" i="85" s="1"/>
  <c r="Y4" i="85"/>
  <c r="Y3" i="85" s="1"/>
  <c r="X4" i="85"/>
  <c r="Q4" i="85"/>
  <c r="P4" i="85"/>
  <c r="O4" i="85"/>
  <c r="M4" i="85"/>
  <c r="H4" i="85"/>
  <c r="C4" i="85"/>
  <c r="AG3" i="85"/>
  <c r="AF3" i="85"/>
  <c r="W3" i="85"/>
  <c r="V3" i="85"/>
  <c r="U3" i="85"/>
  <c r="T3" i="85"/>
  <c r="O3" i="85"/>
  <c r="H3" i="85"/>
  <c r="G3" i="85"/>
  <c r="F3" i="85"/>
  <c r="D3" i="85"/>
  <c r="C3" i="85"/>
  <c r="A2" i="85"/>
  <c r="A1" i="85"/>
  <c r="AB31" i="84"/>
  <c r="AD31" i="84" s="1"/>
  <c r="J31" i="84" s="1"/>
  <c r="Y31" i="84"/>
  <c r="X31" i="84"/>
  <c r="V31" i="84"/>
  <c r="U31" i="84"/>
  <c r="T31" i="84"/>
  <c r="R31" i="84"/>
  <c r="P31" i="84"/>
  <c r="O31" i="84"/>
  <c r="Q31" i="84" s="1"/>
  <c r="M31" i="84"/>
  <c r="H31" i="84"/>
  <c r="C31" i="84"/>
  <c r="AD30" i="84"/>
  <c r="J30" i="84" s="1"/>
  <c r="I30" i="84" s="1"/>
  <c r="AB30" i="84"/>
  <c r="Y30" i="84"/>
  <c r="X30" i="84"/>
  <c r="P30" i="84"/>
  <c r="O30" i="84"/>
  <c r="Q30" i="84" s="1"/>
  <c r="M30" i="84"/>
  <c r="H30" i="84"/>
  <c r="C30" i="84"/>
  <c r="AD29" i="84"/>
  <c r="J29" i="84" s="1"/>
  <c r="AB29" i="84"/>
  <c r="Y29" i="84"/>
  <c r="X29" i="84"/>
  <c r="P29" i="84"/>
  <c r="O29" i="84"/>
  <c r="Q29" i="84" s="1"/>
  <c r="M29" i="84"/>
  <c r="H29" i="84"/>
  <c r="C29" i="84"/>
  <c r="AB28" i="84"/>
  <c r="AD28" i="84" s="1"/>
  <c r="Y28" i="84"/>
  <c r="X28" i="84"/>
  <c r="P28" i="84"/>
  <c r="O28" i="84"/>
  <c r="Q28" i="84" s="1"/>
  <c r="M28" i="84"/>
  <c r="J28" i="84"/>
  <c r="H28" i="84"/>
  <c r="C28" i="84"/>
  <c r="AB27" i="84"/>
  <c r="AD27" i="84" s="1"/>
  <c r="J27" i="84" s="1"/>
  <c r="Y27" i="84"/>
  <c r="X27" i="84"/>
  <c r="P27" i="84"/>
  <c r="O27" i="84"/>
  <c r="Q27" i="84" s="1"/>
  <c r="M27" i="84"/>
  <c r="H27" i="84"/>
  <c r="C27" i="84"/>
  <c r="AB26" i="84"/>
  <c r="AD26" i="84" s="1"/>
  <c r="J26" i="84" s="1"/>
  <c r="Y26" i="84"/>
  <c r="X26" i="84"/>
  <c r="Q26" i="84"/>
  <c r="P26" i="84"/>
  <c r="O26" i="84"/>
  <c r="M26" i="84"/>
  <c r="H26" i="84"/>
  <c r="C26" i="84"/>
  <c r="AB25" i="84"/>
  <c r="AD25" i="84" s="1"/>
  <c r="J25" i="84" s="1"/>
  <c r="K25" i="84" s="1"/>
  <c r="Y25" i="84"/>
  <c r="X25" i="84"/>
  <c r="Q25" i="84"/>
  <c r="P25" i="84"/>
  <c r="O25" i="84"/>
  <c r="M25" i="84"/>
  <c r="H25" i="84"/>
  <c r="C25" i="84"/>
  <c r="AD24" i="84"/>
  <c r="J24" i="84" s="1"/>
  <c r="K24" i="84" s="1"/>
  <c r="AB24" i="84"/>
  <c r="Y24" i="84"/>
  <c r="X24" i="84"/>
  <c r="P24" i="84"/>
  <c r="Q24" i="84" s="1"/>
  <c r="O24" i="84"/>
  <c r="M24" i="84"/>
  <c r="I24" i="84"/>
  <c r="H24" i="84"/>
  <c r="C24" i="84"/>
  <c r="AD23" i="84"/>
  <c r="J23" i="84" s="1"/>
  <c r="AB23" i="84"/>
  <c r="Y23" i="84"/>
  <c r="X23" i="84"/>
  <c r="P23" i="84"/>
  <c r="O23" i="84"/>
  <c r="M23" i="84"/>
  <c r="K23" i="84"/>
  <c r="I23" i="84"/>
  <c r="H23" i="84"/>
  <c r="C23" i="84"/>
  <c r="AB22" i="84"/>
  <c r="AD22" i="84" s="1"/>
  <c r="J22" i="84" s="1"/>
  <c r="Y22" i="84"/>
  <c r="X22" i="84"/>
  <c r="P22" i="84"/>
  <c r="O22" i="84"/>
  <c r="M22" i="84"/>
  <c r="H22" i="84"/>
  <c r="C22" i="84"/>
  <c r="AD21" i="84"/>
  <c r="J21" i="84" s="1"/>
  <c r="I21" i="84" s="1"/>
  <c r="AB21" i="84"/>
  <c r="Y21" i="84"/>
  <c r="X21" i="84"/>
  <c r="P21" i="84"/>
  <c r="Q21" i="84" s="1"/>
  <c r="O21" i="84"/>
  <c r="M21" i="84"/>
  <c r="K21" i="84"/>
  <c r="H21" i="84"/>
  <c r="C21" i="84"/>
  <c r="AB20" i="84"/>
  <c r="AD20" i="84" s="1"/>
  <c r="J20" i="84" s="1"/>
  <c r="Y20" i="84"/>
  <c r="X20" i="84"/>
  <c r="P20" i="84"/>
  <c r="O20" i="84"/>
  <c r="Q20" i="84" s="1"/>
  <c r="M20" i="84"/>
  <c r="H20" i="84"/>
  <c r="C20" i="84"/>
  <c r="AB19" i="84"/>
  <c r="AD19" i="84" s="1"/>
  <c r="Y19" i="84"/>
  <c r="X19" i="84"/>
  <c r="P19" i="84"/>
  <c r="O19" i="84"/>
  <c r="Q19" i="84" s="1"/>
  <c r="M19" i="84"/>
  <c r="J19" i="84"/>
  <c r="H19" i="84"/>
  <c r="C19" i="84"/>
  <c r="AB18" i="84"/>
  <c r="AD18" i="84" s="1"/>
  <c r="Y18" i="84"/>
  <c r="X18" i="84"/>
  <c r="P18" i="84"/>
  <c r="Q18" i="84" s="1"/>
  <c r="O18" i="84"/>
  <c r="M18" i="84"/>
  <c r="J18" i="84"/>
  <c r="H18" i="84"/>
  <c r="C18" i="84"/>
  <c r="AB17" i="84"/>
  <c r="AD17" i="84" s="1"/>
  <c r="J17" i="84" s="1"/>
  <c r="Y17" i="84"/>
  <c r="Y3" i="84" s="1"/>
  <c r="X17" i="84"/>
  <c r="Q17" i="84"/>
  <c r="P17" i="84"/>
  <c r="O17" i="84"/>
  <c r="M17" i="84"/>
  <c r="H17" i="84"/>
  <c r="C17" i="84"/>
  <c r="AG3" i="84"/>
  <c r="AF3" i="84"/>
  <c r="X3" i="84"/>
  <c r="W3" i="84"/>
  <c r="V3" i="84"/>
  <c r="U3" i="84"/>
  <c r="T3" i="84"/>
  <c r="O3" i="84"/>
  <c r="G3" i="84"/>
  <c r="H3" i="84" s="1"/>
  <c r="F3" i="84"/>
  <c r="D3" i="84"/>
  <c r="C3" i="84"/>
  <c r="A2" i="84"/>
  <c r="A1" i="84"/>
  <c r="AB31" i="83"/>
  <c r="AD31" i="83" s="1"/>
  <c r="J31" i="83" s="1"/>
  <c r="Y31" i="83"/>
  <c r="X31" i="83"/>
  <c r="V31" i="83"/>
  <c r="U31" i="83"/>
  <c r="T31" i="83"/>
  <c r="R31" i="83"/>
  <c r="P31" i="83"/>
  <c r="O31" i="83"/>
  <c r="Q31" i="83" s="1"/>
  <c r="M31" i="83"/>
  <c r="H31" i="83"/>
  <c r="C31" i="83"/>
  <c r="AB30" i="83"/>
  <c r="AD30" i="83" s="1"/>
  <c r="J30" i="83" s="1"/>
  <c r="Y30" i="83"/>
  <c r="X30" i="83"/>
  <c r="P30" i="83"/>
  <c r="O30" i="83"/>
  <c r="Q30" i="83" s="1"/>
  <c r="M30" i="83"/>
  <c r="H30" i="83"/>
  <c r="C30" i="83"/>
  <c r="AB29" i="83"/>
  <c r="AD29" i="83" s="1"/>
  <c r="Y29" i="83"/>
  <c r="X29" i="83"/>
  <c r="P29" i="83"/>
  <c r="O29" i="83"/>
  <c r="Q29" i="83" s="1"/>
  <c r="M29" i="83"/>
  <c r="J29" i="83"/>
  <c r="H29" i="83"/>
  <c r="C29" i="83"/>
  <c r="AB28" i="83"/>
  <c r="AD28" i="83" s="1"/>
  <c r="Y28" i="83"/>
  <c r="X28" i="83"/>
  <c r="P28" i="83"/>
  <c r="Q28" i="83" s="1"/>
  <c r="O28" i="83"/>
  <c r="M28" i="83"/>
  <c r="J28" i="83"/>
  <c r="K28" i="83" s="1"/>
  <c r="H28" i="83"/>
  <c r="C28" i="83"/>
  <c r="AB27" i="83"/>
  <c r="AD27" i="83" s="1"/>
  <c r="J27" i="83" s="1"/>
  <c r="Y27" i="83"/>
  <c r="X27" i="83"/>
  <c r="Q27" i="83"/>
  <c r="P27" i="83"/>
  <c r="O27" i="83"/>
  <c r="M27" i="83"/>
  <c r="H27" i="83"/>
  <c r="C27" i="83"/>
  <c r="AD26" i="83"/>
  <c r="J26" i="83" s="1"/>
  <c r="I26" i="83" s="1"/>
  <c r="AB26" i="83"/>
  <c r="Y26" i="83"/>
  <c r="X26" i="83"/>
  <c r="Q26" i="83"/>
  <c r="P26" i="83"/>
  <c r="O26" i="83"/>
  <c r="M26" i="83"/>
  <c r="K26" i="83"/>
  <c r="H26" i="83"/>
  <c r="C26" i="83"/>
  <c r="AD25" i="83"/>
  <c r="J25" i="83" s="1"/>
  <c r="AB25" i="83"/>
  <c r="Y25" i="83"/>
  <c r="X25" i="83"/>
  <c r="P25" i="83"/>
  <c r="O25" i="83"/>
  <c r="M25" i="83"/>
  <c r="H25" i="83"/>
  <c r="C25" i="83"/>
  <c r="AD24" i="83"/>
  <c r="AB24" i="83"/>
  <c r="Y24" i="83"/>
  <c r="X24" i="83"/>
  <c r="P24" i="83"/>
  <c r="O24" i="83"/>
  <c r="Q24" i="83" s="1"/>
  <c r="M24" i="83"/>
  <c r="J24" i="83"/>
  <c r="K24" i="83" s="1"/>
  <c r="H24" i="83"/>
  <c r="C24" i="83"/>
  <c r="AB23" i="83"/>
  <c r="AD23" i="83" s="1"/>
  <c r="Y23" i="83"/>
  <c r="X23" i="83"/>
  <c r="Q23" i="83"/>
  <c r="P23" i="83"/>
  <c r="O23" i="83"/>
  <c r="M23" i="83"/>
  <c r="J23" i="83"/>
  <c r="H23" i="83"/>
  <c r="C23" i="83"/>
  <c r="AD22" i="83"/>
  <c r="J22" i="83" s="1"/>
  <c r="AB22" i="83"/>
  <c r="Y22" i="83"/>
  <c r="X22" i="83"/>
  <c r="Q22" i="83"/>
  <c r="P22" i="83"/>
  <c r="O22" i="83"/>
  <c r="M22" i="83"/>
  <c r="H22" i="83"/>
  <c r="C22" i="83"/>
  <c r="AB21" i="83"/>
  <c r="AD21" i="83" s="1"/>
  <c r="J21" i="83" s="1"/>
  <c r="Y21" i="83"/>
  <c r="X21" i="83"/>
  <c r="Q21" i="83"/>
  <c r="P21" i="83"/>
  <c r="O21" i="83"/>
  <c r="M21" i="83"/>
  <c r="H21" i="83"/>
  <c r="C21" i="83"/>
  <c r="AB20" i="83"/>
  <c r="AD20" i="83" s="1"/>
  <c r="Y20" i="83"/>
  <c r="X20" i="83"/>
  <c r="P20" i="83"/>
  <c r="O20" i="83"/>
  <c r="Q20" i="83" s="1"/>
  <c r="M20" i="83"/>
  <c r="J20" i="83"/>
  <c r="K20" i="83" s="1"/>
  <c r="H20" i="83"/>
  <c r="C20" i="83"/>
  <c r="AB19" i="83"/>
  <c r="AD19" i="83" s="1"/>
  <c r="J19" i="83" s="1"/>
  <c r="Y19" i="83"/>
  <c r="X19" i="83"/>
  <c r="Q19" i="83"/>
  <c r="P19" i="83"/>
  <c r="O19" i="83"/>
  <c r="M19" i="83"/>
  <c r="H19" i="83"/>
  <c r="C19" i="83"/>
  <c r="AD18" i="83"/>
  <c r="J18" i="83" s="1"/>
  <c r="AB18" i="83"/>
  <c r="Y18" i="83"/>
  <c r="X18" i="83"/>
  <c r="P18" i="83"/>
  <c r="Q18" i="83" s="1"/>
  <c r="O18" i="83"/>
  <c r="M18" i="83"/>
  <c r="K18" i="83"/>
  <c r="I18" i="83"/>
  <c r="H18" i="83"/>
  <c r="C18" i="83"/>
  <c r="AD17" i="83"/>
  <c r="J17" i="83" s="1"/>
  <c r="K17" i="83" s="1"/>
  <c r="AB17" i="83"/>
  <c r="Y17" i="83"/>
  <c r="X17" i="83"/>
  <c r="P17" i="83"/>
  <c r="O17" i="83"/>
  <c r="Q17" i="83" s="1"/>
  <c r="M17" i="83"/>
  <c r="I17" i="83"/>
  <c r="H17" i="83"/>
  <c r="C17" i="83"/>
  <c r="AB16" i="83"/>
  <c r="AD16" i="83" s="1"/>
  <c r="J16" i="83" s="1"/>
  <c r="Y16" i="83"/>
  <c r="X16" i="83"/>
  <c r="P16" i="83"/>
  <c r="O16" i="83"/>
  <c r="Q16" i="83" s="1"/>
  <c r="M16" i="83"/>
  <c r="H16" i="83"/>
  <c r="C16" i="83"/>
  <c r="AB15" i="83"/>
  <c r="AD15" i="83" s="1"/>
  <c r="J15" i="83" s="1"/>
  <c r="Y15" i="83"/>
  <c r="X15" i="83"/>
  <c r="P15" i="83"/>
  <c r="O15" i="83"/>
  <c r="Q15" i="83" s="1"/>
  <c r="M15" i="83"/>
  <c r="H15" i="83"/>
  <c r="C15" i="83"/>
  <c r="AB14" i="83"/>
  <c r="AD14" i="83" s="1"/>
  <c r="J14" i="83" s="1"/>
  <c r="Y14" i="83"/>
  <c r="X14" i="83"/>
  <c r="P14" i="83"/>
  <c r="O14" i="83"/>
  <c r="Q14" i="83" s="1"/>
  <c r="M14" i="83"/>
  <c r="H14" i="83"/>
  <c r="C14" i="83"/>
  <c r="AB13" i="83"/>
  <c r="AD13" i="83" s="1"/>
  <c r="Y13" i="83"/>
  <c r="X13" i="83"/>
  <c r="Q13" i="83"/>
  <c r="P13" i="83"/>
  <c r="O13" i="83"/>
  <c r="M13" i="83"/>
  <c r="J13" i="83"/>
  <c r="K13" i="83" s="1"/>
  <c r="H13" i="83"/>
  <c r="C13" i="83"/>
  <c r="AB12" i="83"/>
  <c r="AD12" i="83" s="1"/>
  <c r="J12" i="83" s="1"/>
  <c r="K12" i="83" s="1"/>
  <c r="Y12" i="83"/>
  <c r="X12" i="83"/>
  <c r="Q12" i="83"/>
  <c r="P12" i="83"/>
  <c r="O12" i="83"/>
  <c r="M12" i="83"/>
  <c r="H12" i="83"/>
  <c r="C12" i="83"/>
  <c r="AD11" i="83"/>
  <c r="J11" i="83" s="1"/>
  <c r="AB11" i="83"/>
  <c r="Y11" i="83"/>
  <c r="X11" i="83"/>
  <c r="P11" i="83"/>
  <c r="Q11" i="83" s="1"/>
  <c r="O11" i="83"/>
  <c r="M11" i="83"/>
  <c r="H11" i="83"/>
  <c r="C11" i="83"/>
  <c r="AD10" i="83"/>
  <c r="J10" i="83" s="1"/>
  <c r="I10" i="83" s="1"/>
  <c r="AB10" i="83"/>
  <c r="Y10" i="83"/>
  <c r="X10" i="83"/>
  <c r="Q10" i="83"/>
  <c r="P10" i="83"/>
  <c r="O10" i="83"/>
  <c r="M10" i="83"/>
  <c r="K10" i="83"/>
  <c r="H10" i="83"/>
  <c r="C10" i="83"/>
  <c r="AD9" i="83"/>
  <c r="J9" i="83" s="1"/>
  <c r="AB9" i="83"/>
  <c r="Y9" i="83"/>
  <c r="X9" i="83"/>
  <c r="P9" i="83"/>
  <c r="O9" i="83"/>
  <c r="M9" i="83"/>
  <c r="K9" i="83"/>
  <c r="I9" i="83"/>
  <c r="H9" i="83"/>
  <c r="C9" i="83"/>
  <c r="AB8" i="83"/>
  <c r="AD8" i="83" s="1"/>
  <c r="J8" i="83" s="1"/>
  <c r="K8" i="83" s="1"/>
  <c r="Y8" i="83"/>
  <c r="X8" i="83"/>
  <c r="P8" i="83"/>
  <c r="O8" i="83"/>
  <c r="M8" i="83"/>
  <c r="H8" i="83"/>
  <c r="C8" i="83"/>
  <c r="AD7" i="83"/>
  <c r="J7" i="83" s="1"/>
  <c r="AB7" i="83"/>
  <c r="Y7" i="83"/>
  <c r="X7" i="83"/>
  <c r="P7" i="83"/>
  <c r="Q7" i="83" s="1"/>
  <c r="O7" i="83"/>
  <c r="M7" i="83"/>
  <c r="H7" i="83"/>
  <c r="C7" i="83"/>
  <c r="AB6" i="83"/>
  <c r="AD6" i="83" s="1"/>
  <c r="J6" i="83" s="1"/>
  <c r="Y6" i="83"/>
  <c r="X6" i="83"/>
  <c r="Q6" i="83"/>
  <c r="P6" i="83"/>
  <c r="O6" i="83"/>
  <c r="M6" i="83"/>
  <c r="H6" i="83"/>
  <c r="C6" i="83"/>
  <c r="AB5" i="83"/>
  <c r="AD5" i="83" s="1"/>
  <c r="J5" i="83" s="1"/>
  <c r="Y5" i="83"/>
  <c r="X5" i="83"/>
  <c r="P5" i="83"/>
  <c r="O5" i="83"/>
  <c r="Q5" i="83" s="1"/>
  <c r="M5" i="83"/>
  <c r="H5" i="83"/>
  <c r="C5" i="83"/>
  <c r="AB4" i="83"/>
  <c r="AD4" i="83" s="1"/>
  <c r="J4" i="83" s="1"/>
  <c r="Y4" i="83"/>
  <c r="X4" i="83"/>
  <c r="P4" i="83"/>
  <c r="O4" i="83"/>
  <c r="Q4" i="83" s="1"/>
  <c r="M4" i="83"/>
  <c r="H4" i="83"/>
  <c r="C4" i="83"/>
  <c r="AG3" i="83"/>
  <c r="AF3" i="83"/>
  <c r="W3" i="83"/>
  <c r="V3" i="83"/>
  <c r="U3" i="83"/>
  <c r="T3" i="83"/>
  <c r="O3" i="83"/>
  <c r="H3" i="83"/>
  <c r="G3" i="83"/>
  <c r="F3" i="83"/>
  <c r="D3" i="83"/>
  <c r="C3" i="83"/>
  <c r="A2" i="83"/>
  <c r="A1" i="83"/>
  <c r="AB31" i="82"/>
  <c r="AD31" i="82" s="1"/>
  <c r="J31" i="82" s="1"/>
  <c r="Y31" i="82"/>
  <c r="X31" i="82"/>
  <c r="V31" i="82"/>
  <c r="U31" i="82"/>
  <c r="T31" i="82"/>
  <c r="R31" i="82"/>
  <c r="P31" i="82"/>
  <c r="O31" i="82"/>
  <c r="Q31" i="82" s="1"/>
  <c r="M31" i="82"/>
  <c r="H31" i="82"/>
  <c r="C31" i="82"/>
  <c r="AB30" i="82"/>
  <c r="AD30" i="82" s="1"/>
  <c r="J30" i="82" s="1"/>
  <c r="Y30" i="82"/>
  <c r="X30" i="82"/>
  <c r="P30" i="82"/>
  <c r="O30" i="82"/>
  <c r="Q30" i="82" s="1"/>
  <c r="M30" i="82"/>
  <c r="H30" i="82"/>
  <c r="C30" i="82"/>
  <c r="AB29" i="82"/>
  <c r="AD29" i="82" s="1"/>
  <c r="J29" i="82" s="1"/>
  <c r="Y29" i="82"/>
  <c r="X29" i="82"/>
  <c r="P29" i="82"/>
  <c r="Q29" i="82" s="1"/>
  <c r="O29" i="82"/>
  <c r="M29" i="82"/>
  <c r="H29" i="82"/>
  <c r="C29" i="82"/>
  <c r="AB28" i="82"/>
  <c r="AD28" i="82" s="1"/>
  <c r="J28" i="82" s="1"/>
  <c r="Y28" i="82"/>
  <c r="X28" i="82"/>
  <c r="P28" i="82"/>
  <c r="O28" i="82"/>
  <c r="Q28" i="82" s="1"/>
  <c r="M28" i="82"/>
  <c r="H28" i="82"/>
  <c r="C28" i="82"/>
  <c r="AB27" i="82"/>
  <c r="AD27" i="82" s="1"/>
  <c r="Y27" i="82"/>
  <c r="X27" i="82"/>
  <c r="Q27" i="82"/>
  <c r="P27" i="82"/>
  <c r="O27" i="82"/>
  <c r="M27" i="82"/>
  <c r="J27" i="82"/>
  <c r="H27" i="82"/>
  <c r="C27" i="82"/>
  <c r="AD26" i="82"/>
  <c r="J26" i="82" s="1"/>
  <c r="AB26" i="82"/>
  <c r="Y26" i="82"/>
  <c r="X26" i="82"/>
  <c r="Q26" i="82"/>
  <c r="P26" i="82"/>
  <c r="O26" i="82"/>
  <c r="M26" i="82"/>
  <c r="H26" i="82"/>
  <c r="C26" i="82"/>
  <c r="AB25" i="82"/>
  <c r="AD25" i="82" s="1"/>
  <c r="J25" i="82" s="1"/>
  <c r="Y25" i="82"/>
  <c r="X25" i="82"/>
  <c r="P25" i="82"/>
  <c r="O25" i="82"/>
  <c r="Q25" i="82" s="1"/>
  <c r="M25" i="82"/>
  <c r="H25" i="82"/>
  <c r="C25" i="82"/>
  <c r="AB24" i="82"/>
  <c r="AD24" i="82" s="1"/>
  <c r="J24" i="82" s="1"/>
  <c r="K24" i="82" s="1"/>
  <c r="Y24" i="82"/>
  <c r="X24" i="82"/>
  <c r="P24" i="82"/>
  <c r="Q24" i="82" s="1"/>
  <c r="O24" i="82"/>
  <c r="M24" i="82"/>
  <c r="H24" i="82"/>
  <c r="C24" i="82"/>
  <c r="AD23" i="82"/>
  <c r="J23" i="82" s="1"/>
  <c r="AB23" i="82"/>
  <c r="Y23" i="82"/>
  <c r="X23" i="82"/>
  <c r="P23" i="82"/>
  <c r="Q23" i="82" s="1"/>
  <c r="O23" i="82"/>
  <c r="M23" i="82"/>
  <c r="H23" i="82"/>
  <c r="C23" i="82"/>
  <c r="AD22" i="82"/>
  <c r="J22" i="82" s="1"/>
  <c r="AB22" i="82"/>
  <c r="Y22" i="82"/>
  <c r="X22" i="82"/>
  <c r="P22" i="82"/>
  <c r="O22" i="82"/>
  <c r="Q22" i="82" s="1"/>
  <c r="M22" i="82"/>
  <c r="H22" i="82"/>
  <c r="C22" i="82"/>
  <c r="AB21" i="82"/>
  <c r="AD21" i="82" s="1"/>
  <c r="J21" i="82" s="1"/>
  <c r="Y21" i="82"/>
  <c r="X21" i="82"/>
  <c r="P21" i="82"/>
  <c r="O21" i="82"/>
  <c r="Q21" i="82" s="1"/>
  <c r="M21" i="82"/>
  <c r="H21" i="82"/>
  <c r="C21" i="82"/>
  <c r="AB20" i="82"/>
  <c r="AD20" i="82" s="1"/>
  <c r="J20" i="82" s="1"/>
  <c r="Y20" i="82"/>
  <c r="X20" i="82"/>
  <c r="P20" i="82"/>
  <c r="O20" i="82"/>
  <c r="Q20" i="82" s="1"/>
  <c r="M20" i="82"/>
  <c r="H20" i="82"/>
  <c r="C20" i="82"/>
  <c r="AB19" i="82"/>
  <c r="AD19" i="82" s="1"/>
  <c r="Y19" i="82"/>
  <c r="X19" i="82"/>
  <c r="Q19" i="82"/>
  <c r="P19" i="82"/>
  <c r="O19" i="82"/>
  <c r="M19" i="82"/>
  <c r="J19" i="82"/>
  <c r="H19" i="82"/>
  <c r="C19" i="82"/>
  <c r="AD18" i="82"/>
  <c r="J18" i="82" s="1"/>
  <c r="AB18" i="82"/>
  <c r="Y18" i="82"/>
  <c r="Y3" i="82" s="1"/>
  <c r="X18" i="82"/>
  <c r="X3" i="82" s="1"/>
  <c r="Q18" i="82"/>
  <c r="P18" i="82"/>
  <c r="O18" i="82"/>
  <c r="M18" i="82"/>
  <c r="H18" i="82"/>
  <c r="C18" i="82"/>
  <c r="AG3" i="82"/>
  <c r="AF3" i="82"/>
  <c r="W3" i="82"/>
  <c r="V3" i="82"/>
  <c r="U3" i="82"/>
  <c r="T3" i="82"/>
  <c r="O3" i="82"/>
  <c r="G3" i="82"/>
  <c r="H3" i="82" s="1"/>
  <c r="F3" i="82"/>
  <c r="D3" i="82"/>
  <c r="C3" i="82"/>
  <c r="A2" i="82"/>
  <c r="A1" i="82"/>
  <c r="AB31" i="81"/>
  <c r="AD31" i="81" s="1"/>
  <c r="J31" i="81" s="1"/>
  <c r="I31" i="81" s="1"/>
  <c r="Y31" i="81"/>
  <c r="X31" i="81"/>
  <c r="V31" i="81"/>
  <c r="U31" i="81"/>
  <c r="T31" i="81"/>
  <c r="R31" i="81"/>
  <c r="P31" i="81"/>
  <c r="O31" i="81"/>
  <c r="Q31" i="81" s="1"/>
  <c r="M31" i="81"/>
  <c r="K31" i="81"/>
  <c r="H31" i="81"/>
  <c r="C31" i="81"/>
  <c r="AB30" i="81"/>
  <c r="AD30" i="81" s="1"/>
  <c r="J30" i="81" s="1"/>
  <c r="Y30" i="81"/>
  <c r="X30" i="81"/>
  <c r="P30" i="81"/>
  <c r="O30" i="81"/>
  <c r="Q30" i="81" s="1"/>
  <c r="M30" i="81"/>
  <c r="H30" i="81"/>
  <c r="C30" i="81"/>
  <c r="AB29" i="81"/>
  <c r="AD29" i="81" s="1"/>
  <c r="J29" i="81" s="1"/>
  <c r="Y29" i="81"/>
  <c r="X29" i="81"/>
  <c r="P29" i="81"/>
  <c r="O29" i="81"/>
  <c r="Q29" i="81" s="1"/>
  <c r="M29" i="81"/>
  <c r="H29" i="81"/>
  <c r="C29" i="81"/>
  <c r="AB28" i="81"/>
  <c r="AD28" i="81" s="1"/>
  <c r="J28" i="81" s="1"/>
  <c r="Y28" i="81"/>
  <c r="X28" i="81"/>
  <c r="Q28" i="81"/>
  <c r="P28" i="81"/>
  <c r="O28" i="81"/>
  <c r="M28" i="81"/>
  <c r="H28" i="81"/>
  <c r="C28" i="81"/>
  <c r="AB27" i="81"/>
  <c r="AD27" i="81" s="1"/>
  <c r="J27" i="81" s="1"/>
  <c r="Y27" i="81"/>
  <c r="X27" i="81"/>
  <c r="Q27" i="81"/>
  <c r="P27" i="81"/>
  <c r="O27" i="81"/>
  <c r="M27" i="81"/>
  <c r="H27" i="81"/>
  <c r="C27" i="81"/>
  <c r="AB26" i="81"/>
  <c r="AD26" i="81" s="1"/>
  <c r="J26" i="81" s="1"/>
  <c r="Y26" i="81"/>
  <c r="X26" i="81"/>
  <c r="P26" i="81"/>
  <c r="O26" i="81"/>
  <c r="Q26" i="81" s="1"/>
  <c r="M26" i="81"/>
  <c r="H26" i="81"/>
  <c r="C26" i="81"/>
  <c r="AB25" i="81"/>
  <c r="AD25" i="81" s="1"/>
  <c r="J25" i="81" s="1"/>
  <c r="K25" i="81" s="1"/>
  <c r="Y25" i="81"/>
  <c r="X25" i="81"/>
  <c r="P25" i="81"/>
  <c r="Q25" i="81" s="1"/>
  <c r="O25" i="81"/>
  <c r="M25" i="81"/>
  <c r="H25" i="81"/>
  <c r="C25" i="81"/>
  <c r="AD24" i="81"/>
  <c r="J24" i="81" s="1"/>
  <c r="AB24" i="81"/>
  <c r="Y24" i="81"/>
  <c r="X24" i="81"/>
  <c r="P24" i="81"/>
  <c r="Q24" i="81" s="1"/>
  <c r="O24" i="81"/>
  <c r="M24" i="81"/>
  <c r="H24" i="81"/>
  <c r="C24" i="81"/>
  <c r="AD23" i="81"/>
  <c r="J23" i="81" s="1"/>
  <c r="I23" i="81" s="1"/>
  <c r="AB23" i="81"/>
  <c r="Y23" i="81"/>
  <c r="X23" i="81"/>
  <c r="P23" i="81"/>
  <c r="O23" i="81"/>
  <c r="Q23" i="81" s="1"/>
  <c r="M23" i="81"/>
  <c r="H23" i="81"/>
  <c r="C23" i="81"/>
  <c r="AB22" i="81"/>
  <c r="AD22" i="81" s="1"/>
  <c r="J22" i="81" s="1"/>
  <c r="Y22" i="81"/>
  <c r="X22" i="81"/>
  <c r="P22" i="81"/>
  <c r="O22" i="81"/>
  <c r="Q22" i="81" s="1"/>
  <c r="M22" i="81"/>
  <c r="H22" i="81"/>
  <c r="C22" i="81"/>
  <c r="AB21" i="81"/>
  <c r="AD21" i="81" s="1"/>
  <c r="J21" i="81" s="1"/>
  <c r="Y21" i="81"/>
  <c r="X21" i="81"/>
  <c r="P21" i="81"/>
  <c r="O21" i="81"/>
  <c r="Q21" i="81" s="1"/>
  <c r="M21" i="81"/>
  <c r="H21" i="81"/>
  <c r="C21" i="81"/>
  <c r="AB20" i="81"/>
  <c r="AD20" i="81" s="1"/>
  <c r="Y20" i="81"/>
  <c r="X20" i="81"/>
  <c r="Q20" i="81"/>
  <c r="P20" i="81"/>
  <c r="O20" i="81"/>
  <c r="M20" i="81"/>
  <c r="J20" i="81"/>
  <c r="H20" i="81"/>
  <c r="C20" i="81"/>
  <c r="AB19" i="81"/>
  <c r="AD19" i="81" s="1"/>
  <c r="J19" i="81" s="1"/>
  <c r="Y19" i="81"/>
  <c r="X19" i="81"/>
  <c r="Q19" i="81"/>
  <c r="P19" i="81"/>
  <c r="O19" i="81"/>
  <c r="M19" i="81"/>
  <c r="H19" i="81"/>
  <c r="C19" i="81"/>
  <c r="AB18" i="81"/>
  <c r="AD18" i="81" s="1"/>
  <c r="J18" i="81" s="1"/>
  <c r="Y18" i="81"/>
  <c r="X18" i="81"/>
  <c r="P18" i="81"/>
  <c r="O18" i="81"/>
  <c r="Q18" i="81" s="1"/>
  <c r="M18" i="81"/>
  <c r="H18" i="81"/>
  <c r="C18" i="81"/>
  <c r="AB17" i="81"/>
  <c r="AD17" i="81" s="1"/>
  <c r="J17" i="81" s="1"/>
  <c r="K17" i="81" s="1"/>
  <c r="Y17" i="81"/>
  <c r="X17" i="81"/>
  <c r="P17" i="81"/>
  <c r="Q17" i="81" s="1"/>
  <c r="O17" i="81"/>
  <c r="M17" i="81"/>
  <c r="I17" i="81"/>
  <c r="H17" i="81"/>
  <c r="C17" i="81"/>
  <c r="AD16" i="81"/>
  <c r="J16" i="81" s="1"/>
  <c r="AB16" i="81"/>
  <c r="Y16" i="81"/>
  <c r="X16" i="81"/>
  <c r="P16" i="81"/>
  <c r="Q16" i="81" s="1"/>
  <c r="O16" i="81"/>
  <c r="M16" i="81"/>
  <c r="H16" i="81"/>
  <c r="C16" i="81"/>
  <c r="AD15" i="81"/>
  <c r="J15" i="81" s="1"/>
  <c r="I15" i="81" s="1"/>
  <c r="AB15" i="81"/>
  <c r="Y15" i="81"/>
  <c r="X15" i="81"/>
  <c r="P15" i="81"/>
  <c r="O15" i="81"/>
  <c r="Q15" i="81" s="1"/>
  <c r="M15" i="81"/>
  <c r="K15" i="81"/>
  <c r="H15" i="81"/>
  <c r="C15" i="81"/>
  <c r="AB14" i="81"/>
  <c r="AD14" i="81" s="1"/>
  <c r="J14" i="81" s="1"/>
  <c r="Y14" i="81"/>
  <c r="X14" i="81"/>
  <c r="P14" i="81"/>
  <c r="O14" i="81"/>
  <c r="Q14" i="81" s="1"/>
  <c r="M14" i="81"/>
  <c r="H14" i="81"/>
  <c r="C14" i="81"/>
  <c r="AB13" i="81"/>
  <c r="AD13" i="81" s="1"/>
  <c r="J13" i="81" s="1"/>
  <c r="Y13" i="81"/>
  <c r="X13" i="81"/>
  <c r="P13" i="81"/>
  <c r="O13" i="81"/>
  <c r="Q13" i="81" s="1"/>
  <c r="M13" i="81"/>
  <c r="H13" i="81"/>
  <c r="C13" i="81"/>
  <c r="AB12" i="81"/>
  <c r="AD12" i="81" s="1"/>
  <c r="J12" i="81" s="1"/>
  <c r="Y12" i="81"/>
  <c r="X12" i="81"/>
  <c r="Q12" i="81"/>
  <c r="P12" i="81"/>
  <c r="O12" i="81"/>
  <c r="M12" i="81"/>
  <c r="H12" i="81"/>
  <c r="C12" i="81"/>
  <c r="AD11" i="81"/>
  <c r="J11" i="81" s="1"/>
  <c r="AB11" i="81"/>
  <c r="Y11" i="81"/>
  <c r="X11" i="81"/>
  <c r="Q11" i="81"/>
  <c r="P11" i="81"/>
  <c r="O11" i="81"/>
  <c r="M11" i="81"/>
  <c r="H11" i="81"/>
  <c r="C11" i="81"/>
  <c r="AB10" i="81"/>
  <c r="AD10" i="81" s="1"/>
  <c r="J10" i="81" s="1"/>
  <c r="Y10" i="81"/>
  <c r="X10" i="81"/>
  <c r="P10" i="81"/>
  <c r="O10" i="81"/>
  <c r="Q10" i="81" s="1"/>
  <c r="M10" i="81"/>
  <c r="H10" i="81"/>
  <c r="C10" i="81"/>
  <c r="AB9" i="81"/>
  <c r="AD9" i="81" s="1"/>
  <c r="J9" i="81" s="1"/>
  <c r="K9" i="81" s="1"/>
  <c r="Y9" i="81"/>
  <c r="Y3" i="81" s="1"/>
  <c r="X9" i="81"/>
  <c r="P9" i="81"/>
  <c r="Q9" i="81" s="1"/>
  <c r="O9" i="81"/>
  <c r="M9" i="81"/>
  <c r="I9" i="81"/>
  <c r="H9" i="81"/>
  <c r="C9" i="81"/>
  <c r="AD8" i="81"/>
  <c r="J8" i="81" s="1"/>
  <c r="AB8" i="81"/>
  <c r="Y8" i="81"/>
  <c r="X8" i="81"/>
  <c r="P8" i="81"/>
  <c r="Q8" i="81" s="1"/>
  <c r="O8" i="81"/>
  <c r="M8" i="81"/>
  <c r="H8" i="81"/>
  <c r="C8" i="81"/>
  <c r="AD7" i="81"/>
  <c r="J7" i="81" s="1"/>
  <c r="I7" i="81" s="1"/>
  <c r="AB7" i="81"/>
  <c r="Y7" i="81"/>
  <c r="X7" i="81"/>
  <c r="P7" i="81"/>
  <c r="O7" i="81"/>
  <c r="Q7" i="81" s="1"/>
  <c r="M7" i="81"/>
  <c r="K7" i="81"/>
  <c r="H7" i="81"/>
  <c r="C7" i="81"/>
  <c r="AB6" i="81"/>
  <c r="AD6" i="81" s="1"/>
  <c r="J6" i="81" s="1"/>
  <c r="Y6" i="81"/>
  <c r="X6" i="81"/>
  <c r="X3" i="81" s="1"/>
  <c r="P6" i="81"/>
  <c r="O6" i="81"/>
  <c r="Q6" i="81" s="1"/>
  <c r="M6" i="81"/>
  <c r="H6" i="81"/>
  <c r="C6" i="81"/>
  <c r="AB5" i="81"/>
  <c r="AD5" i="81" s="1"/>
  <c r="J5" i="81" s="1"/>
  <c r="Y5" i="81"/>
  <c r="X5" i="81"/>
  <c r="P5" i="81"/>
  <c r="O5" i="81"/>
  <c r="Q5" i="81" s="1"/>
  <c r="M5" i="81"/>
  <c r="H5" i="81"/>
  <c r="C5" i="81"/>
  <c r="AB4" i="81"/>
  <c r="AD4" i="81" s="1"/>
  <c r="J4" i="81" s="1"/>
  <c r="Y4" i="81"/>
  <c r="X4" i="81"/>
  <c r="Q4" i="81"/>
  <c r="P4" i="81"/>
  <c r="O4" i="81"/>
  <c r="M4" i="81"/>
  <c r="H4" i="81"/>
  <c r="C4" i="81"/>
  <c r="AG3" i="81"/>
  <c r="AF3" i="81"/>
  <c r="W3" i="81"/>
  <c r="V3" i="81"/>
  <c r="U3" i="81"/>
  <c r="T3" i="81"/>
  <c r="O3" i="81"/>
  <c r="H3" i="81"/>
  <c r="G3" i="81"/>
  <c r="F3" i="81"/>
  <c r="D3" i="81"/>
  <c r="C3" i="81"/>
  <c r="A2" i="81"/>
  <c r="A1" i="81"/>
  <c r="AB31" i="80"/>
  <c r="AD31" i="80" s="1"/>
  <c r="J31" i="80" s="1"/>
  <c r="Y31" i="80"/>
  <c r="X31" i="80"/>
  <c r="V31" i="80"/>
  <c r="U31" i="80"/>
  <c r="T31" i="80"/>
  <c r="R31" i="80"/>
  <c r="P31" i="80"/>
  <c r="Q31" i="80" s="1"/>
  <c r="O31" i="80"/>
  <c r="M31" i="80"/>
  <c r="H31" i="80"/>
  <c r="C31" i="80"/>
  <c r="AD30" i="80"/>
  <c r="J30" i="80" s="1"/>
  <c r="I30" i="80" s="1"/>
  <c r="AB30" i="80"/>
  <c r="Y30" i="80"/>
  <c r="X30" i="80"/>
  <c r="P30" i="80"/>
  <c r="O30" i="80"/>
  <c r="Q30" i="80" s="1"/>
  <c r="M30" i="80"/>
  <c r="K30" i="80"/>
  <c r="H30" i="80"/>
  <c r="C30" i="80"/>
  <c r="AB29" i="80"/>
  <c r="AD29" i="80" s="1"/>
  <c r="J29" i="80" s="1"/>
  <c r="Y29" i="80"/>
  <c r="X29" i="80"/>
  <c r="P29" i="80"/>
  <c r="O29" i="80"/>
  <c r="Q29" i="80" s="1"/>
  <c r="M29" i="80"/>
  <c r="H29" i="80"/>
  <c r="C29" i="80"/>
  <c r="AB28" i="80"/>
  <c r="AD28" i="80" s="1"/>
  <c r="J28" i="80" s="1"/>
  <c r="Y28" i="80"/>
  <c r="X28" i="80"/>
  <c r="P28" i="80"/>
  <c r="O28" i="80"/>
  <c r="Q28" i="80" s="1"/>
  <c r="M28" i="80"/>
  <c r="H28" i="80"/>
  <c r="C28" i="80"/>
  <c r="AB27" i="80"/>
  <c r="AD27" i="80" s="1"/>
  <c r="Y27" i="80"/>
  <c r="X27" i="80"/>
  <c r="Q27" i="80"/>
  <c r="P27" i="80"/>
  <c r="O27" i="80"/>
  <c r="M27" i="80"/>
  <c r="J27" i="80"/>
  <c r="H27" i="80"/>
  <c r="C27" i="80"/>
  <c r="AD26" i="80"/>
  <c r="J26" i="80" s="1"/>
  <c r="AB26" i="80"/>
  <c r="Y26" i="80"/>
  <c r="X26" i="80"/>
  <c r="Q26" i="80"/>
  <c r="P26" i="80"/>
  <c r="O26" i="80"/>
  <c r="M26" i="80"/>
  <c r="H26" i="80"/>
  <c r="C26" i="80"/>
  <c r="AB25" i="80"/>
  <c r="AD25" i="80" s="1"/>
  <c r="J25" i="80" s="1"/>
  <c r="Y25" i="80"/>
  <c r="X25" i="80"/>
  <c r="P25" i="80"/>
  <c r="O25" i="80"/>
  <c r="Q25" i="80" s="1"/>
  <c r="M25" i="80"/>
  <c r="H25" i="80"/>
  <c r="C25" i="80"/>
  <c r="AD24" i="80"/>
  <c r="J24" i="80" s="1"/>
  <c r="AB24" i="80"/>
  <c r="Y24" i="80"/>
  <c r="X24" i="80"/>
  <c r="P24" i="80"/>
  <c r="Q24" i="80" s="1"/>
  <c r="O24" i="80"/>
  <c r="M24" i="80"/>
  <c r="H24" i="80"/>
  <c r="C24" i="80"/>
  <c r="AD23" i="80"/>
  <c r="J23" i="80" s="1"/>
  <c r="AB23" i="80"/>
  <c r="Y23" i="80"/>
  <c r="X23" i="80"/>
  <c r="P23" i="80"/>
  <c r="Q23" i="80" s="1"/>
  <c r="O23" i="80"/>
  <c r="M23" i="80"/>
  <c r="H23" i="80"/>
  <c r="C23" i="80"/>
  <c r="AD22" i="80"/>
  <c r="J22" i="80" s="1"/>
  <c r="I22" i="80" s="1"/>
  <c r="AB22" i="80"/>
  <c r="Y22" i="80"/>
  <c r="X22" i="80"/>
  <c r="P22" i="80"/>
  <c r="O22" i="80"/>
  <c r="Q22" i="80" s="1"/>
  <c r="M22" i="80"/>
  <c r="H22" i="80"/>
  <c r="C22" i="80"/>
  <c r="AB21" i="80"/>
  <c r="AD21" i="80" s="1"/>
  <c r="J21" i="80" s="1"/>
  <c r="Y21" i="80"/>
  <c r="X21" i="80"/>
  <c r="P21" i="80"/>
  <c r="O21" i="80"/>
  <c r="Q21" i="80" s="1"/>
  <c r="M21" i="80"/>
  <c r="H21" i="80"/>
  <c r="C21" i="80"/>
  <c r="AB20" i="80"/>
  <c r="AD20" i="80" s="1"/>
  <c r="J20" i="80" s="1"/>
  <c r="Y20" i="80"/>
  <c r="X20" i="80"/>
  <c r="P20" i="80"/>
  <c r="O20" i="80"/>
  <c r="Q20" i="80" s="1"/>
  <c r="M20" i="80"/>
  <c r="H20" i="80"/>
  <c r="C20" i="80"/>
  <c r="AB19" i="80"/>
  <c r="AD19" i="80" s="1"/>
  <c r="J19" i="80" s="1"/>
  <c r="Y19" i="80"/>
  <c r="X19" i="80"/>
  <c r="Q19" i="80"/>
  <c r="P19" i="80"/>
  <c r="O19" i="80"/>
  <c r="M19" i="80"/>
  <c r="H19" i="80"/>
  <c r="C19" i="80"/>
  <c r="AD18" i="80"/>
  <c r="J18" i="80" s="1"/>
  <c r="AB18" i="80"/>
  <c r="Y18" i="80"/>
  <c r="X18" i="80"/>
  <c r="Q18" i="80"/>
  <c r="P18" i="80"/>
  <c r="O18" i="80"/>
  <c r="M18" i="80"/>
  <c r="H18" i="80"/>
  <c r="C18" i="80"/>
  <c r="AB17" i="80"/>
  <c r="AD17" i="80" s="1"/>
  <c r="J17" i="80" s="1"/>
  <c r="Y17" i="80"/>
  <c r="X17" i="80"/>
  <c r="P17" i="80"/>
  <c r="O17" i="80"/>
  <c r="Q17" i="80" s="1"/>
  <c r="M17" i="80"/>
  <c r="H17" i="80"/>
  <c r="C17" i="80"/>
  <c r="AB16" i="80"/>
  <c r="AD16" i="80" s="1"/>
  <c r="J16" i="80" s="1"/>
  <c r="K16" i="80" s="1"/>
  <c r="Y16" i="80"/>
  <c r="X16" i="80"/>
  <c r="P16" i="80"/>
  <c r="Q16" i="80" s="1"/>
  <c r="O16" i="80"/>
  <c r="M16" i="80"/>
  <c r="I16" i="80"/>
  <c r="H16" i="80"/>
  <c r="C16" i="80"/>
  <c r="AD15" i="80"/>
  <c r="J15" i="80" s="1"/>
  <c r="AB15" i="80"/>
  <c r="Y15" i="80"/>
  <c r="X15" i="80"/>
  <c r="P15" i="80"/>
  <c r="Q15" i="80" s="1"/>
  <c r="O15" i="80"/>
  <c r="M15" i="80"/>
  <c r="H15" i="80"/>
  <c r="C15" i="80"/>
  <c r="AD14" i="80"/>
  <c r="J14" i="80" s="1"/>
  <c r="I14" i="80" s="1"/>
  <c r="AB14" i="80"/>
  <c r="Y14" i="80"/>
  <c r="X14" i="80"/>
  <c r="P14" i="80"/>
  <c r="O14" i="80"/>
  <c r="Q14" i="80" s="1"/>
  <c r="M14" i="80"/>
  <c r="H14" i="80"/>
  <c r="C14" i="80"/>
  <c r="AB13" i="80"/>
  <c r="AD13" i="80" s="1"/>
  <c r="J13" i="80" s="1"/>
  <c r="Y13" i="80"/>
  <c r="X13" i="80"/>
  <c r="P13" i="80"/>
  <c r="O13" i="80"/>
  <c r="Q13" i="80" s="1"/>
  <c r="M13" i="80"/>
  <c r="H13" i="80"/>
  <c r="C13" i="80"/>
  <c r="AB12" i="80"/>
  <c r="AD12" i="80" s="1"/>
  <c r="J12" i="80" s="1"/>
  <c r="Y12" i="80"/>
  <c r="X12" i="80"/>
  <c r="P12" i="80"/>
  <c r="O12" i="80"/>
  <c r="Q12" i="80" s="1"/>
  <c r="M12" i="80"/>
  <c r="H12" i="80"/>
  <c r="C12" i="80"/>
  <c r="AB11" i="80"/>
  <c r="AD11" i="80" s="1"/>
  <c r="J11" i="80" s="1"/>
  <c r="Y11" i="80"/>
  <c r="X11" i="80"/>
  <c r="Q11" i="80"/>
  <c r="P11" i="80"/>
  <c r="O11" i="80"/>
  <c r="M11" i="80"/>
  <c r="H11" i="80"/>
  <c r="C11" i="80"/>
  <c r="AB10" i="80"/>
  <c r="AD10" i="80" s="1"/>
  <c r="J10" i="80" s="1"/>
  <c r="Y10" i="80"/>
  <c r="X10" i="80"/>
  <c r="Q10" i="80"/>
  <c r="P10" i="80"/>
  <c r="O10" i="80"/>
  <c r="M10" i="80"/>
  <c r="H10" i="80"/>
  <c r="C10" i="80"/>
  <c r="AB9" i="80"/>
  <c r="AD9" i="80" s="1"/>
  <c r="J9" i="80" s="1"/>
  <c r="Y9" i="80"/>
  <c r="X9" i="80"/>
  <c r="P9" i="80"/>
  <c r="O9" i="80"/>
  <c r="Q9" i="80" s="1"/>
  <c r="M9" i="80"/>
  <c r="H9" i="80"/>
  <c r="C9" i="80"/>
  <c r="AB8" i="80"/>
  <c r="AD8" i="80" s="1"/>
  <c r="J8" i="80" s="1"/>
  <c r="Y8" i="80"/>
  <c r="X8" i="80"/>
  <c r="P8" i="80"/>
  <c r="Q8" i="80" s="1"/>
  <c r="O8" i="80"/>
  <c r="M8" i="80"/>
  <c r="H8" i="80"/>
  <c r="C8" i="80"/>
  <c r="AD7" i="80"/>
  <c r="J7" i="80" s="1"/>
  <c r="AB7" i="80"/>
  <c r="Y7" i="80"/>
  <c r="X7" i="80"/>
  <c r="P7" i="80"/>
  <c r="Q7" i="80" s="1"/>
  <c r="O7" i="80"/>
  <c r="M7" i="80"/>
  <c r="H7" i="80"/>
  <c r="C7" i="80"/>
  <c r="AD6" i="80"/>
  <c r="J6" i="80" s="1"/>
  <c r="I6" i="80" s="1"/>
  <c r="AB6" i="80"/>
  <c r="Y6" i="80"/>
  <c r="X6" i="80"/>
  <c r="P6" i="80"/>
  <c r="O6" i="80"/>
  <c r="Q6" i="80" s="1"/>
  <c r="M6" i="80"/>
  <c r="K6" i="80"/>
  <c r="H6" i="80"/>
  <c r="C6" i="80"/>
  <c r="AB5" i="80"/>
  <c r="AD5" i="80" s="1"/>
  <c r="J5" i="80" s="1"/>
  <c r="Y5" i="80"/>
  <c r="Y3" i="80" s="1"/>
  <c r="X5" i="80"/>
  <c r="X3" i="80" s="1"/>
  <c r="P5" i="80"/>
  <c r="O5" i="80"/>
  <c r="Q5" i="80" s="1"/>
  <c r="M5" i="80"/>
  <c r="H5" i="80"/>
  <c r="C5" i="80"/>
  <c r="AB4" i="80"/>
  <c r="AD4" i="80" s="1"/>
  <c r="J4" i="80" s="1"/>
  <c r="Y4" i="80"/>
  <c r="X4" i="80"/>
  <c r="P4" i="80"/>
  <c r="O4" i="80"/>
  <c r="Q4" i="80" s="1"/>
  <c r="M4" i="80"/>
  <c r="H4" i="80"/>
  <c r="C4" i="80"/>
  <c r="AG3" i="80"/>
  <c r="AF3" i="80"/>
  <c r="W3" i="80"/>
  <c r="V3" i="80"/>
  <c r="U3" i="80"/>
  <c r="T3" i="80"/>
  <c r="O3" i="80"/>
  <c r="H3" i="80"/>
  <c r="G3" i="80"/>
  <c r="F3" i="80"/>
  <c r="D3" i="80"/>
  <c r="C3" i="80"/>
  <c r="A2" i="80"/>
  <c r="A1" i="80"/>
  <c r="AB31" i="79"/>
  <c r="AD31" i="79" s="1"/>
  <c r="J31" i="79" s="1"/>
  <c r="K31" i="79" s="1"/>
  <c r="Y31" i="79"/>
  <c r="X31" i="79"/>
  <c r="V31" i="79"/>
  <c r="U31" i="79"/>
  <c r="T31" i="79"/>
  <c r="R31" i="79"/>
  <c r="P31" i="79"/>
  <c r="Q31" i="79" s="1"/>
  <c r="O31" i="79"/>
  <c r="M31" i="79"/>
  <c r="I31" i="79"/>
  <c r="H31" i="79"/>
  <c r="C31" i="79"/>
  <c r="AD30" i="79"/>
  <c r="J30" i="79" s="1"/>
  <c r="AB30" i="79"/>
  <c r="Y30" i="79"/>
  <c r="X30" i="79"/>
  <c r="P30" i="79"/>
  <c r="Q30" i="79" s="1"/>
  <c r="O30" i="79"/>
  <c r="M30" i="79"/>
  <c r="H30" i="79"/>
  <c r="C30" i="79"/>
  <c r="AD29" i="79"/>
  <c r="J29" i="79" s="1"/>
  <c r="I29" i="79" s="1"/>
  <c r="AB29" i="79"/>
  <c r="Y29" i="79"/>
  <c r="X29" i="79"/>
  <c r="P29" i="79"/>
  <c r="O29" i="79"/>
  <c r="Q29" i="79" s="1"/>
  <c r="M29" i="79"/>
  <c r="K29" i="79"/>
  <c r="H29" i="79"/>
  <c r="C29" i="79"/>
  <c r="AB28" i="79"/>
  <c r="AD28" i="79" s="1"/>
  <c r="J28" i="79" s="1"/>
  <c r="Y28" i="79"/>
  <c r="X28" i="79"/>
  <c r="P28" i="79"/>
  <c r="O28" i="79"/>
  <c r="Q28" i="79" s="1"/>
  <c r="M28" i="79"/>
  <c r="H28" i="79"/>
  <c r="C28" i="79"/>
  <c r="AB27" i="79"/>
  <c r="AD27" i="79" s="1"/>
  <c r="J27" i="79" s="1"/>
  <c r="Y27" i="79"/>
  <c r="X27" i="79"/>
  <c r="P27" i="79"/>
  <c r="O27" i="79"/>
  <c r="Q27" i="79" s="1"/>
  <c r="M27" i="79"/>
  <c r="H27" i="79"/>
  <c r="C27" i="79"/>
  <c r="AB26" i="79"/>
  <c r="AD26" i="79" s="1"/>
  <c r="J26" i="79" s="1"/>
  <c r="Y26" i="79"/>
  <c r="X26" i="79"/>
  <c r="Q26" i="79"/>
  <c r="P26" i="79"/>
  <c r="O26" i="79"/>
  <c r="M26" i="79"/>
  <c r="H26" i="79"/>
  <c r="C26" i="79"/>
  <c r="AB25" i="79"/>
  <c r="AD25" i="79" s="1"/>
  <c r="J25" i="79" s="1"/>
  <c r="Y25" i="79"/>
  <c r="X25" i="79"/>
  <c r="Q25" i="79"/>
  <c r="P25" i="79"/>
  <c r="O25" i="79"/>
  <c r="M25" i="79"/>
  <c r="H25" i="79"/>
  <c r="C25" i="79"/>
  <c r="AB24" i="79"/>
  <c r="AD24" i="79" s="1"/>
  <c r="J24" i="79" s="1"/>
  <c r="Y24" i="79"/>
  <c r="X24" i="79"/>
  <c r="P24" i="79"/>
  <c r="O24" i="79"/>
  <c r="Q24" i="79" s="1"/>
  <c r="M24" i="79"/>
  <c r="H24" i="79"/>
  <c r="C24" i="79"/>
  <c r="AB23" i="79"/>
  <c r="AD23" i="79" s="1"/>
  <c r="J23" i="79" s="1"/>
  <c r="K23" i="79" s="1"/>
  <c r="Y23" i="79"/>
  <c r="X23" i="79"/>
  <c r="P23" i="79"/>
  <c r="Q23" i="79" s="1"/>
  <c r="O23" i="79"/>
  <c r="M23" i="79"/>
  <c r="H23" i="79"/>
  <c r="C23" i="79"/>
  <c r="AD22" i="79"/>
  <c r="J22" i="79" s="1"/>
  <c r="AB22" i="79"/>
  <c r="Y22" i="79"/>
  <c r="X22" i="79"/>
  <c r="P22" i="79"/>
  <c r="Q22" i="79" s="1"/>
  <c r="O22" i="79"/>
  <c r="M22" i="79"/>
  <c r="H22" i="79"/>
  <c r="C22" i="79"/>
  <c r="AD21" i="79"/>
  <c r="J21" i="79" s="1"/>
  <c r="AB21" i="79"/>
  <c r="Y21" i="79"/>
  <c r="X21" i="79"/>
  <c r="P21" i="79"/>
  <c r="O21" i="79"/>
  <c r="Q21" i="79" s="1"/>
  <c r="M21" i="79"/>
  <c r="H21" i="79"/>
  <c r="C21" i="79"/>
  <c r="AB20" i="79"/>
  <c r="AD20" i="79" s="1"/>
  <c r="J20" i="79" s="1"/>
  <c r="Y20" i="79"/>
  <c r="X20" i="79"/>
  <c r="P20" i="79"/>
  <c r="O20" i="79"/>
  <c r="Q20" i="79" s="1"/>
  <c r="M20" i="79"/>
  <c r="H20" i="79"/>
  <c r="C20" i="79"/>
  <c r="AB19" i="79"/>
  <c r="AD19" i="79" s="1"/>
  <c r="J19" i="79" s="1"/>
  <c r="Y19" i="79"/>
  <c r="X19" i="79"/>
  <c r="P19" i="79"/>
  <c r="O19" i="79"/>
  <c r="Q19" i="79" s="1"/>
  <c r="M19" i="79"/>
  <c r="H19" i="79"/>
  <c r="C19" i="79"/>
  <c r="AB18" i="79"/>
  <c r="AD18" i="79" s="1"/>
  <c r="Y18" i="79"/>
  <c r="X18" i="79"/>
  <c r="Q18" i="79"/>
  <c r="P18" i="79"/>
  <c r="O18" i="79"/>
  <c r="M18" i="79"/>
  <c r="J18" i="79"/>
  <c r="H18" i="79"/>
  <c r="C18" i="79"/>
  <c r="AB17" i="79"/>
  <c r="AD17" i="79" s="1"/>
  <c r="J17" i="79" s="1"/>
  <c r="Y17" i="79"/>
  <c r="X17" i="79"/>
  <c r="Q17" i="79"/>
  <c r="P17" i="79"/>
  <c r="O17" i="79"/>
  <c r="M17" i="79"/>
  <c r="H17" i="79"/>
  <c r="C17" i="79"/>
  <c r="AB16" i="79"/>
  <c r="AD16" i="79" s="1"/>
  <c r="J16" i="79" s="1"/>
  <c r="Y16" i="79"/>
  <c r="X16" i="79"/>
  <c r="P16" i="79"/>
  <c r="O16" i="79"/>
  <c r="Q16" i="79" s="1"/>
  <c r="M16" i="79"/>
  <c r="H16" i="79"/>
  <c r="C16" i="79"/>
  <c r="AB15" i="79"/>
  <c r="AD15" i="79" s="1"/>
  <c r="J15" i="79" s="1"/>
  <c r="K15" i="79" s="1"/>
  <c r="Y15" i="79"/>
  <c r="X15" i="79"/>
  <c r="P15" i="79"/>
  <c r="Q15" i="79" s="1"/>
  <c r="O15" i="79"/>
  <c r="M15" i="79"/>
  <c r="H15" i="79"/>
  <c r="C15" i="79"/>
  <c r="AD14" i="79"/>
  <c r="J14" i="79" s="1"/>
  <c r="AB14" i="79"/>
  <c r="Y14" i="79"/>
  <c r="X14" i="79"/>
  <c r="P14" i="79"/>
  <c r="Q14" i="79" s="1"/>
  <c r="O14" i="79"/>
  <c r="M14" i="79"/>
  <c r="H14" i="79"/>
  <c r="C14" i="79"/>
  <c r="AD13" i="79"/>
  <c r="J13" i="79" s="1"/>
  <c r="I13" i="79" s="1"/>
  <c r="AB13" i="79"/>
  <c r="Y13" i="79"/>
  <c r="X13" i="79"/>
  <c r="P13" i="79"/>
  <c r="O13" i="79"/>
  <c r="Q13" i="79" s="1"/>
  <c r="M13" i="79"/>
  <c r="K13" i="79"/>
  <c r="H13" i="79"/>
  <c r="C13" i="79"/>
  <c r="AB12" i="79"/>
  <c r="AD12" i="79" s="1"/>
  <c r="J12" i="79" s="1"/>
  <c r="Y12" i="79"/>
  <c r="X12" i="79"/>
  <c r="P12" i="79"/>
  <c r="O12" i="79"/>
  <c r="Q12" i="79" s="1"/>
  <c r="M12" i="79"/>
  <c r="H12" i="79"/>
  <c r="C12" i="79"/>
  <c r="AB11" i="79"/>
  <c r="AD11" i="79" s="1"/>
  <c r="J11" i="79" s="1"/>
  <c r="Y11" i="79"/>
  <c r="X11" i="79"/>
  <c r="P11" i="79"/>
  <c r="O11" i="79"/>
  <c r="Q11" i="79" s="1"/>
  <c r="M11" i="79"/>
  <c r="H11" i="79"/>
  <c r="C11" i="79"/>
  <c r="AB10" i="79"/>
  <c r="AD10" i="79" s="1"/>
  <c r="Y10" i="79"/>
  <c r="X10" i="79"/>
  <c r="Q10" i="79"/>
  <c r="P10" i="79"/>
  <c r="O10" i="79"/>
  <c r="M10" i="79"/>
  <c r="J10" i="79"/>
  <c r="H10" i="79"/>
  <c r="C10" i="79"/>
  <c r="AB9" i="79"/>
  <c r="AD9" i="79" s="1"/>
  <c r="J9" i="79" s="1"/>
  <c r="Y9" i="79"/>
  <c r="X9" i="79"/>
  <c r="Q9" i="79"/>
  <c r="P9" i="79"/>
  <c r="O9" i="79"/>
  <c r="M9" i="79"/>
  <c r="H9" i="79"/>
  <c r="C9" i="79"/>
  <c r="AB8" i="79"/>
  <c r="AD8" i="79" s="1"/>
  <c r="J8" i="79" s="1"/>
  <c r="Y8" i="79"/>
  <c r="X8" i="79"/>
  <c r="P8" i="79"/>
  <c r="O8" i="79"/>
  <c r="Q8" i="79" s="1"/>
  <c r="M8" i="79"/>
  <c r="H8" i="79"/>
  <c r="C8" i="79"/>
  <c r="AB7" i="79"/>
  <c r="AD7" i="79" s="1"/>
  <c r="Y7" i="79"/>
  <c r="X7" i="79"/>
  <c r="P7" i="79"/>
  <c r="Q7" i="79" s="1"/>
  <c r="O7" i="79"/>
  <c r="M7" i="79"/>
  <c r="J7" i="79"/>
  <c r="K7" i="79" s="1"/>
  <c r="H7" i="79"/>
  <c r="C7" i="79"/>
  <c r="AD6" i="79"/>
  <c r="J6" i="79" s="1"/>
  <c r="AB6" i="79"/>
  <c r="Y6" i="79"/>
  <c r="X6" i="79"/>
  <c r="Q6" i="79"/>
  <c r="P6" i="79"/>
  <c r="O6" i="79"/>
  <c r="M6" i="79"/>
  <c r="H6" i="79"/>
  <c r="C6" i="79"/>
  <c r="AD5" i="79"/>
  <c r="J5" i="79" s="1"/>
  <c r="I5" i="79" s="1"/>
  <c r="AB5" i="79"/>
  <c r="Y5" i="79"/>
  <c r="X5" i="79"/>
  <c r="P5" i="79"/>
  <c r="O5" i="79"/>
  <c r="Q5" i="79" s="1"/>
  <c r="M5" i="79"/>
  <c r="K5" i="79"/>
  <c r="H5" i="79"/>
  <c r="C5" i="79"/>
  <c r="AB4" i="79"/>
  <c r="AD4" i="79" s="1"/>
  <c r="J4" i="79" s="1"/>
  <c r="Y4" i="79"/>
  <c r="X4" i="79"/>
  <c r="X3" i="79" s="1"/>
  <c r="P4" i="79"/>
  <c r="O4" i="79"/>
  <c r="Q4" i="79" s="1"/>
  <c r="M4" i="79"/>
  <c r="H4" i="79"/>
  <c r="C4" i="79"/>
  <c r="AG3" i="79"/>
  <c r="AF3" i="79"/>
  <c r="W3" i="79"/>
  <c r="V3" i="79"/>
  <c r="U3" i="79"/>
  <c r="T3" i="79"/>
  <c r="O3" i="79"/>
  <c r="G3" i="79"/>
  <c r="H3" i="79" s="1"/>
  <c r="F3" i="79"/>
  <c r="D3" i="79"/>
  <c r="C3" i="79"/>
  <c r="A2" i="79"/>
  <c r="A1" i="79"/>
  <c r="AB31" i="78"/>
  <c r="AD31" i="78" s="1"/>
  <c r="J31" i="78" s="1"/>
  <c r="K31" i="78" s="1"/>
  <c r="Y31" i="78"/>
  <c r="X31" i="78"/>
  <c r="V31" i="78"/>
  <c r="U31" i="78"/>
  <c r="T31" i="78"/>
  <c r="R31" i="78"/>
  <c r="P31" i="78"/>
  <c r="O31" i="78"/>
  <c r="Q31" i="78" s="1"/>
  <c r="M31" i="78"/>
  <c r="I31" i="78"/>
  <c r="H31" i="78"/>
  <c r="C31" i="78"/>
  <c r="AD30" i="78"/>
  <c r="J30" i="78" s="1"/>
  <c r="AB30" i="78"/>
  <c r="Y30" i="78"/>
  <c r="X30" i="78"/>
  <c r="P30" i="78"/>
  <c r="Q30" i="78" s="1"/>
  <c r="O30" i="78"/>
  <c r="M30" i="78"/>
  <c r="H30" i="78"/>
  <c r="C30" i="78"/>
  <c r="AD29" i="78"/>
  <c r="J29" i="78" s="1"/>
  <c r="I29" i="78" s="1"/>
  <c r="AB29" i="78"/>
  <c r="Y29" i="78"/>
  <c r="X29" i="78"/>
  <c r="Q29" i="78"/>
  <c r="P29" i="78"/>
  <c r="O29" i="78"/>
  <c r="M29" i="78"/>
  <c r="K29" i="78"/>
  <c r="H29" i="78"/>
  <c r="C29" i="78"/>
  <c r="AD28" i="78"/>
  <c r="J28" i="78" s="1"/>
  <c r="I28" i="78" s="1"/>
  <c r="AB28" i="78"/>
  <c r="Y28" i="78"/>
  <c r="X28" i="78"/>
  <c r="P28" i="78"/>
  <c r="O28" i="78"/>
  <c r="Q28" i="78" s="1"/>
  <c r="M28" i="78"/>
  <c r="K28" i="78"/>
  <c r="H28" i="78"/>
  <c r="C28" i="78"/>
  <c r="AB27" i="78"/>
  <c r="AD27" i="78" s="1"/>
  <c r="Y27" i="78"/>
  <c r="X27" i="78"/>
  <c r="P27" i="78"/>
  <c r="O27" i="78"/>
  <c r="Q27" i="78" s="1"/>
  <c r="M27" i="78"/>
  <c r="J27" i="78"/>
  <c r="K27" i="78" s="1"/>
  <c r="I27" i="78"/>
  <c r="H27" i="78"/>
  <c r="C27" i="78"/>
  <c r="AB26" i="78"/>
  <c r="AD26" i="78" s="1"/>
  <c r="J26" i="78" s="1"/>
  <c r="Y26" i="78"/>
  <c r="X26" i="78"/>
  <c r="P26" i="78"/>
  <c r="O26" i="78"/>
  <c r="Q26" i="78" s="1"/>
  <c r="M26" i="78"/>
  <c r="H26" i="78"/>
  <c r="C26" i="78"/>
  <c r="AB25" i="78"/>
  <c r="AD25" i="78" s="1"/>
  <c r="J25" i="78" s="1"/>
  <c r="Y25" i="78"/>
  <c r="X25" i="78"/>
  <c r="Q25" i="78"/>
  <c r="P25" i="78"/>
  <c r="O25" i="78"/>
  <c r="M25" i="78"/>
  <c r="H25" i="78"/>
  <c r="C25" i="78"/>
  <c r="AB24" i="78"/>
  <c r="AD24" i="78" s="1"/>
  <c r="J24" i="78" s="1"/>
  <c r="K24" i="78" s="1"/>
  <c r="Y24" i="78"/>
  <c r="X24" i="78"/>
  <c r="Q24" i="78"/>
  <c r="P24" i="78"/>
  <c r="O24" i="78"/>
  <c r="M24" i="78"/>
  <c r="I24" i="78"/>
  <c r="H24" i="78"/>
  <c r="C24" i="78"/>
  <c r="AB23" i="78"/>
  <c r="AD23" i="78" s="1"/>
  <c r="J23" i="78" s="1"/>
  <c r="K23" i="78" s="1"/>
  <c r="Y23" i="78"/>
  <c r="X23" i="78"/>
  <c r="P23" i="78"/>
  <c r="O23" i="78"/>
  <c r="M23" i="78"/>
  <c r="I23" i="78"/>
  <c r="H23" i="78"/>
  <c r="C23" i="78"/>
  <c r="AB22" i="78"/>
  <c r="AD22" i="78" s="1"/>
  <c r="J22" i="78" s="1"/>
  <c r="Y22" i="78"/>
  <c r="X22" i="78"/>
  <c r="Q22" i="78"/>
  <c r="P22" i="78"/>
  <c r="O22" i="78"/>
  <c r="M22" i="78"/>
  <c r="H22" i="78"/>
  <c r="C22" i="78"/>
  <c r="AD21" i="78"/>
  <c r="J21" i="78" s="1"/>
  <c r="I21" i="78" s="1"/>
  <c r="AB21" i="78"/>
  <c r="Y21" i="78"/>
  <c r="X21" i="78"/>
  <c r="P21" i="78"/>
  <c r="Q21" i="78" s="1"/>
  <c r="O21" i="78"/>
  <c r="M21" i="78"/>
  <c r="K21" i="78"/>
  <c r="H21" i="78"/>
  <c r="C21" i="78"/>
  <c r="AD20" i="78"/>
  <c r="J20" i="78" s="1"/>
  <c r="AB20" i="78"/>
  <c r="Y20" i="78"/>
  <c r="X20" i="78"/>
  <c r="P20" i="78"/>
  <c r="O20" i="78"/>
  <c r="Q20" i="78" s="1"/>
  <c r="M20" i="78"/>
  <c r="K20" i="78"/>
  <c r="I20" i="78"/>
  <c r="H20" i="78"/>
  <c r="C20" i="78"/>
  <c r="AB19" i="78"/>
  <c r="AD19" i="78" s="1"/>
  <c r="J19" i="78" s="1"/>
  <c r="Y19" i="78"/>
  <c r="X19" i="78"/>
  <c r="P19" i="78"/>
  <c r="O19" i="78"/>
  <c r="Q19" i="78" s="1"/>
  <c r="M19" i="78"/>
  <c r="H19" i="78"/>
  <c r="C19" i="78"/>
  <c r="AD18" i="78"/>
  <c r="J18" i="78" s="1"/>
  <c r="AB18" i="78"/>
  <c r="Y18" i="78"/>
  <c r="X18" i="78"/>
  <c r="P18" i="78"/>
  <c r="O18" i="78"/>
  <c r="Q18" i="78" s="1"/>
  <c r="M18" i="78"/>
  <c r="H18" i="78"/>
  <c r="C18" i="78"/>
  <c r="AB17" i="78"/>
  <c r="AD17" i="78" s="1"/>
  <c r="J17" i="78" s="1"/>
  <c r="Y17" i="78"/>
  <c r="X17" i="78"/>
  <c r="Q17" i="78"/>
  <c r="P17" i="78"/>
  <c r="O17" i="78"/>
  <c r="M17" i="78"/>
  <c r="H17" i="78"/>
  <c r="C17" i="78"/>
  <c r="AB16" i="78"/>
  <c r="AD16" i="78" s="1"/>
  <c r="J16" i="78" s="1"/>
  <c r="K16" i="78" s="1"/>
  <c r="Y16" i="78"/>
  <c r="X16" i="78"/>
  <c r="P16" i="78"/>
  <c r="O16" i="78"/>
  <c r="Q16" i="78" s="1"/>
  <c r="M16" i="78"/>
  <c r="I16" i="78"/>
  <c r="H16" i="78"/>
  <c r="C16" i="78"/>
  <c r="AD15" i="78"/>
  <c r="AB15" i="78"/>
  <c r="Y15" i="78"/>
  <c r="X15" i="78"/>
  <c r="P15" i="78"/>
  <c r="O15" i="78"/>
  <c r="Q15" i="78" s="1"/>
  <c r="M15" i="78"/>
  <c r="J15" i="78"/>
  <c r="K15" i="78" s="1"/>
  <c r="H15" i="78"/>
  <c r="C15" i="78"/>
  <c r="AB14" i="78"/>
  <c r="AD14" i="78" s="1"/>
  <c r="J14" i="78" s="1"/>
  <c r="Y14" i="78"/>
  <c r="X14" i="78"/>
  <c r="Q14" i="78"/>
  <c r="P14" i="78"/>
  <c r="O14" i="78"/>
  <c r="M14" i="78"/>
  <c r="H14" i="78"/>
  <c r="C14" i="78"/>
  <c r="AD13" i="78"/>
  <c r="J13" i="78" s="1"/>
  <c r="I13" i="78" s="1"/>
  <c r="AB13" i="78"/>
  <c r="Y13" i="78"/>
  <c r="X13" i="78"/>
  <c r="Q13" i="78"/>
  <c r="P13" i="78"/>
  <c r="O13" i="78"/>
  <c r="M13" i="78"/>
  <c r="K13" i="78"/>
  <c r="H13" i="78"/>
  <c r="C13" i="78"/>
  <c r="AB12" i="78"/>
  <c r="AD12" i="78" s="1"/>
  <c r="J12" i="78" s="1"/>
  <c r="K12" i="78" s="1"/>
  <c r="Y12" i="78"/>
  <c r="X12" i="78"/>
  <c r="P12" i="78"/>
  <c r="O12" i="78"/>
  <c r="Q12" i="78" s="1"/>
  <c r="M12" i="78"/>
  <c r="I12" i="78"/>
  <c r="H12" i="78"/>
  <c r="C12" i="78"/>
  <c r="AB11" i="78"/>
  <c r="AD11" i="78" s="1"/>
  <c r="J11" i="78" s="1"/>
  <c r="Y11" i="78"/>
  <c r="X11" i="78"/>
  <c r="P11" i="78"/>
  <c r="O11" i="78"/>
  <c r="Q11" i="78" s="1"/>
  <c r="M11" i="78"/>
  <c r="H11" i="78"/>
  <c r="C11" i="78"/>
  <c r="AD10" i="78"/>
  <c r="J10" i="78" s="1"/>
  <c r="AB10" i="78"/>
  <c r="Y10" i="78"/>
  <c r="X10" i="78"/>
  <c r="P10" i="78"/>
  <c r="O10" i="78"/>
  <c r="Q10" i="78" s="1"/>
  <c r="M10" i="78"/>
  <c r="H10" i="78"/>
  <c r="C10" i="78"/>
  <c r="AB9" i="78"/>
  <c r="AD9" i="78" s="1"/>
  <c r="J9" i="78" s="1"/>
  <c r="Y9" i="78"/>
  <c r="X9" i="78"/>
  <c r="Q9" i="78"/>
  <c r="P9" i="78"/>
  <c r="O9" i="78"/>
  <c r="M9" i="78"/>
  <c r="H9" i="78"/>
  <c r="C9" i="78"/>
  <c r="AB8" i="78"/>
  <c r="AD8" i="78" s="1"/>
  <c r="J8" i="78" s="1"/>
  <c r="K8" i="78" s="1"/>
  <c r="Y8" i="78"/>
  <c r="X8" i="78"/>
  <c r="P8" i="78"/>
  <c r="O8" i="78"/>
  <c r="Q8" i="78" s="1"/>
  <c r="M8" i="78"/>
  <c r="I8" i="78"/>
  <c r="H8" i="78"/>
  <c r="C8" i="78"/>
  <c r="AD7" i="78"/>
  <c r="AB7" i="78"/>
  <c r="Y7" i="78"/>
  <c r="X7" i="78"/>
  <c r="P7" i="78"/>
  <c r="O7" i="78"/>
  <c r="Q7" i="78" s="1"/>
  <c r="M7" i="78"/>
  <c r="K7" i="78"/>
  <c r="J7" i="78"/>
  <c r="I7" i="78" s="1"/>
  <c r="H7" i="78"/>
  <c r="C7" i="78"/>
  <c r="AB6" i="78"/>
  <c r="AD6" i="78" s="1"/>
  <c r="J6" i="78" s="1"/>
  <c r="Y6" i="78"/>
  <c r="X6" i="78"/>
  <c r="Q6" i="78"/>
  <c r="P6" i="78"/>
  <c r="O6" i="78"/>
  <c r="M6" i="78"/>
  <c r="H6" i="78"/>
  <c r="C6" i="78"/>
  <c r="AD5" i="78"/>
  <c r="J5" i="78" s="1"/>
  <c r="I5" i="78" s="1"/>
  <c r="AB5" i="78"/>
  <c r="Y5" i="78"/>
  <c r="X5" i="78"/>
  <c r="P5" i="78"/>
  <c r="O5" i="78"/>
  <c r="Q5" i="78" s="1"/>
  <c r="M5" i="78"/>
  <c r="K5" i="78"/>
  <c r="H5" i="78"/>
  <c r="C5" i="78"/>
  <c r="AB4" i="78"/>
  <c r="AD4" i="78" s="1"/>
  <c r="J4" i="78" s="1"/>
  <c r="Y4" i="78"/>
  <c r="X4" i="78"/>
  <c r="X3" i="78" s="1"/>
  <c r="P4" i="78"/>
  <c r="O4" i="78"/>
  <c r="Q4" i="78" s="1"/>
  <c r="M4" i="78"/>
  <c r="H4" i="78"/>
  <c r="C4" i="78"/>
  <c r="AG3" i="78"/>
  <c r="AF3" i="78"/>
  <c r="W3" i="78"/>
  <c r="V3" i="78"/>
  <c r="U3" i="78"/>
  <c r="T3" i="78"/>
  <c r="O3" i="78"/>
  <c r="G3" i="78"/>
  <c r="H3" i="78" s="1"/>
  <c r="F3" i="78"/>
  <c r="D3" i="78"/>
  <c r="C3" i="78"/>
  <c r="A2" i="78"/>
  <c r="A1" i="78"/>
  <c r="AB31" i="77"/>
  <c r="AD31" i="77" s="1"/>
  <c r="J31" i="77" s="1"/>
  <c r="K31" i="77" s="1"/>
  <c r="Y31" i="77"/>
  <c r="X31" i="77"/>
  <c r="V31" i="77"/>
  <c r="U31" i="77"/>
  <c r="T31" i="77"/>
  <c r="R31" i="77"/>
  <c r="P31" i="77"/>
  <c r="O31" i="77"/>
  <c r="Q31" i="77" s="1"/>
  <c r="M31" i="77"/>
  <c r="H31" i="77"/>
  <c r="C31" i="77"/>
  <c r="AD30" i="77"/>
  <c r="AB30" i="77"/>
  <c r="Y30" i="77"/>
  <c r="X30" i="77"/>
  <c r="P30" i="77"/>
  <c r="O30" i="77"/>
  <c r="Q30" i="77" s="1"/>
  <c r="M30" i="77"/>
  <c r="J30" i="77"/>
  <c r="K30" i="77" s="1"/>
  <c r="H30" i="77"/>
  <c r="C30" i="77"/>
  <c r="AB29" i="77"/>
  <c r="AD29" i="77" s="1"/>
  <c r="J29" i="77" s="1"/>
  <c r="Y29" i="77"/>
  <c r="X29" i="77"/>
  <c r="Q29" i="77"/>
  <c r="P29" i="77"/>
  <c r="O29" i="77"/>
  <c r="M29" i="77"/>
  <c r="H29" i="77"/>
  <c r="C29" i="77"/>
  <c r="AD28" i="77"/>
  <c r="J28" i="77" s="1"/>
  <c r="I28" i="77" s="1"/>
  <c r="AB28" i="77"/>
  <c r="Y28" i="77"/>
  <c r="X28" i="77"/>
  <c r="Q28" i="77"/>
  <c r="P28" i="77"/>
  <c r="O28" i="77"/>
  <c r="M28" i="77"/>
  <c r="K28" i="77"/>
  <c r="H28" i="77"/>
  <c r="C28" i="77"/>
  <c r="AB27" i="77"/>
  <c r="AD27" i="77" s="1"/>
  <c r="J27" i="77" s="1"/>
  <c r="K27" i="77" s="1"/>
  <c r="Y27" i="77"/>
  <c r="X27" i="77"/>
  <c r="P27" i="77"/>
  <c r="O27" i="77"/>
  <c r="Q27" i="77" s="1"/>
  <c r="M27" i="77"/>
  <c r="H27" i="77"/>
  <c r="C27" i="77"/>
  <c r="AB26" i="77"/>
  <c r="AD26" i="77" s="1"/>
  <c r="J26" i="77" s="1"/>
  <c r="Y26" i="77"/>
  <c r="X26" i="77"/>
  <c r="P26" i="77"/>
  <c r="O26" i="77"/>
  <c r="Q26" i="77" s="1"/>
  <c r="M26" i="77"/>
  <c r="H26" i="77"/>
  <c r="C26" i="77"/>
  <c r="AD25" i="77"/>
  <c r="J25" i="77" s="1"/>
  <c r="AB25" i="77"/>
  <c r="Y25" i="77"/>
  <c r="X25" i="77"/>
  <c r="P25" i="77"/>
  <c r="O25" i="77"/>
  <c r="Q25" i="77" s="1"/>
  <c r="M25" i="77"/>
  <c r="H25" i="77"/>
  <c r="C25" i="77"/>
  <c r="AB24" i="77"/>
  <c r="AD24" i="77" s="1"/>
  <c r="J24" i="77" s="1"/>
  <c r="Y24" i="77"/>
  <c r="X24" i="77"/>
  <c r="Q24" i="77"/>
  <c r="P24" i="77"/>
  <c r="O24" i="77"/>
  <c r="M24" i="77"/>
  <c r="H24" i="77"/>
  <c r="C24" i="77"/>
  <c r="AB23" i="77"/>
  <c r="AD23" i="77" s="1"/>
  <c r="J23" i="77" s="1"/>
  <c r="K23" i="77" s="1"/>
  <c r="Y23" i="77"/>
  <c r="X23" i="77"/>
  <c r="P23" i="77"/>
  <c r="O23" i="77"/>
  <c r="Q23" i="77" s="1"/>
  <c r="M23" i="77"/>
  <c r="I23" i="77"/>
  <c r="H23" i="77"/>
  <c r="C23" i="77"/>
  <c r="AD22" i="77"/>
  <c r="AB22" i="77"/>
  <c r="Y22" i="77"/>
  <c r="X22" i="77"/>
  <c r="P22" i="77"/>
  <c r="O22" i="77"/>
  <c r="Q22" i="77" s="1"/>
  <c r="M22" i="77"/>
  <c r="K22" i="77"/>
  <c r="J22" i="77"/>
  <c r="I22" i="77" s="1"/>
  <c r="H22" i="77"/>
  <c r="C22" i="77"/>
  <c r="AB21" i="77"/>
  <c r="AD21" i="77" s="1"/>
  <c r="J21" i="77" s="1"/>
  <c r="Y21" i="77"/>
  <c r="X21" i="77"/>
  <c r="Q21" i="77"/>
  <c r="P21" i="77"/>
  <c r="O21" i="77"/>
  <c r="M21" i="77"/>
  <c r="H21" i="77"/>
  <c r="C21" i="77"/>
  <c r="AD20" i="77"/>
  <c r="J20" i="77" s="1"/>
  <c r="I20" i="77" s="1"/>
  <c r="AB20" i="77"/>
  <c r="Y20" i="77"/>
  <c r="X20" i="77"/>
  <c r="P20" i="77"/>
  <c r="O20" i="77"/>
  <c r="Q20" i="77" s="1"/>
  <c r="M20" i="77"/>
  <c r="K20" i="77"/>
  <c r="H20" i="77"/>
  <c r="C20" i="77"/>
  <c r="AB19" i="77"/>
  <c r="AD19" i="77" s="1"/>
  <c r="J19" i="77" s="1"/>
  <c r="Y19" i="77"/>
  <c r="Y3" i="77" s="1"/>
  <c r="X19" i="77"/>
  <c r="P19" i="77"/>
  <c r="O19" i="77"/>
  <c r="Q19" i="77" s="1"/>
  <c r="M19" i="77"/>
  <c r="H19" i="77"/>
  <c r="C19" i="77"/>
  <c r="AG3" i="77"/>
  <c r="AF3" i="77"/>
  <c r="W3" i="77"/>
  <c r="V3" i="77"/>
  <c r="U3" i="77"/>
  <c r="T3" i="77"/>
  <c r="O3" i="77"/>
  <c r="G3" i="77"/>
  <c r="H3" i="77" s="1"/>
  <c r="F3" i="77"/>
  <c r="D3" i="77"/>
  <c r="C3" i="77"/>
  <c r="A2" i="77"/>
  <c r="A1" i="77"/>
  <c r="AB31" i="76"/>
  <c r="AD31" i="76" s="1"/>
  <c r="J31" i="76" s="1"/>
  <c r="I31" i="76" s="1"/>
  <c r="Y31" i="76"/>
  <c r="X31" i="76"/>
  <c r="V31" i="76"/>
  <c r="U31" i="76"/>
  <c r="T31" i="76"/>
  <c r="R31" i="76"/>
  <c r="P31" i="76"/>
  <c r="O31" i="76"/>
  <c r="Q31" i="76" s="1"/>
  <c r="M31" i="76"/>
  <c r="K31" i="76"/>
  <c r="H31" i="76"/>
  <c r="C31" i="76"/>
  <c r="AB30" i="76"/>
  <c r="AD30" i="76" s="1"/>
  <c r="J30" i="76" s="1"/>
  <c r="Y30" i="76"/>
  <c r="X30" i="76"/>
  <c r="P30" i="76"/>
  <c r="O30" i="76"/>
  <c r="Q30" i="76" s="1"/>
  <c r="M30" i="76"/>
  <c r="H30" i="76"/>
  <c r="C30" i="76"/>
  <c r="AB29" i="76"/>
  <c r="AD29" i="76" s="1"/>
  <c r="J29" i="76" s="1"/>
  <c r="Y29" i="76"/>
  <c r="X29" i="76"/>
  <c r="P29" i="76"/>
  <c r="O29" i="76"/>
  <c r="Q29" i="76" s="1"/>
  <c r="M29" i="76"/>
  <c r="H29" i="76"/>
  <c r="C29" i="76"/>
  <c r="AB28" i="76"/>
  <c r="AD28" i="76" s="1"/>
  <c r="J28" i="76" s="1"/>
  <c r="Y28" i="76"/>
  <c r="X28" i="76"/>
  <c r="P28" i="76"/>
  <c r="O28" i="76"/>
  <c r="Q28" i="76" s="1"/>
  <c r="M28" i="76"/>
  <c r="H28" i="76"/>
  <c r="C28" i="76"/>
  <c r="AB27" i="76"/>
  <c r="AD27" i="76" s="1"/>
  <c r="J27" i="76" s="1"/>
  <c r="Y27" i="76"/>
  <c r="X27" i="76"/>
  <c r="Q27" i="76"/>
  <c r="P27" i="76"/>
  <c r="O27" i="76"/>
  <c r="M27" i="76"/>
  <c r="H27" i="76"/>
  <c r="C27" i="76"/>
  <c r="AD26" i="76"/>
  <c r="J26" i="76" s="1"/>
  <c r="AB26" i="76"/>
  <c r="Y26" i="76"/>
  <c r="X26" i="76"/>
  <c r="P26" i="76"/>
  <c r="O26" i="76"/>
  <c r="Q26" i="76" s="1"/>
  <c r="M26" i="76"/>
  <c r="H26" i="76"/>
  <c r="C26" i="76"/>
  <c r="AD25" i="76"/>
  <c r="J25" i="76" s="1"/>
  <c r="K25" i="76" s="1"/>
  <c r="AB25" i="76"/>
  <c r="Y25" i="76"/>
  <c r="X25" i="76"/>
  <c r="P25" i="76"/>
  <c r="Q25" i="76" s="1"/>
  <c r="O25" i="76"/>
  <c r="M25" i="76"/>
  <c r="H25" i="76"/>
  <c r="C25" i="76"/>
  <c r="AD24" i="76"/>
  <c r="J24" i="76" s="1"/>
  <c r="AB24" i="76"/>
  <c r="Y24" i="76"/>
  <c r="X24" i="76"/>
  <c r="P24" i="76"/>
  <c r="Q24" i="76" s="1"/>
  <c r="O24" i="76"/>
  <c r="M24" i="76"/>
  <c r="H24" i="76"/>
  <c r="C24" i="76"/>
  <c r="AD23" i="76"/>
  <c r="J23" i="76" s="1"/>
  <c r="I23" i="76" s="1"/>
  <c r="AB23" i="76"/>
  <c r="Y23" i="76"/>
  <c r="X23" i="76"/>
  <c r="P23" i="76"/>
  <c r="O23" i="76"/>
  <c r="Q23" i="76" s="1"/>
  <c r="M23" i="76"/>
  <c r="K23" i="76"/>
  <c r="H23" i="76"/>
  <c r="C23" i="76"/>
  <c r="AB22" i="76"/>
  <c r="AD22" i="76" s="1"/>
  <c r="J22" i="76" s="1"/>
  <c r="Y22" i="76"/>
  <c r="X22" i="76"/>
  <c r="P22" i="76"/>
  <c r="O22" i="76"/>
  <c r="Q22" i="76" s="1"/>
  <c r="M22" i="76"/>
  <c r="H22" i="76"/>
  <c r="C22" i="76"/>
  <c r="AB21" i="76"/>
  <c r="AD21" i="76" s="1"/>
  <c r="J21" i="76" s="1"/>
  <c r="Y21" i="76"/>
  <c r="X21" i="76"/>
  <c r="X3" i="76" s="1"/>
  <c r="P21" i="76"/>
  <c r="O21" i="76"/>
  <c r="Q21" i="76" s="1"/>
  <c r="M21" i="76"/>
  <c r="H21" i="76"/>
  <c r="C21" i="76"/>
  <c r="AG3" i="76"/>
  <c r="AF3" i="76"/>
  <c r="W3" i="76"/>
  <c r="V3" i="76"/>
  <c r="U3" i="76"/>
  <c r="T3" i="76"/>
  <c r="O3" i="76"/>
  <c r="G3" i="76"/>
  <c r="F3" i="76"/>
  <c r="H3" i="76" s="1"/>
  <c r="D3" i="76"/>
  <c r="C3" i="76"/>
  <c r="A2" i="76"/>
  <c r="A1" i="76"/>
  <c r="AB31" i="75"/>
  <c r="AD31" i="75" s="1"/>
  <c r="J31" i="75" s="1"/>
  <c r="K31" i="75" s="1"/>
  <c r="Y31" i="75"/>
  <c r="X31" i="75"/>
  <c r="V31" i="75"/>
  <c r="U31" i="75"/>
  <c r="T31" i="75"/>
  <c r="R31" i="75"/>
  <c r="P31" i="75"/>
  <c r="O31" i="75"/>
  <c r="Q31" i="75" s="1"/>
  <c r="M31" i="75"/>
  <c r="I31" i="75"/>
  <c r="H31" i="75"/>
  <c r="C31" i="75"/>
  <c r="AD30" i="75"/>
  <c r="J30" i="75" s="1"/>
  <c r="AB30" i="75"/>
  <c r="Y30" i="75"/>
  <c r="X30" i="75"/>
  <c r="P30" i="75"/>
  <c r="Q30" i="75" s="1"/>
  <c r="O30" i="75"/>
  <c r="M30" i="75"/>
  <c r="H30" i="75"/>
  <c r="C30" i="75"/>
  <c r="AD29" i="75"/>
  <c r="J29" i="75" s="1"/>
  <c r="I29" i="75" s="1"/>
  <c r="AB29" i="75"/>
  <c r="Y29" i="75"/>
  <c r="X29" i="75"/>
  <c r="P29" i="75"/>
  <c r="O29" i="75"/>
  <c r="Q29" i="75" s="1"/>
  <c r="M29" i="75"/>
  <c r="H29" i="75"/>
  <c r="C29" i="75"/>
  <c r="AB28" i="75"/>
  <c r="AD28" i="75" s="1"/>
  <c r="J28" i="75" s="1"/>
  <c r="Y28" i="75"/>
  <c r="X28" i="75"/>
  <c r="P28" i="75"/>
  <c r="O28" i="75"/>
  <c r="Q28" i="75" s="1"/>
  <c r="M28" i="75"/>
  <c r="H28" i="75"/>
  <c r="C28" i="75"/>
  <c r="AB27" i="75"/>
  <c r="AD27" i="75" s="1"/>
  <c r="J27" i="75" s="1"/>
  <c r="Y27" i="75"/>
  <c r="X27" i="75"/>
  <c r="P27" i="75"/>
  <c r="O27" i="75"/>
  <c r="Q27" i="75" s="1"/>
  <c r="M27" i="75"/>
  <c r="H27" i="75"/>
  <c r="C27" i="75"/>
  <c r="AB26" i="75"/>
  <c r="AD26" i="75" s="1"/>
  <c r="Y26" i="75"/>
  <c r="X26" i="75"/>
  <c r="Q26" i="75"/>
  <c r="P26" i="75"/>
  <c r="O26" i="75"/>
  <c r="M26" i="75"/>
  <c r="J26" i="75"/>
  <c r="H26" i="75"/>
  <c r="C26" i="75"/>
  <c r="AB25" i="75"/>
  <c r="AD25" i="75" s="1"/>
  <c r="J25" i="75" s="1"/>
  <c r="Y25" i="75"/>
  <c r="X25" i="75"/>
  <c r="Q25" i="75"/>
  <c r="P25" i="75"/>
  <c r="O25" i="75"/>
  <c r="M25" i="75"/>
  <c r="H25" i="75"/>
  <c r="C25" i="75"/>
  <c r="AD24" i="75"/>
  <c r="J24" i="75" s="1"/>
  <c r="AB24" i="75"/>
  <c r="Y24" i="75"/>
  <c r="X24" i="75"/>
  <c r="P24" i="75"/>
  <c r="O24" i="75"/>
  <c r="Q24" i="75" s="1"/>
  <c r="M24" i="75"/>
  <c r="H24" i="75"/>
  <c r="C24" i="75"/>
  <c r="AD23" i="75"/>
  <c r="J23" i="75" s="1"/>
  <c r="K23" i="75" s="1"/>
  <c r="AB23" i="75"/>
  <c r="Y23" i="75"/>
  <c r="X23" i="75"/>
  <c r="P23" i="75"/>
  <c r="O23" i="75"/>
  <c r="Q23" i="75" s="1"/>
  <c r="M23" i="75"/>
  <c r="I23" i="75"/>
  <c r="H23" i="75"/>
  <c r="C23" i="75"/>
  <c r="AD22" i="75"/>
  <c r="J22" i="75" s="1"/>
  <c r="AB22" i="75"/>
  <c r="Y22" i="75"/>
  <c r="X22" i="75"/>
  <c r="P22" i="75"/>
  <c r="Q22" i="75" s="1"/>
  <c r="O22" i="75"/>
  <c r="M22" i="75"/>
  <c r="H22" i="75"/>
  <c r="C22" i="75"/>
  <c r="AD21" i="75"/>
  <c r="J21" i="75" s="1"/>
  <c r="AB21" i="75"/>
  <c r="Y21" i="75"/>
  <c r="X21" i="75"/>
  <c r="P21" i="75"/>
  <c r="O21" i="75"/>
  <c r="Q21" i="75" s="1"/>
  <c r="M21" i="75"/>
  <c r="H21" i="75"/>
  <c r="C21" i="75"/>
  <c r="AB20" i="75"/>
  <c r="AD20" i="75" s="1"/>
  <c r="J20" i="75" s="1"/>
  <c r="Y20" i="75"/>
  <c r="X20" i="75"/>
  <c r="P20" i="75"/>
  <c r="O20" i="75"/>
  <c r="Q20" i="75" s="1"/>
  <c r="M20" i="75"/>
  <c r="H20" i="75"/>
  <c r="C20" i="75"/>
  <c r="AB19" i="75"/>
  <c r="AD19" i="75" s="1"/>
  <c r="J19" i="75" s="1"/>
  <c r="Y19" i="75"/>
  <c r="X19" i="75"/>
  <c r="P19" i="75"/>
  <c r="O19" i="75"/>
  <c r="Q19" i="75" s="1"/>
  <c r="M19" i="75"/>
  <c r="H19" i="75"/>
  <c r="C19" i="75"/>
  <c r="AB18" i="75"/>
  <c r="AD18" i="75" s="1"/>
  <c r="J18" i="75" s="1"/>
  <c r="Y18" i="75"/>
  <c r="X18" i="75"/>
  <c r="Q18" i="75"/>
  <c r="P18" i="75"/>
  <c r="O18" i="75"/>
  <c r="M18" i="75"/>
  <c r="H18" i="75"/>
  <c r="C18" i="75"/>
  <c r="AB17" i="75"/>
  <c r="AD17" i="75" s="1"/>
  <c r="J17" i="75" s="1"/>
  <c r="Y17" i="75"/>
  <c r="X17" i="75"/>
  <c r="Q17" i="75"/>
  <c r="P17" i="75"/>
  <c r="O17" i="75"/>
  <c r="M17" i="75"/>
  <c r="H17" i="75"/>
  <c r="C17" i="75"/>
  <c r="AD16" i="75"/>
  <c r="J16" i="75" s="1"/>
  <c r="AB16" i="75"/>
  <c r="Y16" i="75"/>
  <c r="X16" i="75"/>
  <c r="P16" i="75"/>
  <c r="O16" i="75"/>
  <c r="Q16" i="75" s="1"/>
  <c r="M16" i="75"/>
  <c r="H16" i="75"/>
  <c r="C16" i="75"/>
  <c r="AD15" i="75"/>
  <c r="J15" i="75" s="1"/>
  <c r="K15" i="75" s="1"/>
  <c r="AB15" i="75"/>
  <c r="Y15" i="75"/>
  <c r="X15" i="75"/>
  <c r="P15" i="75"/>
  <c r="O15" i="75"/>
  <c r="Q15" i="75" s="1"/>
  <c r="M15" i="75"/>
  <c r="H15" i="75"/>
  <c r="C15" i="75"/>
  <c r="AD14" i="75"/>
  <c r="J14" i="75" s="1"/>
  <c r="AB14" i="75"/>
  <c r="Y14" i="75"/>
  <c r="X14" i="75"/>
  <c r="P14" i="75"/>
  <c r="Q14" i="75" s="1"/>
  <c r="O14" i="75"/>
  <c r="M14" i="75"/>
  <c r="H14" i="75"/>
  <c r="C14" i="75"/>
  <c r="AD13" i="75"/>
  <c r="J13" i="75" s="1"/>
  <c r="I13" i="75" s="1"/>
  <c r="AB13" i="75"/>
  <c r="Y13" i="75"/>
  <c r="X13" i="75"/>
  <c r="P13" i="75"/>
  <c r="O13" i="75"/>
  <c r="Q13" i="75" s="1"/>
  <c r="M13" i="75"/>
  <c r="K13" i="75"/>
  <c r="H13" i="75"/>
  <c r="C13" i="75"/>
  <c r="AB12" i="75"/>
  <c r="AD12" i="75" s="1"/>
  <c r="J12" i="75" s="1"/>
  <c r="Y12" i="75"/>
  <c r="X12" i="75"/>
  <c r="P12" i="75"/>
  <c r="O12" i="75"/>
  <c r="Q12" i="75" s="1"/>
  <c r="M12" i="75"/>
  <c r="H12" i="75"/>
  <c r="C12" i="75"/>
  <c r="AB11" i="75"/>
  <c r="AD11" i="75" s="1"/>
  <c r="J11" i="75" s="1"/>
  <c r="Y11" i="75"/>
  <c r="X11" i="75"/>
  <c r="P11" i="75"/>
  <c r="O11" i="75"/>
  <c r="Q11" i="75" s="1"/>
  <c r="M11" i="75"/>
  <c r="H11" i="75"/>
  <c r="C11" i="75"/>
  <c r="AB10" i="75"/>
  <c r="AD10" i="75" s="1"/>
  <c r="Y10" i="75"/>
  <c r="X10" i="75"/>
  <c r="Q10" i="75"/>
  <c r="P10" i="75"/>
  <c r="O10" i="75"/>
  <c r="M10" i="75"/>
  <c r="J10" i="75"/>
  <c r="H10" i="75"/>
  <c r="C10" i="75"/>
  <c r="AB9" i="75"/>
  <c r="AD9" i="75" s="1"/>
  <c r="J9" i="75" s="1"/>
  <c r="Y9" i="75"/>
  <c r="X9" i="75"/>
  <c r="Q9" i="75"/>
  <c r="P9" i="75"/>
  <c r="O9" i="75"/>
  <c r="M9" i="75"/>
  <c r="H9" i="75"/>
  <c r="C9" i="75"/>
  <c r="AD8" i="75"/>
  <c r="J8" i="75" s="1"/>
  <c r="AB8" i="75"/>
  <c r="Y8" i="75"/>
  <c r="X8" i="75"/>
  <c r="P8" i="75"/>
  <c r="O8" i="75"/>
  <c r="Q8" i="75" s="1"/>
  <c r="M8" i="75"/>
  <c r="H8" i="75"/>
  <c r="C8" i="75"/>
  <c r="AD7" i="75"/>
  <c r="J7" i="75" s="1"/>
  <c r="K7" i="75" s="1"/>
  <c r="AB7" i="75"/>
  <c r="Y7" i="75"/>
  <c r="X7" i="75"/>
  <c r="P7" i="75"/>
  <c r="Q7" i="75" s="1"/>
  <c r="O7" i="75"/>
  <c r="M7" i="75"/>
  <c r="H7" i="75"/>
  <c r="C7" i="75"/>
  <c r="AD6" i="75"/>
  <c r="J6" i="75" s="1"/>
  <c r="AB6" i="75"/>
  <c r="Y6" i="75"/>
  <c r="X6" i="75"/>
  <c r="P6" i="75"/>
  <c r="Q6" i="75" s="1"/>
  <c r="O6" i="75"/>
  <c r="M6" i="75"/>
  <c r="H6" i="75"/>
  <c r="C6" i="75"/>
  <c r="AD5" i="75"/>
  <c r="J5" i="75" s="1"/>
  <c r="I5" i="75" s="1"/>
  <c r="AB5" i="75"/>
  <c r="Y5" i="75"/>
  <c r="X5" i="75"/>
  <c r="P5" i="75"/>
  <c r="O5" i="75"/>
  <c r="Q5" i="75" s="1"/>
  <c r="M5" i="75"/>
  <c r="H5" i="75"/>
  <c r="C5" i="75"/>
  <c r="AB4" i="75"/>
  <c r="AD4" i="75" s="1"/>
  <c r="J4" i="75" s="1"/>
  <c r="Y4" i="75"/>
  <c r="X4" i="75"/>
  <c r="X3" i="75" s="1"/>
  <c r="P4" i="75"/>
  <c r="O4" i="75"/>
  <c r="Q4" i="75" s="1"/>
  <c r="M4" i="75"/>
  <c r="H4" i="75"/>
  <c r="C4" i="75"/>
  <c r="AG3" i="75"/>
  <c r="AF3" i="75"/>
  <c r="W3" i="75"/>
  <c r="V3" i="75"/>
  <c r="U3" i="75"/>
  <c r="T3" i="75"/>
  <c r="O3" i="75"/>
  <c r="G3" i="75"/>
  <c r="F3" i="75"/>
  <c r="H3" i="75" s="1"/>
  <c r="D3" i="75"/>
  <c r="C3" i="75"/>
  <c r="A2" i="75"/>
  <c r="A1" i="75"/>
  <c r="AB31" i="74"/>
  <c r="AD31" i="74" s="1"/>
  <c r="J31" i="74" s="1"/>
  <c r="Y31" i="74"/>
  <c r="X31" i="74"/>
  <c r="V31" i="74"/>
  <c r="U31" i="74"/>
  <c r="T31" i="74"/>
  <c r="R31" i="74"/>
  <c r="P31" i="74"/>
  <c r="O31" i="74"/>
  <c r="Q31" i="74" s="1"/>
  <c r="M31" i="74"/>
  <c r="H31" i="74"/>
  <c r="C31" i="74"/>
  <c r="AD30" i="74"/>
  <c r="J30" i="74" s="1"/>
  <c r="K30" i="74" s="1"/>
  <c r="AB30" i="74"/>
  <c r="Y30" i="74"/>
  <c r="X30" i="74"/>
  <c r="P30" i="74"/>
  <c r="Q30" i="74" s="1"/>
  <c r="O30" i="74"/>
  <c r="M30" i="74"/>
  <c r="I30" i="74"/>
  <c r="H30" i="74"/>
  <c r="C30" i="74"/>
  <c r="AD29" i="74"/>
  <c r="J29" i="74" s="1"/>
  <c r="AB29" i="74"/>
  <c r="Y29" i="74"/>
  <c r="X29" i="74"/>
  <c r="P29" i="74"/>
  <c r="Q29" i="74" s="1"/>
  <c r="O29" i="74"/>
  <c r="M29" i="74"/>
  <c r="H29" i="74"/>
  <c r="C29" i="74"/>
  <c r="AD28" i="74"/>
  <c r="J28" i="74" s="1"/>
  <c r="AB28" i="74"/>
  <c r="Y28" i="74"/>
  <c r="X28" i="74"/>
  <c r="P28" i="74"/>
  <c r="O28" i="74"/>
  <c r="Q28" i="74" s="1"/>
  <c r="M28" i="74"/>
  <c r="H28" i="74"/>
  <c r="C28" i="74"/>
  <c r="AB27" i="74"/>
  <c r="AD27" i="74" s="1"/>
  <c r="J27" i="74" s="1"/>
  <c r="Y27" i="74"/>
  <c r="X27" i="74"/>
  <c r="P27" i="74"/>
  <c r="O27" i="74"/>
  <c r="Q27" i="74" s="1"/>
  <c r="M27" i="74"/>
  <c r="H27" i="74"/>
  <c r="C27" i="74"/>
  <c r="AB26" i="74"/>
  <c r="AD26" i="74" s="1"/>
  <c r="J26" i="74" s="1"/>
  <c r="Y26" i="74"/>
  <c r="X26" i="74"/>
  <c r="P26" i="74"/>
  <c r="O26" i="74"/>
  <c r="Q26" i="74" s="1"/>
  <c r="M26" i="74"/>
  <c r="H26" i="74"/>
  <c r="C26" i="74"/>
  <c r="AB25" i="74"/>
  <c r="AD25" i="74" s="1"/>
  <c r="J25" i="74" s="1"/>
  <c r="Y25" i="74"/>
  <c r="X25" i="74"/>
  <c r="Q25" i="74"/>
  <c r="P25" i="74"/>
  <c r="O25" i="74"/>
  <c r="M25" i="74"/>
  <c r="H25" i="74"/>
  <c r="C25" i="74"/>
  <c r="AB24" i="74"/>
  <c r="AD24" i="74" s="1"/>
  <c r="J24" i="74" s="1"/>
  <c r="Y24" i="74"/>
  <c r="X24" i="74"/>
  <c r="Q24" i="74"/>
  <c r="P24" i="74"/>
  <c r="O24" i="74"/>
  <c r="M24" i="74"/>
  <c r="H24" i="74"/>
  <c r="C24" i="74"/>
  <c r="AD23" i="74"/>
  <c r="J23" i="74" s="1"/>
  <c r="AB23" i="74"/>
  <c r="Y23" i="74"/>
  <c r="X23" i="74"/>
  <c r="P23" i="74"/>
  <c r="O23" i="74"/>
  <c r="Q23" i="74" s="1"/>
  <c r="M23" i="74"/>
  <c r="H23" i="74"/>
  <c r="C23" i="74"/>
  <c r="AD22" i="74"/>
  <c r="J22" i="74" s="1"/>
  <c r="K22" i="74" s="1"/>
  <c r="AB22" i="74"/>
  <c r="Y22" i="74"/>
  <c r="X22" i="74"/>
  <c r="P22" i="74"/>
  <c r="Q22" i="74" s="1"/>
  <c r="O22" i="74"/>
  <c r="M22" i="74"/>
  <c r="H22" i="74"/>
  <c r="C22" i="74"/>
  <c r="AD21" i="74"/>
  <c r="J21" i="74" s="1"/>
  <c r="AB21" i="74"/>
  <c r="Y21" i="74"/>
  <c r="X21" i="74"/>
  <c r="P21" i="74"/>
  <c r="Q21" i="74" s="1"/>
  <c r="O21" i="74"/>
  <c r="M21" i="74"/>
  <c r="H21" i="74"/>
  <c r="C21" i="74"/>
  <c r="AD20" i="74"/>
  <c r="J20" i="74" s="1"/>
  <c r="I20" i="74" s="1"/>
  <c r="AB20" i="74"/>
  <c r="Y20" i="74"/>
  <c r="X20" i="74"/>
  <c r="P20" i="74"/>
  <c r="O20" i="74"/>
  <c r="Q20" i="74" s="1"/>
  <c r="M20" i="74"/>
  <c r="K20" i="74"/>
  <c r="H20" i="74"/>
  <c r="C20" i="74"/>
  <c r="AB19" i="74"/>
  <c r="AD19" i="74" s="1"/>
  <c r="J19" i="74" s="1"/>
  <c r="Y19" i="74"/>
  <c r="X19" i="74"/>
  <c r="P19" i="74"/>
  <c r="O19" i="74"/>
  <c r="Q19" i="74" s="1"/>
  <c r="M19" i="74"/>
  <c r="H19" i="74"/>
  <c r="C19" i="74"/>
  <c r="AB18" i="74"/>
  <c r="AD18" i="74" s="1"/>
  <c r="J18" i="74" s="1"/>
  <c r="Y18" i="74"/>
  <c r="X18" i="74"/>
  <c r="P18" i="74"/>
  <c r="O18" i="74"/>
  <c r="Q18" i="74" s="1"/>
  <c r="M18" i="74"/>
  <c r="H18" i="74"/>
  <c r="C18" i="74"/>
  <c r="AB17" i="74"/>
  <c r="AD17" i="74" s="1"/>
  <c r="Y17" i="74"/>
  <c r="X17" i="74"/>
  <c r="Q17" i="74"/>
  <c r="P17" i="74"/>
  <c r="O17" i="74"/>
  <c r="M17" i="74"/>
  <c r="J17" i="74"/>
  <c r="H17" i="74"/>
  <c r="C17" i="74"/>
  <c r="AB16" i="74"/>
  <c r="AD16" i="74" s="1"/>
  <c r="J16" i="74" s="1"/>
  <c r="Y16" i="74"/>
  <c r="X16" i="74"/>
  <c r="Q16" i="74"/>
  <c r="P16" i="74"/>
  <c r="O16" i="74"/>
  <c r="M16" i="74"/>
  <c r="H16" i="74"/>
  <c r="C16" i="74"/>
  <c r="AD15" i="74"/>
  <c r="J15" i="74" s="1"/>
  <c r="AB15" i="74"/>
  <c r="Y15" i="74"/>
  <c r="X15" i="74"/>
  <c r="P15" i="74"/>
  <c r="O15" i="74"/>
  <c r="Q15" i="74" s="1"/>
  <c r="M15" i="74"/>
  <c r="H15" i="74"/>
  <c r="C15" i="74"/>
  <c r="AD14" i="74"/>
  <c r="J14" i="74" s="1"/>
  <c r="K14" i="74" s="1"/>
  <c r="AB14" i="74"/>
  <c r="Y14" i="74"/>
  <c r="X14" i="74"/>
  <c r="P14" i="74"/>
  <c r="O14" i="74"/>
  <c r="Q14" i="74" s="1"/>
  <c r="M14" i="74"/>
  <c r="H14" i="74"/>
  <c r="C14" i="74"/>
  <c r="AD13" i="74"/>
  <c r="J13" i="74" s="1"/>
  <c r="AB13" i="74"/>
  <c r="Y13" i="74"/>
  <c r="X13" i="74"/>
  <c r="P13" i="74"/>
  <c r="Q13" i="74" s="1"/>
  <c r="O13" i="74"/>
  <c r="M13" i="74"/>
  <c r="H13" i="74"/>
  <c r="C13" i="74"/>
  <c r="AD12" i="74"/>
  <c r="J12" i="74" s="1"/>
  <c r="I12" i="74" s="1"/>
  <c r="AB12" i="74"/>
  <c r="Y12" i="74"/>
  <c r="X12" i="74"/>
  <c r="P12" i="74"/>
  <c r="O12" i="74"/>
  <c r="Q12" i="74" s="1"/>
  <c r="M12" i="74"/>
  <c r="H12" i="74"/>
  <c r="C12" i="74"/>
  <c r="AB11" i="74"/>
  <c r="AD11" i="74" s="1"/>
  <c r="J11" i="74" s="1"/>
  <c r="Y11" i="74"/>
  <c r="X11" i="74"/>
  <c r="P11" i="74"/>
  <c r="O11" i="74"/>
  <c r="Q11" i="74" s="1"/>
  <c r="M11" i="74"/>
  <c r="H11" i="74"/>
  <c r="C11" i="74"/>
  <c r="AB10" i="74"/>
  <c r="AD10" i="74" s="1"/>
  <c r="J10" i="74" s="1"/>
  <c r="Y10" i="74"/>
  <c r="X10" i="74"/>
  <c r="P10" i="74"/>
  <c r="O10" i="74"/>
  <c r="Q10" i="74" s="1"/>
  <c r="M10" i="74"/>
  <c r="H10" i="74"/>
  <c r="C10" i="74"/>
  <c r="AB9" i="74"/>
  <c r="AD9" i="74" s="1"/>
  <c r="Y9" i="74"/>
  <c r="X9" i="74"/>
  <c r="Q9" i="74"/>
  <c r="P9" i="74"/>
  <c r="O9" i="74"/>
  <c r="M9" i="74"/>
  <c r="J9" i="74"/>
  <c r="H9" i="74"/>
  <c r="C9" i="74"/>
  <c r="AB8" i="74"/>
  <c r="AD8" i="74" s="1"/>
  <c r="J8" i="74" s="1"/>
  <c r="Y8" i="74"/>
  <c r="X8" i="74"/>
  <c r="Q8" i="74"/>
  <c r="P8" i="74"/>
  <c r="O8" i="74"/>
  <c r="M8" i="74"/>
  <c r="H8" i="74"/>
  <c r="C8" i="74"/>
  <c r="AD7" i="74"/>
  <c r="J7" i="74" s="1"/>
  <c r="AB7" i="74"/>
  <c r="Y7" i="74"/>
  <c r="X7" i="74"/>
  <c r="P7" i="74"/>
  <c r="O7" i="74"/>
  <c r="Q7" i="74" s="1"/>
  <c r="M7" i="74"/>
  <c r="H7" i="74"/>
  <c r="C7" i="74"/>
  <c r="AD6" i="74"/>
  <c r="J6" i="74" s="1"/>
  <c r="AB6" i="74"/>
  <c r="Y6" i="74"/>
  <c r="X6" i="74"/>
  <c r="P6" i="74"/>
  <c r="O6" i="74"/>
  <c r="Q6" i="74" s="1"/>
  <c r="M6" i="74"/>
  <c r="H6" i="74"/>
  <c r="C6" i="74"/>
  <c r="AD5" i="74"/>
  <c r="J5" i="74" s="1"/>
  <c r="AB5" i="74"/>
  <c r="Y5" i="74"/>
  <c r="X5" i="74"/>
  <c r="P5" i="74"/>
  <c r="Q5" i="74" s="1"/>
  <c r="O5" i="74"/>
  <c r="M5" i="74"/>
  <c r="H5" i="74"/>
  <c r="C5" i="74"/>
  <c r="AD4" i="74"/>
  <c r="J4" i="74" s="1"/>
  <c r="AB4" i="74"/>
  <c r="Y4" i="74"/>
  <c r="X4" i="74"/>
  <c r="P4" i="74"/>
  <c r="O4" i="74"/>
  <c r="Q4" i="74" s="1"/>
  <c r="M4" i="74"/>
  <c r="K4" i="74"/>
  <c r="H4" i="74"/>
  <c r="C4" i="74"/>
  <c r="AG3" i="74"/>
  <c r="AF3" i="74"/>
  <c r="X3" i="74"/>
  <c r="W3" i="74"/>
  <c r="V3" i="74"/>
  <c r="U3" i="74"/>
  <c r="T3" i="74"/>
  <c r="O3" i="74"/>
  <c r="G3" i="74"/>
  <c r="F3" i="74"/>
  <c r="H3" i="74" s="1"/>
  <c r="D3" i="74"/>
  <c r="C3" i="74"/>
  <c r="A2" i="74"/>
  <c r="A1" i="74"/>
  <c r="AD31" i="73"/>
  <c r="J31" i="73" s="1"/>
  <c r="AB31" i="73"/>
  <c r="Y31" i="73"/>
  <c r="X31" i="73"/>
  <c r="V31" i="73"/>
  <c r="U31" i="73"/>
  <c r="T31" i="73"/>
  <c r="R31" i="73"/>
  <c r="Q31" i="73"/>
  <c r="P31" i="73"/>
  <c r="O31" i="73"/>
  <c r="M31" i="73"/>
  <c r="H31" i="73"/>
  <c r="C31" i="73"/>
  <c r="AD30" i="73"/>
  <c r="J30" i="73" s="1"/>
  <c r="AB30" i="73"/>
  <c r="Y30" i="73"/>
  <c r="X30" i="73"/>
  <c r="P30" i="73"/>
  <c r="O30" i="73"/>
  <c r="Q30" i="73" s="1"/>
  <c r="M30" i="73"/>
  <c r="H30" i="73"/>
  <c r="C30" i="73"/>
  <c r="AB29" i="73"/>
  <c r="AD29" i="73" s="1"/>
  <c r="J29" i="73" s="1"/>
  <c r="K29" i="73" s="1"/>
  <c r="Y29" i="73"/>
  <c r="X29" i="73"/>
  <c r="P29" i="73"/>
  <c r="Q29" i="73" s="1"/>
  <c r="O29" i="73"/>
  <c r="M29" i="73"/>
  <c r="H29" i="73"/>
  <c r="C29" i="73"/>
  <c r="AD28" i="73"/>
  <c r="J28" i="73" s="1"/>
  <c r="AB28" i="73"/>
  <c r="Y28" i="73"/>
  <c r="X28" i="73"/>
  <c r="P28" i="73"/>
  <c r="Q28" i="73" s="1"/>
  <c r="O28" i="73"/>
  <c r="M28" i="73"/>
  <c r="H28" i="73"/>
  <c r="C28" i="73"/>
  <c r="AD27" i="73"/>
  <c r="J27" i="73" s="1"/>
  <c r="I27" i="73" s="1"/>
  <c r="AB27" i="73"/>
  <c r="Y27" i="73"/>
  <c r="X27" i="73"/>
  <c r="P27" i="73"/>
  <c r="O27" i="73"/>
  <c r="Q27" i="73" s="1"/>
  <c r="M27" i="73"/>
  <c r="K27" i="73"/>
  <c r="H27" i="73"/>
  <c r="C27" i="73"/>
  <c r="AB26" i="73"/>
  <c r="AD26" i="73" s="1"/>
  <c r="J26" i="73" s="1"/>
  <c r="Y26" i="73"/>
  <c r="X26" i="73"/>
  <c r="Q26" i="73"/>
  <c r="P26" i="73"/>
  <c r="O26" i="73"/>
  <c r="M26" i="73"/>
  <c r="H26" i="73"/>
  <c r="C26" i="73"/>
  <c r="AB25" i="73"/>
  <c r="AD25" i="73" s="1"/>
  <c r="J25" i="73" s="1"/>
  <c r="Y25" i="73"/>
  <c r="X25" i="73"/>
  <c r="P25" i="73"/>
  <c r="O25" i="73"/>
  <c r="Q25" i="73" s="1"/>
  <c r="M25" i="73"/>
  <c r="H25" i="73"/>
  <c r="C25" i="73"/>
  <c r="AB24" i="73"/>
  <c r="AD24" i="73" s="1"/>
  <c r="J24" i="73" s="1"/>
  <c r="Y24" i="73"/>
  <c r="X24" i="73"/>
  <c r="Q24" i="73"/>
  <c r="P24" i="73"/>
  <c r="O24" i="73"/>
  <c r="M24" i="73"/>
  <c r="H24" i="73"/>
  <c r="C24" i="73"/>
  <c r="AB23" i="73"/>
  <c r="AD23" i="73" s="1"/>
  <c r="J23" i="73" s="1"/>
  <c r="Y23" i="73"/>
  <c r="X23" i="73"/>
  <c r="Q23" i="73"/>
  <c r="P23" i="73"/>
  <c r="O23" i="73"/>
  <c r="M23" i="73"/>
  <c r="H23" i="73"/>
  <c r="C23" i="73"/>
  <c r="AD22" i="73"/>
  <c r="J22" i="73" s="1"/>
  <c r="AB22" i="73"/>
  <c r="Y22" i="73"/>
  <c r="X22" i="73"/>
  <c r="P22" i="73"/>
  <c r="O22" i="73"/>
  <c r="Q22" i="73" s="1"/>
  <c r="M22" i="73"/>
  <c r="H22" i="73"/>
  <c r="C22" i="73"/>
  <c r="AB21" i="73"/>
  <c r="AD21" i="73" s="1"/>
  <c r="J21" i="73" s="1"/>
  <c r="K21" i="73" s="1"/>
  <c r="Y21" i="73"/>
  <c r="X21" i="73"/>
  <c r="P21" i="73"/>
  <c r="Q21" i="73" s="1"/>
  <c r="O21" i="73"/>
  <c r="M21" i="73"/>
  <c r="I21" i="73"/>
  <c r="H21" i="73"/>
  <c r="C21" i="73"/>
  <c r="AD20" i="73"/>
  <c r="J20" i="73" s="1"/>
  <c r="AB20" i="73"/>
  <c r="Y20" i="73"/>
  <c r="X20" i="73"/>
  <c r="P20" i="73"/>
  <c r="Q20" i="73" s="1"/>
  <c r="O20" i="73"/>
  <c r="M20" i="73"/>
  <c r="H20" i="73"/>
  <c r="C20" i="73"/>
  <c r="AD19" i="73"/>
  <c r="J19" i="73" s="1"/>
  <c r="I19" i="73" s="1"/>
  <c r="AB19" i="73"/>
  <c r="Y19" i="73"/>
  <c r="X19" i="73"/>
  <c r="P19" i="73"/>
  <c r="O19" i="73"/>
  <c r="Q19" i="73" s="1"/>
  <c r="M19" i="73"/>
  <c r="H19" i="73"/>
  <c r="C19" i="73"/>
  <c r="AB18" i="73"/>
  <c r="AD18" i="73" s="1"/>
  <c r="J18" i="73" s="1"/>
  <c r="Y18" i="73"/>
  <c r="X18" i="73"/>
  <c r="P18" i="73"/>
  <c r="O18" i="73"/>
  <c r="Q18" i="73" s="1"/>
  <c r="M18" i="73"/>
  <c r="H18" i="73"/>
  <c r="C18" i="73"/>
  <c r="AB17" i="73"/>
  <c r="AD17" i="73" s="1"/>
  <c r="J17" i="73" s="1"/>
  <c r="Y17" i="73"/>
  <c r="X17" i="73"/>
  <c r="P17" i="73"/>
  <c r="O17" i="73"/>
  <c r="Q17" i="73" s="1"/>
  <c r="M17" i="73"/>
  <c r="H17" i="73"/>
  <c r="C17" i="73"/>
  <c r="AB16" i="73"/>
  <c r="AD16" i="73" s="1"/>
  <c r="J16" i="73" s="1"/>
  <c r="Y16" i="73"/>
  <c r="X16" i="73"/>
  <c r="Q16" i="73"/>
  <c r="P16" i="73"/>
  <c r="O16" i="73"/>
  <c r="M16" i="73"/>
  <c r="H16" i="73"/>
  <c r="C16" i="73"/>
  <c r="AB15" i="73"/>
  <c r="AD15" i="73" s="1"/>
  <c r="J15" i="73" s="1"/>
  <c r="Y15" i="73"/>
  <c r="X15" i="73"/>
  <c r="Q15" i="73"/>
  <c r="P15" i="73"/>
  <c r="O15" i="73"/>
  <c r="M15" i="73"/>
  <c r="H15" i="73"/>
  <c r="C15" i="73"/>
  <c r="AD14" i="73"/>
  <c r="J14" i="73" s="1"/>
  <c r="AB14" i="73"/>
  <c r="Y14" i="73"/>
  <c r="X14" i="73"/>
  <c r="P14" i="73"/>
  <c r="O14" i="73"/>
  <c r="Q14" i="73" s="1"/>
  <c r="M14" i="73"/>
  <c r="H14" i="73"/>
  <c r="C14" i="73"/>
  <c r="AD13" i="73"/>
  <c r="J13" i="73" s="1"/>
  <c r="K13" i="73" s="1"/>
  <c r="AB13" i="73"/>
  <c r="Y13" i="73"/>
  <c r="X13" i="73"/>
  <c r="P13" i="73"/>
  <c r="O13" i="73"/>
  <c r="Q13" i="73" s="1"/>
  <c r="M13" i="73"/>
  <c r="I13" i="73"/>
  <c r="H13" i="73"/>
  <c r="C13" i="73"/>
  <c r="AD12" i="73"/>
  <c r="J12" i="73" s="1"/>
  <c r="AB12" i="73"/>
  <c r="Y12" i="73"/>
  <c r="X12" i="73"/>
  <c r="P12" i="73"/>
  <c r="Q12" i="73" s="1"/>
  <c r="O12" i="73"/>
  <c r="M12" i="73"/>
  <c r="H12" i="73"/>
  <c r="C12" i="73"/>
  <c r="AD11" i="73"/>
  <c r="J11" i="73" s="1"/>
  <c r="I11" i="73" s="1"/>
  <c r="AB11" i="73"/>
  <c r="Y11" i="73"/>
  <c r="X11" i="73"/>
  <c r="P11" i="73"/>
  <c r="O11" i="73"/>
  <c r="Q11" i="73" s="1"/>
  <c r="M11" i="73"/>
  <c r="H11" i="73"/>
  <c r="C11" i="73"/>
  <c r="AB10" i="73"/>
  <c r="AD10" i="73" s="1"/>
  <c r="J10" i="73" s="1"/>
  <c r="Y10" i="73"/>
  <c r="X10" i="73"/>
  <c r="P10" i="73"/>
  <c r="O10" i="73"/>
  <c r="Q10" i="73" s="1"/>
  <c r="M10" i="73"/>
  <c r="H10" i="73"/>
  <c r="C10" i="73"/>
  <c r="AB9" i="73"/>
  <c r="AD9" i="73" s="1"/>
  <c r="J9" i="73" s="1"/>
  <c r="Y9" i="73"/>
  <c r="X9" i="73"/>
  <c r="P9" i="73"/>
  <c r="O9" i="73"/>
  <c r="Q9" i="73" s="1"/>
  <c r="M9" i="73"/>
  <c r="H9" i="73"/>
  <c r="C9" i="73"/>
  <c r="AB8" i="73"/>
  <c r="AD8" i="73" s="1"/>
  <c r="Y8" i="73"/>
  <c r="X8" i="73"/>
  <c r="Q8" i="73"/>
  <c r="P8" i="73"/>
  <c r="O8" i="73"/>
  <c r="M8" i="73"/>
  <c r="J8" i="73"/>
  <c r="H8" i="73"/>
  <c r="C8" i="73"/>
  <c r="AB7" i="73"/>
  <c r="AD7" i="73" s="1"/>
  <c r="J7" i="73" s="1"/>
  <c r="Y7" i="73"/>
  <c r="X7" i="73"/>
  <c r="Q7" i="73"/>
  <c r="P7" i="73"/>
  <c r="O7" i="73"/>
  <c r="M7" i="73"/>
  <c r="H7" i="73"/>
  <c r="C7" i="73"/>
  <c r="AD6" i="73"/>
  <c r="J6" i="73" s="1"/>
  <c r="AB6" i="73"/>
  <c r="Y6" i="73"/>
  <c r="X6" i="73"/>
  <c r="P6" i="73"/>
  <c r="O6" i="73"/>
  <c r="Q6" i="73" s="1"/>
  <c r="M6" i="73"/>
  <c r="H6" i="73"/>
  <c r="C6" i="73"/>
  <c r="AB5" i="73"/>
  <c r="AD5" i="73" s="1"/>
  <c r="J5" i="73" s="1"/>
  <c r="K5" i="73" s="1"/>
  <c r="Y5" i="73"/>
  <c r="X5" i="73"/>
  <c r="P5" i="73"/>
  <c r="O5" i="73"/>
  <c r="Q5" i="73" s="1"/>
  <c r="M5" i="73"/>
  <c r="I5" i="73"/>
  <c r="H5" i="73"/>
  <c r="C5" i="73"/>
  <c r="AD4" i="73"/>
  <c r="J4" i="73" s="1"/>
  <c r="AB4" i="73"/>
  <c r="Y4" i="73"/>
  <c r="Y3" i="73" s="1"/>
  <c r="X4" i="73"/>
  <c r="P4" i="73"/>
  <c r="Q4" i="73" s="1"/>
  <c r="O4" i="73"/>
  <c r="M4" i="73"/>
  <c r="H4" i="73"/>
  <c r="C4" i="73"/>
  <c r="AG3" i="73"/>
  <c r="AF3" i="73"/>
  <c r="W3" i="73"/>
  <c r="V3" i="73"/>
  <c r="U3" i="73"/>
  <c r="T3" i="73"/>
  <c r="O3" i="73"/>
  <c r="G3" i="73"/>
  <c r="H3" i="73" s="1"/>
  <c r="F3" i="73"/>
  <c r="D3" i="73"/>
  <c r="C3" i="73"/>
  <c r="A2" i="73"/>
  <c r="A1" i="73"/>
  <c r="AD31" i="72"/>
  <c r="AB31" i="72"/>
  <c r="Y31" i="72"/>
  <c r="X31" i="72"/>
  <c r="V31" i="72"/>
  <c r="U31" i="72"/>
  <c r="T31" i="72"/>
  <c r="R31" i="72"/>
  <c r="Q31" i="72"/>
  <c r="P31" i="72"/>
  <c r="O31" i="72"/>
  <c r="M31" i="72"/>
  <c r="J31" i="72"/>
  <c r="H31" i="72"/>
  <c r="C31" i="72"/>
  <c r="AB30" i="72"/>
  <c r="AD30" i="72" s="1"/>
  <c r="J30" i="72" s="1"/>
  <c r="Y30" i="72"/>
  <c r="X30" i="72"/>
  <c r="Q30" i="72"/>
  <c r="P30" i="72"/>
  <c r="O30" i="72"/>
  <c r="M30" i="72"/>
  <c r="H30" i="72"/>
  <c r="C30" i="72"/>
  <c r="AD29" i="72"/>
  <c r="J29" i="72" s="1"/>
  <c r="AB29" i="72"/>
  <c r="Y29" i="72"/>
  <c r="X29" i="72"/>
  <c r="P29" i="72"/>
  <c r="O29" i="72"/>
  <c r="Q29" i="72" s="1"/>
  <c r="M29" i="72"/>
  <c r="H29" i="72"/>
  <c r="C29" i="72"/>
  <c r="AB28" i="72"/>
  <c r="AD28" i="72" s="1"/>
  <c r="J28" i="72" s="1"/>
  <c r="K28" i="72" s="1"/>
  <c r="Y28" i="72"/>
  <c r="X28" i="72"/>
  <c r="P28" i="72"/>
  <c r="O28" i="72"/>
  <c r="Q28" i="72" s="1"/>
  <c r="M28" i="72"/>
  <c r="I28" i="72"/>
  <c r="H28" i="72"/>
  <c r="C28" i="72"/>
  <c r="AD27" i="72"/>
  <c r="J27" i="72" s="1"/>
  <c r="AB27" i="72"/>
  <c r="Y27" i="72"/>
  <c r="X27" i="72"/>
  <c r="P27" i="72"/>
  <c r="Q27" i="72" s="1"/>
  <c r="O27" i="72"/>
  <c r="M27" i="72"/>
  <c r="H27" i="72"/>
  <c r="C27" i="72"/>
  <c r="AD26" i="72"/>
  <c r="J26" i="72" s="1"/>
  <c r="I26" i="72" s="1"/>
  <c r="AB26" i="72"/>
  <c r="Y26" i="72"/>
  <c r="X26" i="72"/>
  <c r="P26" i="72"/>
  <c r="O26" i="72"/>
  <c r="Q26" i="72" s="1"/>
  <c r="M26" i="72"/>
  <c r="H26" i="72"/>
  <c r="C26" i="72"/>
  <c r="AB25" i="72"/>
  <c r="AD25" i="72" s="1"/>
  <c r="J25" i="72" s="1"/>
  <c r="Y25" i="72"/>
  <c r="X25" i="72"/>
  <c r="P25" i="72"/>
  <c r="O25" i="72"/>
  <c r="Q25" i="72" s="1"/>
  <c r="M25" i="72"/>
  <c r="H25" i="72"/>
  <c r="C25" i="72"/>
  <c r="AB24" i="72"/>
  <c r="AD24" i="72" s="1"/>
  <c r="J24" i="72" s="1"/>
  <c r="Y24" i="72"/>
  <c r="X24" i="72"/>
  <c r="P24" i="72"/>
  <c r="O24" i="72"/>
  <c r="Q24" i="72" s="1"/>
  <c r="M24" i="72"/>
  <c r="H24" i="72"/>
  <c r="C24" i="72"/>
  <c r="AB23" i="72"/>
  <c r="AD23" i="72" s="1"/>
  <c r="Y23" i="72"/>
  <c r="X23" i="72"/>
  <c r="Q23" i="72"/>
  <c r="P23" i="72"/>
  <c r="O23" i="72"/>
  <c r="M23" i="72"/>
  <c r="J23" i="72"/>
  <c r="H23" i="72"/>
  <c r="C23" i="72"/>
  <c r="AB22" i="72"/>
  <c r="AD22" i="72" s="1"/>
  <c r="J22" i="72" s="1"/>
  <c r="Y22" i="72"/>
  <c r="X22" i="72"/>
  <c r="Q22" i="72"/>
  <c r="P22" i="72"/>
  <c r="O22" i="72"/>
  <c r="M22" i="72"/>
  <c r="H22" i="72"/>
  <c r="C22" i="72"/>
  <c r="AD21" i="72"/>
  <c r="J21" i="72" s="1"/>
  <c r="AB21" i="72"/>
  <c r="Y21" i="72"/>
  <c r="X21" i="72"/>
  <c r="P21" i="72"/>
  <c r="O21" i="72"/>
  <c r="Q21" i="72" s="1"/>
  <c r="M21" i="72"/>
  <c r="H21" i="72"/>
  <c r="C21" i="72"/>
  <c r="AB20" i="72"/>
  <c r="AD20" i="72" s="1"/>
  <c r="J20" i="72" s="1"/>
  <c r="K20" i="72" s="1"/>
  <c r="Y20" i="72"/>
  <c r="Y3" i="72" s="1"/>
  <c r="X20" i="72"/>
  <c r="P20" i="72"/>
  <c r="Q20" i="72" s="1"/>
  <c r="O20" i="72"/>
  <c r="M20" i="72"/>
  <c r="I20" i="72"/>
  <c r="H20" i="72"/>
  <c r="C20" i="72"/>
  <c r="AD19" i="72"/>
  <c r="J19" i="72" s="1"/>
  <c r="AB19" i="72"/>
  <c r="Y19" i="72"/>
  <c r="X19" i="72"/>
  <c r="P19" i="72"/>
  <c r="Q19" i="72" s="1"/>
  <c r="O19" i="72"/>
  <c r="M19" i="72"/>
  <c r="H19" i="72"/>
  <c r="C19" i="72"/>
  <c r="AD18" i="72"/>
  <c r="J18" i="72" s="1"/>
  <c r="AB18" i="72"/>
  <c r="Y18" i="72"/>
  <c r="X18" i="72"/>
  <c r="P18" i="72"/>
  <c r="O18" i="72"/>
  <c r="Q18" i="72" s="1"/>
  <c r="M18" i="72"/>
  <c r="K18" i="72"/>
  <c r="H18" i="72"/>
  <c r="C18" i="72"/>
  <c r="AG3" i="72"/>
  <c r="AF3" i="72"/>
  <c r="X3" i="72"/>
  <c r="W3" i="72"/>
  <c r="V3" i="72"/>
  <c r="U3" i="72"/>
  <c r="T3" i="72"/>
  <c r="O3" i="72"/>
  <c r="G3" i="72"/>
  <c r="F3" i="72"/>
  <c r="H3" i="72" s="1"/>
  <c r="D3" i="72"/>
  <c r="C3" i="72"/>
  <c r="A2" i="72"/>
  <c r="A1" i="72"/>
  <c r="AD31" i="71"/>
  <c r="J31" i="71" s="1"/>
  <c r="AB31" i="71"/>
  <c r="Y31" i="71"/>
  <c r="X31" i="71"/>
  <c r="V31" i="71"/>
  <c r="U31" i="71"/>
  <c r="T31" i="71"/>
  <c r="R31" i="71"/>
  <c r="Q31" i="71"/>
  <c r="P31" i="71"/>
  <c r="O31" i="71"/>
  <c r="M31" i="71"/>
  <c r="H31" i="71"/>
  <c r="C31" i="71"/>
  <c r="AD30" i="71"/>
  <c r="J30" i="71" s="1"/>
  <c r="AB30" i="71"/>
  <c r="Y30" i="71"/>
  <c r="X30" i="71"/>
  <c r="P30" i="71"/>
  <c r="O30" i="71"/>
  <c r="Q30" i="71" s="1"/>
  <c r="M30" i="71"/>
  <c r="H30" i="71"/>
  <c r="C30" i="71"/>
  <c r="AB29" i="71"/>
  <c r="AD29" i="71" s="1"/>
  <c r="J29" i="71" s="1"/>
  <c r="K29" i="71" s="1"/>
  <c r="Y29" i="71"/>
  <c r="X29" i="71"/>
  <c r="P29" i="71"/>
  <c r="Q29" i="71" s="1"/>
  <c r="O29" i="71"/>
  <c r="M29" i="71"/>
  <c r="H29" i="71"/>
  <c r="C29" i="71"/>
  <c r="AD28" i="71"/>
  <c r="J28" i="71" s="1"/>
  <c r="AB28" i="71"/>
  <c r="Y28" i="71"/>
  <c r="X28" i="71"/>
  <c r="P28" i="71"/>
  <c r="Q28" i="71" s="1"/>
  <c r="O28" i="71"/>
  <c r="M28" i="71"/>
  <c r="H28" i="71"/>
  <c r="C28" i="71"/>
  <c r="AD27" i="71"/>
  <c r="J27" i="71" s="1"/>
  <c r="I27" i="71" s="1"/>
  <c r="AB27" i="71"/>
  <c r="Y27" i="71"/>
  <c r="X27" i="71"/>
  <c r="P27" i="71"/>
  <c r="O27" i="71"/>
  <c r="Q27" i="71" s="1"/>
  <c r="M27" i="71"/>
  <c r="K27" i="71"/>
  <c r="H27" i="71"/>
  <c r="C27" i="71"/>
  <c r="AB26" i="71"/>
  <c r="AD26" i="71" s="1"/>
  <c r="J26" i="71" s="1"/>
  <c r="Y26" i="71"/>
  <c r="X26" i="71"/>
  <c r="Q26" i="71"/>
  <c r="P26" i="71"/>
  <c r="O26" i="71"/>
  <c r="M26" i="71"/>
  <c r="H26" i="71"/>
  <c r="C26" i="71"/>
  <c r="AB25" i="71"/>
  <c r="AD25" i="71" s="1"/>
  <c r="J25" i="71" s="1"/>
  <c r="Y25" i="71"/>
  <c r="X25" i="71"/>
  <c r="P25" i="71"/>
  <c r="O25" i="71"/>
  <c r="Q25" i="71" s="1"/>
  <c r="M25" i="71"/>
  <c r="H25" i="71"/>
  <c r="C25" i="71"/>
  <c r="AB24" i="71"/>
  <c r="AD24" i="71" s="1"/>
  <c r="Y24" i="71"/>
  <c r="X24" i="71"/>
  <c r="Q24" i="71"/>
  <c r="P24" i="71"/>
  <c r="O24" i="71"/>
  <c r="M24" i="71"/>
  <c r="J24" i="71"/>
  <c r="H24" i="71"/>
  <c r="C24" i="71"/>
  <c r="AB23" i="71"/>
  <c r="AD23" i="71" s="1"/>
  <c r="J23" i="71" s="1"/>
  <c r="Y23" i="71"/>
  <c r="X23" i="71"/>
  <c r="Q23" i="71"/>
  <c r="P23" i="71"/>
  <c r="O23" i="71"/>
  <c r="M23" i="71"/>
  <c r="H23" i="71"/>
  <c r="C23" i="71"/>
  <c r="AD22" i="71"/>
  <c r="J22" i="71" s="1"/>
  <c r="AB22" i="71"/>
  <c r="Y22" i="71"/>
  <c r="X22" i="71"/>
  <c r="P22" i="71"/>
  <c r="O22" i="71"/>
  <c r="Q22" i="71" s="1"/>
  <c r="M22" i="71"/>
  <c r="H22" i="71"/>
  <c r="C22" i="71"/>
  <c r="AB21" i="71"/>
  <c r="AD21" i="71" s="1"/>
  <c r="J21" i="71" s="1"/>
  <c r="Y21" i="71"/>
  <c r="X21" i="71"/>
  <c r="P21" i="71"/>
  <c r="Q21" i="71" s="1"/>
  <c r="O21" i="71"/>
  <c r="M21" i="71"/>
  <c r="H21" i="71"/>
  <c r="C21" i="71"/>
  <c r="AD20" i="71"/>
  <c r="J20" i="71" s="1"/>
  <c r="AB20" i="71"/>
  <c r="Y20" i="71"/>
  <c r="X20" i="71"/>
  <c r="P20" i="71"/>
  <c r="Q20" i="71" s="1"/>
  <c r="O20" i="71"/>
  <c r="M20" i="71"/>
  <c r="H20" i="71"/>
  <c r="C20" i="71"/>
  <c r="AD19" i="71"/>
  <c r="J19" i="71" s="1"/>
  <c r="I19" i="71" s="1"/>
  <c r="AB19" i="71"/>
  <c r="Y19" i="71"/>
  <c r="X19" i="71"/>
  <c r="P19" i="71"/>
  <c r="O19" i="71"/>
  <c r="Q19" i="71" s="1"/>
  <c r="M19" i="71"/>
  <c r="H19" i="71"/>
  <c r="C19" i="71"/>
  <c r="AB18" i="71"/>
  <c r="AD18" i="71" s="1"/>
  <c r="J18" i="71" s="1"/>
  <c r="Y18" i="71"/>
  <c r="X18" i="71"/>
  <c r="Q18" i="71"/>
  <c r="P18" i="71"/>
  <c r="O18" i="71"/>
  <c r="M18" i="71"/>
  <c r="H18" i="71"/>
  <c r="C18" i="71"/>
  <c r="AB17" i="71"/>
  <c r="AD17" i="71" s="1"/>
  <c r="J17" i="71" s="1"/>
  <c r="Y17" i="71"/>
  <c r="X17" i="71"/>
  <c r="P17" i="71"/>
  <c r="O17" i="71"/>
  <c r="Q17" i="71" s="1"/>
  <c r="M17" i="71"/>
  <c r="H17" i="71"/>
  <c r="C17" i="71"/>
  <c r="AB16" i="71"/>
  <c r="AD16" i="71" s="1"/>
  <c r="Y16" i="71"/>
  <c r="X16" i="71"/>
  <c r="Q16" i="71"/>
  <c r="P16" i="71"/>
  <c r="O16" i="71"/>
  <c r="M16" i="71"/>
  <c r="J16" i="71"/>
  <c r="H16" i="71"/>
  <c r="C16" i="71"/>
  <c r="AB15" i="71"/>
  <c r="AD15" i="71" s="1"/>
  <c r="J15" i="71" s="1"/>
  <c r="Y15" i="71"/>
  <c r="X15" i="71"/>
  <c r="Q15" i="71"/>
  <c r="P15" i="71"/>
  <c r="O15" i="71"/>
  <c r="M15" i="71"/>
  <c r="H15" i="71"/>
  <c r="C15" i="71"/>
  <c r="AD14" i="71"/>
  <c r="J14" i="71" s="1"/>
  <c r="AB14" i="71"/>
  <c r="Y14" i="71"/>
  <c r="X14" i="71"/>
  <c r="P14" i="71"/>
  <c r="O14" i="71"/>
  <c r="Q14" i="71" s="1"/>
  <c r="M14" i="71"/>
  <c r="H14" i="71"/>
  <c r="C14" i="71"/>
  <c r="AB13" i="71"/>
  <c r="AD13" i="71" s="1"/>
  <c r="J13" i="71" s="1"/>
  <c r="K13" i="71" s="1"/>
  <c r="Y13" i="71"/>
  <c r="X13" i="71"/>
  <c r="P13" i="71"/>
  <c r="O13" i="71"/>
  <c r="Q13" i="71" s="1"/>
  <c r="M13" i="71"/>
  <c r="H13" i="71"/>
  <c r="C13" i="71"/>
  <c r="AD12" i="71"/>
  <c r="J12" i="71" s="1"/>
  <c r="AB12" i="71"/>
  <c r="Y12" i="71"/>
  <c r="X12" i="71"/>
  <c r="P12" i="71"/>
  <c r="Q12" i="71" s="1"/>
  <c r="O12" i="71"/>
  <c r="M12" i="71"/>
  <c r="H12" i="71"/>
  <c r="C12" i="71"/>
  <c r="AD11" i="71"/>
  <c r="J11" i="71" s="1"/>
  <c r="I11" i="71" s="1"/>
  <c r="AB11" i="71"/>
  <c r="Y11" i="71"/>
  <c r="X11" i="71"/>
  <c r="P11" i="71"/>
  <c r="O11" i="71"/>
  <c r="Q11" i="71" s="1"/>
  <c r="M11" i="71"/>
  <c r="K11" i="71"/>
  <c r="H11" i="71"/>
  <c r="C11" i="71"/>
  <c r="AB10" i="71"/>
  <c r="AD10" i="71" s="1"/>
  <c r="J10" i="71" s="1"/>
  <c r="Y10" i="71"/>
  <c r="X10" i="71"/>
  <c r="P10" i="71"/>
  <c r="O10" i="71"/>
  <c r="Q10" i="71" s="1"/>
  <c r="M10" i="71"/>
  <c r="H10" i="71"/>
  <c r="C10" i="71"/>
  <c r="AB9" i="71"/>
  <c r="AD9" i="71" s="1"/>
  <c r="J9" i="71" s="1"/>
  <c r="Y9" i="71"/>
  <c r="X9" i="71"/>
  <c r="P9" i="71"/>
  <c r="O9" i="71"/>
  <c r="Q9" i="71" s="1"/>
  <c r="M9" i="71"/>
  <c r="H9" i="71"/>
  <c r="C9" i="71"/>
  <c r="AB8" i="71"/>
  <c r="AD8" i="71" s="1"/>
  <c r="J8" i="71" s="1"/>
  <c r="Y8" i="71"/>
  <c r="X8" i="71"/>
  <c r="Q8" i="71"/>
  <c r="P8" i="71"/>
  <c r="O8" i="71"/>
  <c r="M8" i="71"/>
  <c r="H8" i="71"/>
  <c r="C8" i="71"/>
  <c r="AB7" i="71"/>
  <c r="AD7" i="71" s="1"/>
  <c r="J7" i="71" s="1"/>
  <c r="Y7" i="71"/>
  <c r="X7" i="71"/>
  <c r="Q7" i="71"/>
  <c r="P7" i="71"/>
  <c r="O7" i="71"/>
  <c r="M7" i="71"/>
  <c r="H7" i="71"/>
  <c r="C7" i="71"/>
  <c r="AD6" i="71"/>
  <c r="J6" i="71" s="1"/>
  <c r="AB6" i="71"/>
  <c r="Y6" i="71"/>
  <c r="X6" i="71"/>
  <c r="P6" i="71"/>
  <c r="O6" i="71"/>
  <c r="Q6" i="71" s="1"/>
  <c r="M6" i="71"/>
  <c r="H6" i="71"/>
  <c r="C6" i="71"/>
  <c r="AB5" i="71"/>
  <c r="AD5" i="71" s="1"/>
  <c r="J5" i="71" s="1"/>
  <c r="K5" i="71" s="1"/>
  <c r="Y5" i="71"/>
  <c r="X5" i="71"/>
  <c r="P5" i="71"/>
  <c r="O5" i="71"/>
  <c r="Q5" i="71" s="1"/>
  <c r="M5" i="71"/>
  <c r="H5" i="71"/>
  <c r="C5" i="71"/>
  <c r="AD4" i="71"/>
  <c r="J4" i="71" s="1"/>
  <c r="AB4" i="71"/>
  <c r="Y4" i="71"/>
  <c r="X4" i="71"/>
  <c r="X3" i="71" s="1"/>
  <c r="P4" i="71"/>
  <c r="Q4" i="71" s="1"/>
  <c r="O4" i="71"/>
  <c r="M4" i="71"/>
  <c r="H4" i="71"/>
  <c r="C4" i="71"/>
  <c r="AG3" i="71"/>
  <c r="AF3" i="71"/>
  <c r="W3" i="71"/>
  <c r="V3" i="71"/>
  <c r="U3" i="71"/>
  <c r="T3" i="71"/>
  <c r="O3" i="71"/>
  <c r="G3" i="71"/>
  <c r="H3" i="71" s="1"/>
  <c r="F3" i="71"/>
  <c r="D3" i="71"/>
  <c r="C3" i="71"/>
  <c r="A2" i="71"/>
  <c r="A1" i="71"/>
  <c r="AD31" i="70"/>
  <c r="AB31" i="70"/>
  <c r="Y31" i="70"/>
  <c r="X31" i="70"/>
  <c r="V31" i="70"/>
  <c r="U31" i="70"/>
  <c r="T31" i="70"/>
  <c r="R31" i="70"/>
  <c r="Q31" i="70"/>
  <c r="P31" i="70"/>
  <c r="O31" i="70"/>
  <c r="M31" i="70"/>
  <c r="J31" i="70"/>
  <c r="H31" i="70"/>
  <c r="C31" i="70"/>
  <c r="AB30" i="70"/>
  <c r="AD30" i="70" s="1"/>
  <c r="J30" i="70" s="1"/>
  <c r="K30" i="70" s="1"/>
  <c r="Y30" i="70"/>
  <c r="X30" i="70"/>
  <c r="Q30" i="70"/>
  <c r="P30" i="70"/>
  <c r="O30" i="70"/>
  <c r="M30" i="70"/>
  <c r="I30" i="70"/>
  <c r="H30" i="70"/>
  <c r="C30" i="70"/>
  <c r="AD29" i="70"/>
  <c r="J29" i="70" s="1"/>
  <c r="AB29" i="70"/>
  <c r="Y29" i="70"/>
  <c r="X29" i="70"/>
  <c r="P29" i="70"/>
  <c r="O29" i="70"/>
  <c r="M29" i="70"/>
  <c r="H29" i="70"/>
  <c r="C29" i="70"/>
  <c r="AD28" i="70"/>
  <c r="J28" i="70" s="1"/>
  <c r="K28" i="70" s="1"/>
  <c r="AB28" i="70"/>
  <c r="Y28" i="70"/>
  <c r="X28" i="70"/>
  <c r="P28" i="70"/>
  <c r="O28" i="70"/>
  <c r="Q28" i="70" s="1"/>
  <c r="M28" i="70"/>
  <c r="I28" i="70"/>
  <c r="H28" i="70"/>
  <c r="C28" i="70"/>
  <c r="AD27" i="70"/>
  <c r="J27" i="70" s="1"/>
  <c r="AB27" i="70"/>
  <c r="Y27" i="70"/>
  <c r="X27" i="70"/>
  <c r="P27" i="70"/>
  <c r="Q27" i="70" s="1"/>
  <c r="O27" i="70"/>
  <c r="M27" i="70"/>
  <c r="H27" i="70"/>
  <c r="C27" i="70"/>
  <c r="AD26" i="70"/>
  <c r="J26" i="70" s="1"/>
  <c r="I26" i="70" s="1"/>
  <c r="AB26" i="70"/>
  <c r="Y26" i="70"/>
  <c r="X26" i="70"/>
  <c r="P26" i="70"/>
  <c r="O26" i="70"/>
  <c r="Q26" i="70" s="1"/>
  <c r="M26" i="70"/>
  <c r="K26" i="70"/>
  <c r="H26" i="70"/>
  <c r="C26" i="70"/>
  <c r="AB25" i="70"/>
  <c r="AD25" i="70" s="1"/>
  <c r="J25" i="70" s="1"/>
  <c r="Y25" i="70"/>
  <c r="X25" i="70"/>
  <c r="P25" i="70"/>
  <c r="O25" i="70"/>
  <c r="Q25" i="70" s="1"/>
  <c r="M25" i="70"/>
  <c r="H25" i="70"/>
  <c r="C25" i="70"/>
  <c r="AB24" i="70"/>
  <c r="AD24" i="70" s="1"/>
  <c r="J24" i="70" s="1"/>
  <c r="Y24" i="70"/>
  <c r="X24" i="70"/>
  <c r="P24" i="70"/>
  <c r="O24" i="70"/>
  <c r="Q24" i="70" s="1"/>
  <c r="M24" i="70"/>
  <c r="H24" i="70"/>
  <c r="C24" i="70"/>
  <c r="AB23" i="70"/>
  <c r="AD23" i="70" s="1"/>
  <c r="J23" i="70" s="1"/>
  <c r="Y23" i="70"/>
  <c r="X23" i="70"/>
  <c r="Q23" i="70"/>
  <c r="P23" i="70"/>
  <c r="O23" i="70"/>
  <c r="M23" i="70"/>
  <c r="H23" i="70"/>
  <c r="C23" i="70"/>
  <c r="AB22" i="70"/>
  <c r="AD22" i="70" s="1"/>
  <c r="J22" i="70" s="1"/>
  <c r="K22" i="70" s="1"/>
  <c r="Y22" i="70"/>
  <c r="X22" i="70"/>
  <c r="Q22" i="70"/>
  <c r="P22" i="70"/>
  <c r="O22" i="70"/>
  <c r="M22" i="70"/>
  <c r="I22" i="70"/>
  <c r="H22" i="70"/>
  <c r="C22" i="70"/>
  <c r="AD21" i="70"/>
  <c r="J21" i="70" s="1"/>
  <c r="AB21" i="70"/>
  <c r="Y21" i="70"/>
  <c r="X21" i="70"/>
  <c r="P21" i="70"/>
  <c r="O21" i="70"/>
  <c r="M21" i="70"/>
  <c r="H21" i="70"/>
  <c r="C21" i="70"/>
  <c r="AD20" i="70"/>
  <c r="J20" i="70" s="1"/>
  <c r="AB20" i="70"/>
  <c r="Y20" i="70"/>
  <c r="X20" i="70"/>
  <c r="P20" i="70"/>
  <c r="Q20" i="70" s="1"/>
  <c r="O20" i="70"/>
  <c r="M20" i="70"/>
  <c r="K20" i="70"/>
  <c r="I20" i="70"/>
  <c r="H20" i="70"/>
  <c r="C20" i="70"/>
  <c r="AD19" i="70"/>
  <c r="J19" i="70" s="1"/>
  <c r="AB19" i="70"/>
  <c r="Y19" i="70"/>
  <c r="X19" i="70"/>
  <c r="P19" i="70"/>
  <c r="Q19" i="70" s="1"/>
  <c r="O19" i="70"/>
  <c r="M19" i="70"/>
  <c r="H19" i="70"/>
  <c r="C19" i="70"/>
  <c r="AD18" i="70"/>
  <c r="J18" i="70" s="1"/>
  <c r="I18" i="70" s="1"/>
  <c r="AB18" i="70"/>
  <c r="Y18" i="70"/>
  <c r="X18" i="70"/>
  <c r="P18" i="70"/>
  <c r="O18" i="70"/>
  <c r="Q18" i="70" s="1"/>
  <c r="M18" i="70"/>
  <c r="K18" i="70"/>
  <c r="H18" i="70"/>
  <c r="C18" i="70"/>
  <c r="AB17" i="70"/>
  <c r="AD17" i="70" s="1"/>
  <c r="Y17" i="70"/>
  <c r="X17" i="70"/>
  <c r="P17" i="70"/>
  <c r="O17" i="70"/>
  <c r="Q17" i="70" s="1"/>
  <c r="M17" i="70"/>
  <c r="J17" i="70"/>
  <c r="H17" i="70"/>
  <c r="C17" i="70"/>
  <c r="AB16" i="70"/>
  <c r="AD16" i="70" s="1"/>
  <c r="J16" i="70" s="1"/>
  <c r="Y16" i="70"/>
  <c r="X16" i="70"/>
  <c r="P16" i="70"/>
  <c r="O16" i="70"/>
  <c r="Q16" i="70" s="1"/>
  <c r="M16" i="70"/>
  <c r="H16" i="70"/>
  <c r="C16" i="70"/>
  <c r="AB15" i="70"/>
  <c r="AD15" i="70" s="1"/>
  <c r="Y15" i="70"/>
  <c r="X15" i="70"/>
  <c r="Q15" i="70"/>
  <c r="P15" i="70"/>
  <c r="O15" i="70"/>
  <c r="M15" i="70"/>
  <c r="J15" i="70"/>
  <c r="H15" i="70"/>
  <c r="C15" i="70"/>
  <c r="AB14" i="70"/>
  <c r="AD14" i="70" s="1"/>
  <c r="J14" i="70" s="1"/>
  <c r="K14" i="70" s="1"/>
  <c r="Y14" i="70"/>
  <c r="X14" i="70"/>
  <c r="Q14" i="70"/>
  <c r="P14" i="70"/>
  <c r="O14" i="70"/>
  <c r="M14" i="70"/>
  <c r="I14" i="70"/>
  <c r="H14" i="70"/>
  <c r="C14" i="70"/>
  <c r="AD13" i="70"/>
  <c r="J13" i="70" s="1"/>
  <c r="AB13" i="70"/>
  <c r="Y13" i="70"/>
  <c r="X13" i="70"/>
  <c r="P13" i="70"/>
  <c r="O13" i="70"/>
  <c r="Q13" i="70" s="1"/>
  <c r="M13" i="70"/>
  <c r="H13" i="70"/>
  <c r="C13" i="70"/>
  <c r="AD12" i="70"/>
  <c r="J12" i="70" s="1"/>
  <c r="AB12" i="70"/>
  <c r="Y12" i="70"/>
  <c r="X12" i="70"/>
  <c r="P12" i="70"/>
  <c r="Q12" i="70" s="1"/>
  <c r="O12" i="70"/>
  <c r="M12" i="70"/>
  <c r="K12" i="70"/>
  <c r="I12" i="70"/>
  <c r="H12" i="70"/>
  <c r="C12" i="70"/>
  <c r="AD11" i="70"/>
  <c r="J11" i="70" s="1"/>
  <c r="AB11" i="70"/>
  <c r="Y11" i="70"/>
  <c r="X11" i="70"/>
  <c r="X3" i="70" s="1"/>
  <c r="P11" i="70"/>
  <c r="Q11" i="70" s="1"/>
  <c r="O11" i="70"/>
  <c r="M11" i="70"/>
  <c r="H11" i="70"/>
  <c r="C11" i="70"/>
  <c r="AD10" i="70"/>
  <c r="J10" i="70" s="1"/>
  <c r="AB10" i="70"/>
  <c r="Y10" i="70"/>
  <c r="X10" i="70"/>
  <c r="P10" i="70"/>
  <c r="O10" i="70"/>
  <c r="Q10" i="70" s="1"/>
  <c r="M10" i="70"/>
  <c r="H10" i="70"/>
  <c r="C10" i="70"/>
  <c r="AB9" i="70"/>
  <c r="AD9" i="70" s="1"/>
  <c r="Y9" i="70"/>
  <c r="X9" i="70"/>
  <c r="P9" i="70"/>
  <c r="O9" i="70"/>
  <c r="Q9" i="70" s="1"/>
  <c r="M9" i="70"/>
  <c r="J9" i="70"/>
  <c r="H9" i="70"/>
  <c r="C9" i="70"/>
  <c r="AB8" i="70"/>
  <c r="AD8" i="70" s="1"/>
  <c r="J8" i="70" s="1"/>
  <c r="Y8" i="70"/>
  <c r="X8" i="70"/>
  <c r="P8" i="70"/>
  <c r="O8" i="70"/>
  <c r="Q8" i="70" s="1"/>
  <c r="M8" i="70"/>
  <c r="H8" i="70"/>
  <c r="C8" i="70"/>
  <c r="AB7" i="70"/>
  <c r="AD7" i="70" s="1"/>
  <c r="Y7" i="70"/>
  <c r="X7" i="70"/>
  <c r="Q7" i="70"/>
  <c r="P7" i="70"/>
  <c r="O7" i="70"/>
  <c r="M7" i="70"/>
  <c r="J7" i="70"/>
  <c r="H7" i="70"/>
  <c r="C7" i="70"/>
  <c r="AB6" i="70"/>
  <c r="AD6" i="70" s="1"/>
  <c r="J6" i="70" s="1"/>
  <c r="K6" i="70" s="1"/>
  <c r="Y6" i="70"/>
  <c r="X6" i="70"/>
  <c r="Q6" i="70"/>
  <c r="P6" i="70"/>
  <c r="O6" i="70"/>
  <c r="M6" i="70"/>
  <c r="I6" i="70"/>
  <c r="H6" i="70"/>
  <c r="C6" i="70"/>
  <c r="AD5" i="70"/>
  <c r="J5" i="70" s="1"/>
  <c r="AB5" i="70"/>
  <c r="Y5" i="70"/>
  <c r="X5" i="70"/>
  <c r="P5" i="70"/>
  <c r="O5" i="70"/>
  <c r="Q5" i="70" s="1"/>
  <c r="M5" i="70"/>
  <c r="H5" i="70"/>
  <c r="C5" i="70"/>
  <c r="AD4" i="70"/>
  <c r="J4" i="70" s="1"/>
  <c r="AB4" i="70"/>
  <c r="Y4" i="70"/>
  <c r="X4" i="70"/>
  <c r="P4" i="70"/>
  <c r="Q4" i="70" s="1"/>
  <c r="O4" i="70"/>
  <c r="M4" i="70"/>
  <c r="K4" i="70"/>
  <c r="I4" i="70"/>
  <c r="H4" i="70"/>
  <c r="C4" i="70"/>
  <c r="AG3" i="70"/>
  <c r="AF3" i="70"/>
  <c r="W3" i="70"/>
  <c r="V3" i="70"/>
  <c r="U3" i="70"/>
  <c r="T3" i="70"/>
  <c r="O3" i="70"/>
  <c r="G3" i="70"/>
  <c r="H3" i="70" s="1"/>
  <c r="F3" i="70"/>
  <c r="D3" i="70"/>
  <c r="C3" i="70"/>
  <c r="A2" i="70"/>
  <c r="A1" i="70"/>
  <c r="AD31" i="69"/>
  <c r="J31" i="69" s="1"/>
  <c r="AB31" i="69"/>
  <c r="Y31" i="69"/>
  <c r="X31" i="69"/>
  <c r="V31" i="69"/>
  <c r="U31" i="69"/>
  <c r="T31" i="69"/>
  <c r="R31" i="69"/>
  <c r="Q31" i="69"/>
  <c r="P31" i="69"/>
  <c r="O31" i="69"/>
  <c r="M31" i="69"/>
  <c r="H31" i="69"/>
  <c r="C31" i="69"/>
  <c r="AB30" i="69"/>
  <c r="AD30" i="69" s="1"/>
  <c r="J30" i="69" s="1"/>
  <c r="Y30" i="69"/>
  <c r="X30" i="69"/>
  <c r="Q30" i="69"/>
  <c r="P30" i="69"/>
  <c r="O30" i="69"/>
  <c r="M30" i="69"/>
  <c r="H30" i="69"/>
  <c r="C30" i="69"/>
  <c r="AB29" i="69"/>
  <c r="AD29" i="69" s="1"/>
  <c r="J29" i="69" s="1"/>
  <c r="K29" i="69" s="1"/>
  <c r="Y29" i="69"/>
  <c r="X29" i="69"/>
  <c r="Q29" i="69"/>
  <c r="P29" i="69"/>
  <c r="O29" i="69"/>
  <c r="M29" i="69"/>
  <c r="H29" i="69"/>
  <c r="C29" i="69"/>
  <c r="AD28" i="69"/>
  <c r="J28" i="69" s="1"/>
  <c r="AB28" i="69"/>
  <c r="Y28" i="69"/>
  <c r="X28" i="69"/>
  <c r="P28" i="69"/>
  <c r="O28" i="69"/>
  <c r="M28" i="69"/>
  <c r="H28" i="69"/>
  <c r="C28" i="69"/>
  <c r="AD27" i="69"/>
  <c r="AB27" i="69"/>
  <c r="Y27" i="69"/>
  <c r="X27" i="69"/>
  <c r="P27" i="69"/>
  <c r="Q27" i="69" s="1"/>
  <c r="O27" i="69"/>
  <c r="M27" i="69"/>
  <c r="J27" i="69"/>
  <c r="H27" i="69"/>
  <c r="C27" i="69"/>
  <c r="AD26" i="69"/>
  <c r="J26" i="69" s="1"/>
  <c r="I26" i="69" s="1"/>
  <c r="AB26" i="69"/>
  <c r="Y26" i="69"/>
  <c r="X26" i="69"/>
  <c r="Q26" i="69"/>
  <c r="P26" i="69"/>
  <c r="O26" i="69"/>
  <c r="M26" i="69"/>
  <c r="K26" i="69"/>
  <c r="H26" i="69"/>
  <c r="C26" i="69"/>
  <c r="AD25" i="69"/>
  <c r="J25" i="69" s="1"/>
  <c r="I25" i="69" s="1"/>
  <c r="AB25" i="69"/>
  <c r="Y25" i="69"/>
  <c r="X25" i="69"/>
  <c r="P25" i="69"/>
  <c r="O25" i="69"/>
  <c r="Q25" i="69" s="1"/>
  <c r="M25" i="69"/>
  <c r="K25" i="69"/>
  <c r="H25" i="69"/>
  <c r="C25" i="69"/>
  <c r="AB24" i="69"/>
  <c r="AD24" i="69" s="1"/>
  <c r="J24" i="69" s="1"/>
  <c r="Y24" i="69"/>
  <c r="X24" i="69"/>
  <c r="P24" i="69"/>
  <c r="O24" i="69"/>
  <c r="Q24" i="69" s="1"/>
  <c r="M24" i="69"/>
  <c r="H24" i="69"/>
  <c r="C24" i="69"/>
  <c r="AB23" i="69"/>
  <c r="AD23" i="69" s="1"/>
  <c r="Y23" i="69"/>
  <c r="X23" i="69"/>
  <c r="P23" i="69"/>
  <c r="O23" i="69"/>
  <c r="Q23" i="69" s="1"/>
  <c r="M23" i="69"/>
  <c r="J23" i="69"/>
  <c r="H23" i="69"/>
  <c r="C23" i="69"/>
  <c r="AD22" i="69"/>
  <c r="J22" i="69" s="1"/>
  <c r="AB22" i="69"/>
  <c r="Y22" i="69"/>
  <c r="X22" i="69"/>
  <c r="Q22" i="69"/>
  <c r="P22" i="69"/>
  <c r="O22" i="69"/>
  <c r="M22" i="69"/>
  <c r="H22" i="69"/>
  <c r="C22" i="69"/>
  <c r="AB21" i="69"/>
  <c r="AD21" i="69" s="1"/>
  <c r="J21" i="69" s="1"/>
  <c r="K21" i="69" s="1"/>
  <c r="Y21" i="69"/>
  <c r="X21" i="69"/>
  <c r="Q21" i="69"/>
  <c r="P21" i="69"/>
  <c r="O21" i="69"/>
  <c r="M21" i="69"/>
  <c r="I21" i="69"/>
  <c r="H21" i="69"/>
  <c r="C21" i="69"/>
  <c r="AD20" i="69"/>
  <c r="J20" i="69" s="1"/>
  <c r="K20" i="69" s="1"/>
  <c r="AB20" i="69"/>
  <c r="Y20" i="69"/>
  <c r="X20" i="69"/>
  <c r="P20" i="69"/>
  <c r="O20" i="69"/>
  <c r="Q20" i="69" s="1"/>
  <c r="M20" i="69"/>
  <c r="I20" i="69"/>
  <c r="H20" i="69"/>
  <c r="C20" i="69"/>
  <c r="AD19" i="69"/>
  <c r="AB19" i="69"/>
  <c r="Y19" i="69"/>
  <c r="X19" i="69"/>
  <c r="P19" i="69"/>
  <c r="O19" i="69"/>
  <c r="Q19" i="69" s="1"/>
  <c r="M19" i="69"/>
  <c r="J19" i="69"/>
  <c r="K19" i="69" s="1"/>
  <c r="H19" i="69"/>
  <c r="C19" i="69"/>
  <c r="AD18" i="69"/>
  <c r="J18" i="69" s="1"/>
  <c r="I18" i="69" s="1"/>
  <c r="AB18" i="69"/>
  <c r="Y18" i="69"/>
  <c r="X18" i="69"/>
  <c r="Q18" i="69"/>
  <c r="P18" i="69"/>
  <c r="O18" i="69"/>
  <c r="M18" i="69"/>
  <c r="K18" i="69"/>
  <c r="H18" i="69"/>
  <c r="C18" i="69"/>
  <c r="AD17" i="69"/>
  <c r="J17" i="69" s="1"/>
  <c r="I17" i="69" s="1"/>
  <c r="AB17" i="69"/>
  <c r="Y17" i="69"/>
  <c r="X17" i="69"/>
  <c r="P17" i="69"/>
  <c r="O17" i="69"/>
  <c r="Q17" i="69" s="1"/>
  <c r="M17" i="69"/>
  <c r="K17" i="69"/>
  <c r="H17" i="69"/>
  <c r="C17" i="69"/>
  <c r="AB16" i="69"/>
  <c r="AD16" i="69" s="1"/>
  <c r="J16" i="69" s="1"/>
  <c r="Y16" i="69"/>
  <c r="X16" i="69"/>
  <c r="P16" i="69"/>
  <c r="O16" i="69"/>
  <c r="Q16" i="69" s="1"/>
  <c r="M16" i="69"/>
  <c r="H16" i="69"/>
  <c r="C16" i="69"/>
  <c r="AB15" i="69"/>
  <c r="AD15" i="69" s="1"/>
  <c r="J15" i="69" s="1"/>
  <c r="Y15" i="69"/>
  <c r="X15" i="69"/>
  <c r="Q15" i="69"/>
  <c r="P15" i="69"/>
  <c r="O15" i="69"/>
  <c r="M15" i="69"/>
  <c r="H15" i="69"/>
  <c r="C15" i="69"/>
  <c r="AD14" i="69"/>
  <c r="J14" i="69" s="1"/>
  <c r="AB14" i="69"/>
  <c r="Y14" i="69"/>
  <c r="X14" i="69"/>
  <c r="Q14" i="69"/>
  <c r="P14" i="69"/>
  <c r="O14" i="69"/>
  <c r="M14" i="69"/>
  <c r="H14" i="69"/>
  <c r="C14" i="69"/>
  <c r="AB13" i="69"/>
  <c r="AD13" i="69" s="1"/>
  <c r="J13" i="69" s="1"/>
  <c r="K13" i="69" s="1"/>
  <c r="Y13" i="69"/>
  <c r="X13" i="69"/>
  <c r="Q13" i="69"/>
  <c r="P13" i="69"/>
  <c r="O13" i="69"/>
  <c r="M13" i="69"/>
  <c r="I13" i="69"/>
  <c r="H13" i="69"/>
  <c r="C13" i="69"/>
  <c r="AD12" i="69"/>
  <c r="J12" i="69" s="1"/>
  <c r="AB12" i="69"/>
  <c r="Y12" i="69"/>
  <c r="X12" i="69"/>
  <c r="Q12" i="69"/>
  <c r="P12" i="69"/>
  <c r="O12" i="69"/>
  <c r="M12" i="69"/>
  <c r="K12" i="69"/>
  <c r="I12" i="69"/>
  <c r="H12" i="69"/>
  <c r="C12" i="69"/>
  <c r="AD11" i="69"/>
  <c r="AB11" i="69"/>
  <c r="Y11" i="69"/>
  <c r="X11" i="69"/>
  <c r="P11" i="69"/>
  <c r="O11" i="69"/>
  <c r="Q11" i="69" s="1"/>
  <c r="M11" i="69"/>
  <c r="J11" i="69"/>
  <c r="K11" i="69" s="1"/>
  <c r="H11" i="69"/>
  <c r="C11" i="69"/>
  <c r="AD10" i="69"/>
  <c r="J10" i="69" s="1"/>
  <c r="AB10" i="69"/>
  <c r="Y10" i="69"/>
  <c r="X10" i="69"/>
  <c r="Q10" i="69"/>
  <c r="P10" i="69"/>
  <c r="O10" i="69"/>
  <c r="M10" i="69"/>
  <c r="K10" i="69"/>
  <c r="I10" i="69"/>
  <c r="H10" i="69"/>
  <c r="C10" i="69"/>
  <c r="AD9" i="69"/>
  <c r="AB9" i="69"/>
  <c r="Y9" i="69"/>
  <c r="X9" i="69"/>
  <c r="P9" i="69"/>
  <c r="O9" i="69"/>
  <c r="Q9" i="69" s="1"/>
  <c r="M9" i="69"/>
  <c r="J9" i="69"/>
  <c r="I9" i="69" s="1"/>
  <c r="H9" i="69"/>
  <c r="C9" i="69"/>
  <c r="AD8" i="69"/>
  <c r="J8" i="69" s="1"/>
  <c r="AB8" i="69"/>
  <c r="Y8" i="69"/>
  <c r="X8" i="69"/>
  <c r="P8" i="69"/>
  <c r="O8" i="69"/>
  <c r="Q8" i="69" s="1"/>
  <c r="M8" i="69"/>
  <c r="H8" i="69"/>
  <c r="C8" i="69"/>
  <c r="AB7" i="69"/>
  <c r="AD7" i="69" s="1"/>
  <c r="J7" i="69" s="1"/>
  <c r="Y7" i="69"/>
  <c r="X7" i="69"/>
  <c r="Q7" i="69"/>
  <c r="P7" i="69"/>
  <c r="O7" i="69"/>
  <c r="M7" i="69"/>
  <c r="H7" i="69"/>
  <c r="C7" i="69"/>
  <c r="AB6" i="69"/>
  <c r="AD6" i="69" s="1"/>
  <c r="J6" i="69" s="1"/>
  <c r="Y6" i="69"/>
  <c r="X6" i="69"/>
  <c r="Q6" i="69"/>
  <c r="P6" i="69"/>
  <c r="O6" i="69"/>
  <c r="M6" i="69"/>
  <c r="H6" i="69"/>
  <c r="C6" i="69"/>
  <c r="AB5" i="69"/>
  <c r="AD5" i="69" s="1"/>
  <c r="Y5" i="69"/>
  <c r="X5" i="69"/>
  <c r="P5" i="69"/>
  <c r="Q5" i="69" s="1"/>
  <c r="O5" i="69"/>
  <c r="M5" i="69"/>
  <c r="J5" i="69"/>
  <c r="K5" i="69" s="1"/>
  <c r="H5" i="69"/>
  <c r="C5" i="69"/>
  <c r="AD4" i="69"/>
  <c r="J4" i="69" s="1"/>
  <c r="AB4" i="69"/>
  <c r="Y4" i="69"/>
  <c r="Y3" i="69" s="1"/>
  <c r="X4" i="69"/>
  <c r="Q4" i="69"/>
  <c r="P4" i="69"/>
  <c r="O4" i="69"/>
  <c r="M4" i="69"/>
  <c r="K4" i="69"/>
  <c r="I4" i="69"/>
  <c r="H4" i="69"/>
  <c r="C4" i="69"/>
  <c r="AG3" i="69"/>
  <c r="AF3" i="69"/>
  <c r="W3" i="69"/>
  <c r="V3" i="69"/>
  <c r="U3" i="69"/>
  <c r="T3" i="69"/>
  <c r="O3" i="69"/>
  <c r="G3" i="69"/>
  <c r="H3" i="69" s="1"/>
  <c r="F3" i="69"/>
  <c r="D3" i="69"/>
  <c r="C3" i="69"/>
  <c r="A2" i="69"/>
  <c r="A1" i="69"/>
  <c r="AD31" i="68"/>
  <c r="AB31" i="68"/>
  <c r="Y31" i="68"/>
  <c r="X31" i="68"/>
  <c r="V31" i="68"/>
  <c r="U31" i="68"/>
  <c r="T31" i="68"/>
  <c r="R31" i="68"/>
  <c r="Q31" i="68"/>
  <c r="P31" i="68"/>
  <c r="O31" i="68"/>
  <c r="M31" i="68"/>
  <c r="J31" i="68"/>
  <c r="K31" i="68" s="1"/>
  <c r="H31" i="68"/>
  <c r="C31" i="68"/>
  <c r="AB30" i="68"/>
  <c r="AD30" i="68" s="1"/>
  <c r="Y30" i="68"/>
  <c r="X30" i="68"/>
  <c r="P30" i="68"/>
  <c r="O30" i="68"/>
  <c r="Q30" i="68" s="1"/>
  <c r="M30" i="68"/>
  <c r="J30" i="68"/>
  <c r="H30" i="68"/>
  <c r="C30" i="68"/>
  <c r="AD29" i="68"/>
  <c r="J29" i="68" s="1"/>
  <c r="I29" i="68" s="1"/>
  <c r="AB29" i="68"/>
  <c r="Y29" i="68"/>
  <c r="X29" i="68"/>
  <c r="P29" i="68"/>
  <c r="O29" i="68"/>
  <c r="Q29" i="68" s="1"/>
  <c r="M29" i="68"/>
  <c r="H29" i="68"/>
  <c r="C29" i="68"/>
  <c r="AB28" i="68"/>
  <c r="AD28" i="68" s="1"/>
  <c r="J28" i="68" s="1"/>
  <c r="Y28" i="68"/>
  <c r="X28" i="68"/>
  <c r="Q28" i="68"/>
  <c r="P28" i="68"/>
  <c r="O28" i="68"/>
  <c r="M28" i="68"/>
  <c r="H28" i="68"/>
  <c r="C28" i="68"/>
  <c r="AD27" i="68"/>
  <c r="J27" i="68" s="1"/>
  <c r="I27" i="68" s="1"/>
  <c r="AB27" i="68"/>
  <c r="Y27" i="68"/>
  <c r="X27" i="68"/>
  <c r="P27" i="68"/>
  <c r="O27" i="68"/>
  <c r="Q27" i="68" s="1"/>
  <c r="M27" i="68"/>
  <c r="H27" i="68"/>
  <c r="C27" i="68"/>
  <c r="AB26" i="68"/>
  <c r="AD26" i="68" s="1"/>
  <c r="J26" i="68" s="1"/>
  <c r="Y26" i="68"/>
  <c r="X26" i="68"/>
  <c r="P26" i="68"/>
  <c r="Q26" i="68" s="1"/>
  <c r="O26" i="68"/>
  <c r="M26" i="68"/>
  <c r="H26" i="68"/>
  <c r="C26" i="68"/>
  <c r="AD25" i="68"/>
  <c r="J25" i="68" s="1"/>
  <c r="I25" i="68" s="1"/>
  <c r="AB25" i="68"/>
  <c r="Y25" i="68"/>
  <c r="X25" i="68"/>
  <c r="P25" i="68"/>
  <c r="O25" i="68"/>
  <c r="Q25" i="68" s="1"/>
  <c r="M25" i="68"/>
  <c r="K25" i="68"/>
  <c r="H25" i="68"/>
  <c r="C25" i="68"/>
  <c r="AB24" i="68"/>
  <c r="AD24" i="68" s="1"/>
  <c r="J24" i="68" s="1"/>
  <c r="Y24" i="68"/>
  <c r="X24" i="68"/>
  <c r="P24" i="68"/>
  <c r="O24" i="68"/>
  <c r="M24" i="68"/>
  <c r="H24" i="68"/>
  <c r="C24" i="68"/>
  <c r="AB23" i="68"/>
  <c r="AD23" i="68" s="1"/>
  <c r="J23" i="68" s="1"/>
  <c r="Y23" i="68"/>
  <c r="X23" i="68"/>
  <c r="Q23" i="68"/>
  <c r="P23" i="68"/>
  <c r="O23" i="68"/>
  <c r="M23" i="68"/>
  <c r="H23" i="68"/>
  <c r="C23" i="68"/>
  <c r="AB22" i="68"/>
  <c r="AD22" i="68" s="1"/>
  <c r="Y22" i="68"/>
  <c r="X22" i="68"/>
  <c r="P22" i="68"/>
  <c r="O22" i="68"/>
  <c r="M22" i="68"/>
  <c r="J22" i="68"/>
  <c r="H22" i="68"/>
  <c r="C22" i="68"/>
  <c r="AD21" i="68"/>
  <c r="J21" i="68" s="1"/>
  <c r="K21" i="68" s="1"/>
  <c r="AB21" i="68"/>
  <c r="Y21" i="68"/>
  <c r="X21" i="68"/>
  <c r="Q21" i="68"/>
  <c r="P21" i="68"/>
  <c r="O21" i="68"/>
  <c r="M21" i="68"/>
  <c r="I21" i="68"/>
  <c r="H21" i="68"/>
  <c r="C21" i="68"/>
  <c r="AB20" i="68"/>
  <c r="AD20" i="68" s="1"/>
  <c r="Y20" i="68"/>
  <c r="X20" i="68"/>
  <c r="Q20" i="68"/>
  <c r="P20" i="68"/>
  <c r="O20" i="68"/>
  <c r="M20" i="68"/>
  <c r="J20" i="68"/>
  <c r="K20" i="68" s="1"/>
  <c r="H20" i="68"/>
  <c r="C20" i="68"/>
  <c r="AD19" i="68"/>
  <c r="J19" i="68" s="1"/>
  <c r="I19" i="68" s="1"/>
  <c r="AB19" i="68"/>
  <c r="Y19" i="68"/>
  <c r="X19" i="68"/>
  <c r="Q19" i="68"/>
  <c r="P19" i="68"/>
  <c r="O19" i="68"/>
  <c r="M19" i="68"/>
  <c r="K19" i="68"/>
  <c r="H19" i="68"/>
  <c r="C19" i="68"/>
  <c r="AD18" i="68"/>
  <c r="AB18" i="68"/>
  <c r="Y18" i="68"/>
  <c r="X18" i="68"/>
  <c r="P18" i="68"/>
  <c r="O18" i="68"/>
  <c r="M18" i="68"/>
  <c r="J18" i="68"/>
  <c r="K18" i="68" s="1"/>
  <c r="H18" i="68"/>
  <c r="C18" i="68"/>
  <c r="AD17" i="68"/>
  <c r="J17" i="68" s="1"/>
  <c r="I17" i="68" s="1"/>
  <c r="AB17" i="68"/>
  <c r="Y17" i="68"/>
  <c r="X17" i="68"/>
  <c r="Q17" i="68"/>
  <c r="P17" i="68"/>
  <c r="O17" i="68"/>
  <c r="M17" i="68"/>
  <c r="K17" i="68"/>
  <c r="H17" i="68"/>
  <c r="C17" i="68"/>
  <c r="AD16" i="68"/>
  <c r="AB16" i="68"/>
  <c r="Y16" i="68"/>
  <c r="X16" i="68"/>
  <c r="P16" i="68"/>
  <c r="O16" i="68"/>
  <c r="M16" i="68"/>
  <c r="J16" i="68"/>
  <c r="I16" i="68" s="1"/>
  <c r="H16" i="68"/>
  <c r="C16" i="68"/>
  <c r="AD15" i="68"/>
  <c r="J15" i="68" s="1"/>
  <c r="AB15" i="68"/>
  <c r="Y15" i="68"/>
  <c r="X15" i="68"/>
  <c r="P15" i="68"/>
  <c r="O15" i="68"/>
  <c r="Q15" i="68" s="1"/>
  <c r="M15" i="68"/>
  <c r="H15" i="68"/>
  <c r="C15" i="68"/>
  <c r="AB14" i="68"/>
  <c r="AD14" i="68" s="1"/>
  <c r="Y14" i="68"/>
  <c r="X14" i="68"/>
  <c r="Q14" i="68"/>
  <c r="P14" i="68"/>
  <c r="O14" i="68"/>
  <c r="M14" i="68"/>
  <c r="J14" i="68"/>
  <c r="K14" i="68" s="1"/>
  <c r="H14" i="68"/>
  <c r="C14" i="68"/>
  <c r="AD13" i="68"/>
  <c r="J13" i="68" s="1"/>
  <c r="K13" i="68" s="1"/>
  <c r="AB13" i="68"/>
  <c r="Y13" i="68"/>
  <c r="X13" i="68"/>
  <c r="Q13" i="68"/>
  <c r="P13" i="68"/>
  <c r="O13" i="68"/>
  <c r="M13" i="68"/>
  <c r="I13" i="68"/>
  <c r="H13" i="68"/>
  <c r="C13" i="68"/>
  <c r="AD12" i="68"/>
  <c r="J12" i="68" s="1"/>
  <c r="AB12" i="68"/>
  <c r="Y12" i="68"/>
  <c r="X12" i="68"/>
  <c r="P12" i="68"/>
  <c r="O12" i="68"/>
  <c r="Q12" i="68" s="1"/>
  <c r="M12" i="68"/>
  <c r="H12" i="68"/>
  <c r="C12" i="68"/>
  <c r="AD11" i="68"/>
  <c r="J11" i="68" s="1"/>
  <c r="I11" i="68" s="1"/>
  <c r="AB11" i="68"/>
  <c r="Y11" i="68"/>
  <c r="X11" i="68"/>
  <c r="P11" i="68"/>
  <c r="O11" i="68"/>
  <c r="Q11" i="68" s="1"/>
  <c r="M11" i="68"/>
  <c r="H11" i="68"/>
  <c r="C11" i="68"/>
  <c r="AD10" i="68"/>
  <c r="J10" i="68" s="1"/>
  <c r="AB10" i="68"/>
  <c r="Y10" i="68"/>
  <c r="X10" i="68"/>
  <c r="P10" i="68"/>
  <c r="O10" i="68"/>
  <c r="Q10" i="68" s="1"/>
  <c r="M10" i="68"/>
  <c r="H10" i="68"/>
  <c r="C10" i="68"/>
  <c r="AD9" i="68"/>
  <c r="J9" i="68" s="1"/>
  <c r="AB9" i="68"/>
  <c r="Y9" i="68"/>
  <c r="X9" i="68"/>
  <c r="P9" i="68"/>
  <c r="O9" i="68"/>
  <c r="Q9" i="68" s="1"/>
  <c r="M9" i="68"/>
  <c r="H9" i="68"/>
  <c r="C9" i="68"/>
  <c r="AB8" i="68"/>
  <c r="AD8" i="68" s="1"/>
  <c r="J8" i="68" s="1"/>
  <c r="Y8" i="68"/>
  <c r="X8" i="68"/>
  <c r="Q8" i="68"/>
  <c r="P8" i="68"/>
  <c r="O8" i="68"/>
  <c r="M8" i="68"/>
  <c r="H8" i="68"/>
  <c r="C8" i="68"/>
  <c r="AB7" i="68"/>
  <c r="AD7" i="68" s="1"/>
  <c r="J7" i="68" s="1"/>
  <c r="Y7" i="68"/>
  <c r="X7" i="68"/>
  <c r="Q7" i="68"/>
  <c r="P7" i="68"/>
  <c r="O7" i="68"/>
  <c r="M7" i="68"/>
  <c r="H7" i="68"/>
  <c r="C7" i="68"/>
  <c r="AB6" i="68"/>
  <c r="AD6" i="68" s="1"/>
  <c r="J6" i="68" s="1"/>
  <c r="Y6" i="68"/>
  <c r="X6" i="68"/>
  <c r="Q6" i="68"/>
  <c r="P6" i="68"/>
  <c r="O6" i="68"/>
  <c r="M6" i="68"/>
  <c r="H6" i="68"/>
  <c r="C6" i="68"/>
  <c r="AD5" i="68"/>
  <c r="J5" i="68" s="1"/>
  <c r="K5" i="68" s="1"/>
  <c r="AB5" i="68"/>
  <c r="Y5" i="68"/>
  <c r="X5" i="68"/>
  <c r="Q5" i="68"/>
  <c r="P5" i="68"/>
  <c r="O5" i="68"/>
  <c r="M5" i="68"/>
  <c r="I5" i="68"/>
  <c r="H5" i="68"/>
  <c r="C5" i="68"/>
  <c r="AD4" i="68"/>
  <c r="J4" i="68" s="1"/>
  <c r="AB4" i="68"/>
  <c r="Y4" i="68"/>
  <c r="X4" i="68"/>
  <c r="P4" i="68"/>
  <c r="O4" i="68"/>
  <c r="Q4" i="68" s="1"/>
  <c r="M4" i="68"/>
  <c r="H4" i="68"/>
  <c r="C4" i="68"/>
  <c r="AG3" i="68"/>
  <c r="AF3" i="68"/>
  <c r="W3" i="68"/>
  <c r="V3" i="68"/>
  <c r="U3" i="68"/>
  <c r="T3" i="68"/>
  <c r="O3" i="68"/>
  <c r="G3" i="68"/>
  <c r="H3" i="68" s="1"/>
  <c r="F3" i="68"/>
  <c r="D3" i="68"/>
  <c r="C3" i="68"/>
  <c r="A2" i="68"/>
  <c r="A1" i="68"/>
  <c r="AD31" i="67"/>
  <c r="AB31" i="67"/>
  <c r="Y31" i="67"/>
  <c r="X31" i="67"/>
  <c r="V31" i="67"/>
  <c r="U31" i="67"/>
  <c r="T31" i="67"/>
  <c r="R31" i="67"/>
  <c r="Q31" i="67"/>
  <c r="P31" i="67"/>
  <c r="O31" i="67"/>
  <c r="M31" i="67"/>
  <c r="J31" i="67"/>
  <c r="H31" i="67"/>
  <c r="C31" i="67"/>
  <c r="AB30" i="67"/>
  <c r="AD30" i="67" s="1"/>
  <c r="J30" i="67" s="1"/>
  <c r="Y30" i="67"/>
  <c r="X30" i="67"/>
  <c r="Q30" i="67"/>
  <c r="P30" i="67"/>
  <c r="O30" i="67"/>
  <c r="M30" i="67"/>
  <c r="H30" i="67"/>
  <c r="C30" i="67"/>
  <c r="AB29" i="67"/>
  <c r="AD29" i="67" s="1"/>
  <c r="J29" i="67" s="1"/>
  <c r="Y29" i="67"/>
  <c r="X29" i="67"/>
  <c r="Q29" i="67"/>
  <c r="P29" i="67"/>
  <c r="O29" i="67"/>
  <c r="M29" i="67"/>
  <c r="H29" i="67"/>
  <c r="C29" i="67"/>
  <c r="AB28" i="67"/>
  <c r="AD28" i="67" s="1"/>
  <c r="J28" i="67" s="1"/>
  <c r="K28" i="67" s="1"/>
  <c r="Y28" i="67"/>
  <c r="X28" i="67"/>
  <c r="Q28" i="67"/>
  <c r="P28" i="67"/>
  <c r="O28" i="67"/>
  <c r="M28" i="67"/>
  <c r="I28" i="67"/>
  <c r="H28" i="67"/>
  <c r="C28" i="67"/>
  <c r="AD27" i="67"/>
  <c r="J27" i="67" s="1"/>
  <c r="AB27" i="67"/>
  <c r="Y27" i="67"/>
  <c r="X27" i="67"/>
  <c r="P27" i="67"/>
  <c r="O27" i="67"/>
  <c r="Q27" i="67" s="1"/>
  <c r="M27" i="67"/>
  <c r="H27" i="67"/>
  <c r="C27" i="67"/>
  <c r="AD26" i="67"/>
  <c r="J26" i="67" s="1"/>
  <c r="I26" i="67" s="1"/>
  <c r="AB26" i="67"/>
  <c r="Y26" i="67"/>
  <c r="X26" i="67"/>
  <c r="P26" i="67"/>
  <c r="Q26" i="67" s="1"/>
  <c r="O26" i="67"/>
  <c r="M26" i="67"/>
  <c r="K26" i="67"/>
  <c r="H26" i="67"/>
  <c r="C26" i="67"/>
  <c r="AD25" i="67"/>
  <c r="J25" i="67" s="1"/>
  <c r="AB25" i="67"/>
  <c r="Y25" i="67"/>
  <c r="X25" i="67"/>
  <c r="P25" i="67"/>
  <c r="O25" i="67"/>
  <c r="Q25" i="67" s="1"/>
  <c r="M25" i="67"/>
  <c r="H25" i="67"/>
  <c r="C25" i="67"/>
  <c r="AD24" i="67"/>
  <c r="J24" i="67" s="1"/>
  <c r="AB24" i="67"/>
  <c r="Y24" i="67"/>
  <c r="X24" i="67"/>
  <c r="P24" i="67"/>
  <c r="O24" i="67"/>
  <c r="Q24" i="67" s="1"/>
  <c r="M24" i="67"/>
  <c r="H24" i="67"/>
  <c r="C24" i="67"/>
  <c r="AB23" i="67"/>
  <c r="AD23" i="67" s="1"/>
  <c r="J23" i="67" s="1"/>
  <c r="Y23" i="67"/>
  <c r="X23" i="67"/>
  <c r="Q23" i="67"/>
  <c r="P23" i="67"/>
  <c r="O23" i="67"/>
  <c r="M23" i="67"/>
  <c r="H23" i="67"/>
  <c r="C23" i="67"/>
  <c r="AB22" i="67"/>
  <c r="AD22" i="67" s="1"/>
  <c r="J22" i="67" s="1"/>
  <c r="Y22" i="67"/>
  <c r="X22" i="67"/>
  <c r="Q22" i="67"/>
  <c r="P22" i="67"/>
  <c r="O22" i="67"/>
  <c r="M22" i="67"/>
  <c r="H22" i="67"/>
  <c r="C22" i="67"/>
  <c r="AB21" i="67"/>
  <c r="AD21" i="67" s="1"/>
  <c r="J21" i="67" s="1"/>
  <c r="Y21" i="67"/>
  <c r="X21" i="67"/>
  <c r="Q21" i="67"/>
  <c r="P21" i="67"/>
  <c r="O21" i="67"/>
  <c r="M21" i="67"/>
  <c r="H21" i="67"/>
  <c r="C21" i="67"/>
  <c r="AB20" i="67"/>
  <c r="AD20" i="67" s="1"/>
  <c r="J20" i="67" s="1"/>
  <c r="K20" i="67" s="1"/>
  <c r="Y20" i="67"/>
  <c r="X20" i="67"/>
  <c r="Q20" i="67"/>
  <c r="P20" i="67"/>
  <c r="O20" i="67"/>
  <c r="M20" i="67"/>
  <c r="I20" i="67"/>
  <c r="H20" i="67"/>
  <c r="C20" i="67"/>
  <c r="AD19" i="67"/>
  <c r="J19" i="67" s="1"/>
  <c r="AB19" i="67"/>
  <c r="Y19" i="67"/>
  <c r="X19" i="67"/>
  <c r="P19" i="67"/>
  <c r="O19" i="67"/>
  <c r="Q19" i="67" s="1"/>
  <c r="M19" i="67"/>
  <c r="H19" i="67"/>
  <c r="C19" i="67"/>
  <c r="AD18" i="67"/>
  <c r="J18" i="67" s="1"/>
  <c r="I18" i="67" s="1"/>
  <c r="AB18" i="67"/>
  <c r="Y18" i="67"/>
  <c r="X18" i="67"/>
  <c r="P18" i="67"/>
  <c r="Q18" i="67" s="1"/>
  <c r="O18" i="67"/>
  <c r="M18" i="67"/>
  <c r="H18" i="67"/>
  <c r="C18" i="67"/>
  <c r="AD17" i="67"/>
  <c r="J17" i="67" s="1"/>
  <c r="AB17" i="67"/>
  <c r="Y17" i="67"/>
  <c r="X17" i="67"/>
  <c r="P17" i="67"/>
  <c r="O17" i="67"/>
  <c r="Q17" i="67" s="1"/>
  <c r="M17" i="67"/>
  <c r="H17" i="67"/>
  <c r="C17" i="67"/>
  <c r="AD16" i="67"/>
  <c r="J16" i="67" s="1"/>
  <c r="AB16" i="67"/>
  <c r="Y16" i="67"/>
  <c r="X16" i="67"/>
  <c r="P16" i="67"/>
  <c r="O16" i="67"/>
  <c r="Q16" i="67" s="1"/>
  <c r="M16" i="67"/>
  <c r="H16" i="67"/>
  <c r="C16" i="67"/>
  <c r="AB15" i="67"/>
  <c r="AD15" i="67" s="1"/>
  <c r="J15" i="67" s="1"/>
  <c r="Y15" i="67"/>
  <c r="X15" i="67"/>
  <c r="Q15" i="67"/>
  <c r="P15" i="67"/>
  <c r="O15" i="67"/>
  <c r="M15" i="67"/>
  <c r="H15" i="67"/>
  <c r="C15" i="67"/>
  <c r="AB14" i="67"/>
  <c r="AD14" i="67" s="1"/>
  <c r="J14" i="67" s="1"/>
  <c r="Y14" i="67"/>
  <c r="X14" i="67"/>
  <c r="Q14" i="67"/>
  <c r="P14" i="67"/>
  <c r="O14" i="67"/>
  <c r="M14" i="67"/>
  <c r="H14" i="67"/>
  <c r="C14" i="67"/>
  <c r="AB13" i="67"/>
  <c r="AD13" i="67" s="1"/>
  <c r="J13" i="67" s="1"/>
  <c r="Y13" i="67"/>
  <c r="X13" i="67"/>
  <c r="Q13" i="67"/>
  <c r="P13" i="67"/>
  <c r="O13" i="67"/>
  <c r="M13" i="67"/>
  <c r="H13" i="67"/>
  <c r="C13" i="67"/>
  <c r="AB12" i="67"/>
  <c r="AD12" i="67" s="1"/>
  <c r="J12" i="67" s="1"/>
  <c r="K12" i="67" s="1"/>
  <c r="Y12" i="67"/>
  <c r="X12" i="67"/>
  <c r="Q12" i="67"/>
  <c r="P12" i="67"/>
  <c r="O12" i="67"/>
  <c r="M12" i="67"/>
  <c r="H12" i="67"/>
  <c r="C12" i="67"/>
  <c r="AD11" i="67"/>
  <c r="J11" i="67" s="1"/>
  <c r="AB11" i="67"/>
  <c r="Y11" i="67"/>
  <c r="X11" i="67"/>
  <c r="P11" i="67"/>
  <c r="O11" i="67"/>
  <c r="Q11" i="67" s="1"/>
  <c r="M11" i="67"/>
  <c r="H11" i="67"/>
  <c r="C11" i="67"/>
  <c r="AD10" i="67"/>
  <c r="J10" i="67" s="1"/>
  <c r="I10" i="67" s="1"/>
  <c r="AB10" i="67"/>
  <c r="Y10" i="67"/>
  <c r="X10" i="67"/>
  <c r="P10" i="67"/>
  <c r="Q10" i="67" s="1"/>
  <c r="O10" i="67"/>
  <c r="M10" i="67"/>
  <c r="H10" i="67"/>
  <c r="C10" i="67"/>
  <c r="AD9" i="67"/>
  <c r="J9" i="67" s="1"/>
  <c r="AB9" i="67"/>
  <c r="Y9" i="67"/>
  <c r="X9" i="67"/>
  <c r="P9" i="67"/>
  <c r="O9" i="67"/>
  <c r="Q9" i="67" s="1"/>
  <c r="M9" i="67"/>
  <c r="H9" i="67"/>
  <c r="C9" i="67"/>
  <c r="AD8" i="67"/>
  <c r="J8" i="67" s="1"/>
  <c r="AB8" i="67"/>
  <c r="Y8" i="67"/>
  <c r="X8" i="67"/>
  <c r="P8" i="67"/>
  <c r="O8" i="67"/>
  <c r="Q8" i="67" s="1"/>
  <c r="M8" i="67"/>
  <c r="H8" i="67"/>
  <c r="C8" i="67"/>
  <c r="AB7" i="67"/>
  <c r="AD7" i="67" s="1"/>
  <c r="J7" i="67" s="1"/>
  <c r="Y7" i="67"/>
  <c r="X7" i="67"/>
  <c r="Q7" i="67"/>
  <c r="P7" i="67"/>
  <c r="O7" i="67"/>
  <c r="M7" i="67"/>
  <c r="H7" i="67"/>
  <c r="C7" i="67"/>
  <c r="AB6" i="67"/>
  <c r="AD6" i="67" s="1"/>
  <c r="J6" i="67" s="1"/>
  <c r="Y6" i="67"/>
  <c r="X6" i="67"/>
  <c r="Q6" i="67"/>
  <c r="P6" i="67"/>
  <c r="O6" i="67"/>
  <c r="M6" i="67"/>
  <c r="H6" i="67"/>
  <c r="C6" i="67"/>
  <c r="AB5" i="67"/>
  <c r="AD5" i="67" s="1"/>
  <c r="J5" i="67" s="1"/>
  <c r="Y5" i="67"/>
  <c r="X5" i="67"/>
  <c r="Q5" i="67"/>
  <c r="P5" i="67"/>
  <c r="O5" i="67"/>
  <c r="M5" i="67"/>
  <c r="H5" i="67"/>
  <c r="C5" i="67"/>
  <c r="AB4" i="67"/>
  <c r="AD4" i="67" s="1"/>
  <c r="J4" i="67" s="1"/>
  <c r="Y4" i="67"/>
  <c r="X4" i="67"/>
  <c r="Q4" i="67"/>
  <c r="P4" i="67"/>
  <c r="O4" i="67"/>
  <c r="M4" i="67"/>
  <c r="H4" i="67"/>
  <c r="C4" i="67"/>
  <c r="AG3" i="67"/>
  <c r="AF3" i="67"/>
  <c r="W3" i="67"/>
  <c r="V3" i="67"/>
  <c r="U3" i="67"/>
  <c r="T3" i="67"/>
  <c r="O3" i="67"/>
  <c r="G3" i="67"/>
  <c r="H3" i="67" s="1"/>
  <c r="F3" i="67"/>
  <c r="D3" i="67"/>
  <c r="C3" i="67"/>
  <c r="A2" i="67"/>
  <c r="A1" i="67"/>
  <c r="AB31" i="66"/>
  <c r="AD31" i="66" s="1"/>
  <c r="J31" i="66" s="1"/>
  <c r="Y31" i="66"/>
  <c r="X31" i="66"/>
  <c r="V31" i="66"/>
  <c r="U31" i="66"/>
  <c r="T31" i="66"/>
  <c r="R31" i="66"/>
  <c r="P31" i="66"/>
  <c r="O31" i="66"/>
  <c r="Q31" i="66" s="1"/>
  <c r="M31" i="66"/>
  <c r="H31" i="66"/>
  <c r="C31" i="66"/>
  <c r="AB30" i="66"/>
  <c r="AD30" i="66" s="1"/>
  <c r="J30" i="66" s="1"/>
  <c r="Y30" i="66"/>
  <c r="Y3" i="66" s="1"/>
  <c r="X30" i="66"/>
  <c r="X3" i="66" s="1"/>
  <c r="Q30" i="66"/>
  <c r="P30" i="66"/>
  <c r="O30" i="66"/>
  <c r="M30" i="66"/>
  <c r="H30" i="66"/>
  <c r="C30" i="66"/>
  <c r="AG3" i="66"/>
  <c r="AF3" i="66"/>
  <c r="W3" i="66"/>
  <c r="V3" i="66"/>
  <c r="U3" i="66"/>
  <c r="T3" i="66"/>
  <c r="O3" i="66"/>
  <c r="H3" i="66"/>
  <c r="G3" i="66"/>
  <c r="F3" i="66"/>
  <c r="D3" i="66"/>
  <c r="C3" i="66"/>
  <c r="A2" i="66"/>
  <c r="A1" i="66"/>
  <c r="AB31" i="65"/>
  <c r="AD31" i="65" s="1"/>
  <c r="J31" i="65" s="1"/>
  <c r="Y31" i="65"/>
  <c r="X31" i="65"/>
  <c r="X3" i="65" s="1"/>
  <c r="V31" i="65"/>
  <c r="U31" i="65"/>
  <c r="T31" i="65"/>
  <c r="R31" i="65"/>
  <c r="P31" i="65"/>
  <c r="O31" i="65"/>
  <c r="Q31" i="65" s="1"/>
  <c r="M31" i="65"/>
  <c r="H31" i="65"/>
  <c r="C31" i="65"/>
  <c r="AG3" i="65"/>
  <c r="AF3" i="65"/>
  <c r="Y3" i="65"/>
  <c r="W3" i="65"/>
  <c r="V3" i="65"/>
  <c r="U3" i="65"/>
  <c r="T3" i="65"/>
  <c r="O3" i="65"/>
  <c r="H3" i="65"/>
  <c r="G3" i="65"/>
  <c r="F3" i="65"/>
  <c r="D3" i="65"/>
  <c r="C3" i="65"/>
  <c r="A2" i="65"/>
  <c r="A1" i="65"/>
  <c r="AD31" i="64"/>
  <c r="AB31" i="64"/>
  <c r="Y31" i="64"/>
  <c r="X31" i="64"/>
  <c r="V31" i="64"/>
  <c r="U31" i="64"/>
  <c r="T31" i="64"/>
  <c r="R31" i="64"/>
  <c r="Q31" i="64"/>
  <c r="P31" i="64"/>
  <c r="O31" i="64"/>
  <c r="M31" i="64"/>
  <c r="J31" i="64"/>
  <c r="H31" i="64"/>
  <c r="C31" i="64"/>
  <c r="AG3" i="64"/>
  <c r="AF3" i="64"/>
  <c r="Y3" i="64"/>
  <c r="X3" i="64"/>
  <c r="W3" i="64"/>
  <c r="V3" i="64"/>
  <c r="U3" i="64"/>
  <c r="T3" i="64"/>
  <c r="O3" i="64"/>
  <c r="H3" i="64"/>
  <c r="G3" i="64"/>
  <c r="F3" i="64"/>
  <c r="D3" i="64"/>
  <c r="C3" i="64"/>
  <c r="A2" i="64"/>
  <c r="A1" i="64"/>
  <c r="AB30" i="63"/>
  <c r="AD30" i="63" s="1"/>
  <c r="J30" i="63" s="1"/>
  <c r="Y30" i="63"/>
  <c r="X30" i="63"/>
  <c r="X3" i="63" s="1"/>
  <c r="V30" i="63"/>
  <c r="U30" i="63"/>
  <c r="T30" i="63"/>
  <c r="R30" i="63"/>
  <c r="P30" i="63"/>
  <c r="O30" i="63"/>
  <c r="Q30" i="63" s="1"/>
  <c r="M30" i="63"/>
  <c r="H30" i="63"/>
  <c r="C30" i="63"/>
  <c r="AG3" i="63"/>
  <c r="AF3" i="63"/>
  <c r="Y3" i="63"/>
  <c r="W3" i="63"/>
  <c r="V3" i="63"/>
  <c r="U3" i="63"/>
  <c r="T3" i="63"/>
  <c r="O3" i="63"/>
  <c r="G3" i="63"/>
  <c r="F3" i="63"/>
  <c r="H3" i="63" s="1"/>
  <c r="D3" i="63"/>
  <c r="C3" i="63"/>
  <c r="A2" i="63"/>
  <c r="A1" i="63"/>
  <c r="AD31" i="62"/>
  <c r="AB31" i="62"/>
  <c r="Y31" i="62"/>
  <c r="X31" i="62"/>
  <c r="X3" i="62" s="1"/>
  <c r="V31" i="62"/>
  <c r="U31" i="62"/>
  <c r="T31" i="62"/>
  <c r="R31" i="62"/>
  <c r="Q31" i="62"/>
  <c r="P31" i="62"/>
  <c r="O31" i="62"/>
  <c r="M31" i="62"/>
  <c r="J31" i="62"/>
  <c r="H31" i="62"/>
  <c r="C31" i="62"/>
  <c r="AG3" i="62"/>
  <c r="AF3" i="62"/>
  <c r="Y3" i="62"/>
  <c r="W3" i="62"/>
  <c r="V3" i="62"/>
  <c r="U3" i="62"/>
  <c r="T3" i="62"/>
  <c r="O3" i="62"/>
  <c r="H3" i="62"/>
  <c r="G3" i="62"/>
  <c r="F3" i="62"/>
  <c r="D3" i="62"/>
  <c r="C3" i="62"/>
  <c r="A2" i="62"/>
  <c r="A1" i="62"/>
  <c r="AB31" i="61"/>
  <c r="AD31" i="61" s="1"/>
  <c r="J31" i="61" s="1"/>
  <c r="Y31" i="61"/>
  <c r="X31" i="61"/>
  <c r="V31" i="61"/>
  <c r="U31" i="61"/>
  <c r="T31" i="61"/>
  <c r="R31" i="61"/>
  <c r="P31" i="61"/>
  <c r="O31" i="61"/>
  <c r="Q31" i="61" s="1"/>
  <c r="M31" i="61"/>
  <c r="H31" i="61"/>
  <c r="C31" i="61"/>
  <c r="AD30" i="61"/>
  <c r="J30" i="61" s="1"/>
  <c r="AB30" i="61"/>
  <c r="Y30" i="61"/>
  <c r="Y3" i="61" s="1"/>
  <c r="X30" i="61"/>
  <c r="P30" i="61"/>
  <c r="O30" i="61"/>
  <c r="Q30" i="61" s="1"/>
  <c r="M30" i="61"/>
  <c r="H30" i="61"/>
  <c r="C30" i="61"/>
  <c r="AG3" i="61"/>
  <c r="AF3" i="61"/>
  <c r="X3" i="61"/>
  <c r="W3" i="61"/>
  <c r="V3" i="61"/>
  <c r="U3" i="61"/>
  <c r="T3" i="61"/>
  <c r="O3" i="61"/>
  <c r="G3" i="61"/>
  <c r="H3" i="61" s="1"/>
  <c r="F3" i="61"/>
  <c r="D3" i="61"/>
  <c r="C3" i="61"/>
  <c r="A2" i="61"/>
  <c r="A1" i="61"/>
  <c r="AD31" i="60"/>
  <c r="J31" i="60" s="1"/>
  <c r="AB31" i="60"/>
  <c r="Y31" i="60"/>
  <c r="X31" i="60"/>
  <c r="X3" i="60" s="1"/>
  <c r="V31" i="60"/>
  <c r="U31" i="60"/>
  <c r="T31" i="60"/>
  <c r="R31" i="60"/>
  <c r="Q31" i="60"/>
  <c r="P31" i="60"/>
  <c r="O31" i="60"/>
  <c r="M31" i="60"/>
  <c r="H31" i="60"/>
  <c r="C31" i="60"/>
  <c r="AB30" i="60"/>
  <c r="AD30" i="60" s="1"/>
  <c r="J30" i="60" s="1"/>
  <c r="Y30" i="60"/>
  <c r="X30" i="60"/>
  <c r="P30" i="60"/>
  <c r="Q30" i="60" s="1"/>
  <c r="O30" i="60"/>
  <c r="M30" i="60"/>
  <c r="H30" i="60"/>
  <c r="C30" i="60"/>
  <c r="AG3" i="60"/>
  <c r="AF3" i="60"/>
  <c r="Y3" i="60"/>
  <c r="W3" i="60"/>
  <c r="V3" i="60"/>
  <c r="U3" i="60"/>
  <c r="T3" i="60"/>
  <c r="O3" i="60"/>
  <c r="J3" i="60"/>
  <c r="H3" i="60"/>
  <c r="G3" i="60"/>
  <c r="F3" i="60"/>
  <c r="D3" i="60"/>
  <c r="C3" i="60"/>
  <c r="A2" i="60"/>
  <c r="A1" i="60"/>
  <c r="AB31" i="59"/>
  <c r="AD31" i="59" s="1"/>
  <c r="J31" i="59" s="1"/>
  <c r="Y31" i="59"/>
  <c r="X31" i="59"/>
  <c r="V31" i="59"/>
  <c r="U31" i="59"/>
  <c r="T31" i="59"/>
  <c r="R31" i="59"/>
  <c r="P31" i="59"/>
  <c r="O31" i="59"/>
  <c r="Q31" i="59" s="1"/>
  <c r="M31" i="59"/>
  <c r="H31" i="59"/>
  <c r="C31" i="59"/>
  <c r="AD30" i="59"/>
  <c r="J30" i="59" s="1"/>
  <c r="AB30" i="59"/>
  <c r="Y30" i="59"/>
  <c r="Y3" i="59" s="1"/>
  <c r="X30" i="59"/>
  <c r="P30" i="59"/>
  <c r="O30" i="59"/>
  <c r="Q30" i="59" s="1"/>
  <c r="M30" i="59"/>
  <c r="H30" i="59"/>
  <c r="C30" i="59"/>
  <c r="AG3" i="59"/>
  <c r="AF3" i="59"/>
  <c r="X3" i="59"/>
  <c r="W3" i="59"/>
  <c r="V3" i="59"/>
  <c r="U3" i="59"/>
  <c r="T3" i="59"/>
  <c r="O3" i="59"/>
  <c r="H3" i="59"/>
  <c r="G3" i="59"/>
  <c r="F3" i="59"/>
  <c r="D3" i="59"/>
  <c r="C3" i="59"/>
  <c r="A2" i="59"/>
  <c r="A1" i="59"/>
  <c r="AD31" i="58"/>
  <c r="J31" i="58" s="1"/>
  <c r="K31" i="58" s="1"/>
  <c r="AB31" i="58"/>
  <c r="Y31" i="58"/>
  <c r="X31" i="58"/>
  <c r="V31" i="58"/>
  <c r="U31" i="58"/>
  <c r="T31" i="58"/>
  <c r="R31" i="58"/>
  <c r="Q31" i="58"/>
  <c r="P31" i="58"/>
  <c r="O31" i="58"/>
  <c r="M31" i="58"/>
  <c r="H31" i="58"/>
  <c r="C31" i="58"/>
  <c r="AD30" i="58"/>
  <c r="J30" i="58" s="1"/>
  <c r="AB30" i="58"/>
  <c r="Y30" i="58"/>
  <c r="X30" i="58"/>
  <c r="P30" i="58"/>
  <c r="Q30" i="58" s="1"/>
  <c r="O30" i="58"/>
  <c r="M30" i="58"/>
  <c r="H30" i="58"/>
  <c r="C30" i="58"/>
  <c r="AD29" i="58"/>
  <c r="J29" i="58" s="1"/>
  <c r="I29" i="58" s="1"/>
  <c r="AB29" i="58"/>
  <c r="Y29" i="58"/>
  <c r="X29" i="58"/>
  <c r="P29" i="58"/>
  <c r="O29" i="58"/>
  <c r="Q29" i="58" s="1"/>
  <c r="M29" i="58"/>
  <c r="H29" i="58"/>
  <c r="C29" i="58"/>
  <c r="AB28" i="58"/>
  <c r="AD28" i="58" s="1"/>
  <c r="J28" i="58" s="1"/>
  <c r="Y28" i="58"/>
  <c r="X28" i="58"/>
  <c r="P28" i="58"/>
  <c r="O28" i="58"/>
  <c r="Q28" i="58" s="1"/>
  <c r="M28" i="58"/>
  <c r="H28" i="58"/>
  <c r="C28" i="58"/>
  <c r="AD27" i="58"/>
  <c r="J27" i="58" s="1"/>
  <c r="AB27" i="58"/>
  <c r="Y27" i="58"/>
  <c r="X27" i="58"/>
  <c r="P27" i="58"/>
  <c r="O27" i="58"/>
  <c r="Q27" i="58" s="1"/>
  <c r="M27" i="58"/>
  <c r="H27" i="58"/>
  <c r="C27" i="58"/>
  <c r="AB26" i="58"/>
  <c r="AD26" i="58" s="1"/>
  <c r="J26" i="58" s="1"/>
  <c r="Y26" i="58"/>
  <c r="X26" i="58"/>
  <c r="Q26" i="58"/>
  <c r="P26" i="58"/>
  <c r="O26" i="58"/>
  <c r="M26" i="58"/>
  <c r="H26" i="58"/>
  <c r="C26" i="58"/>
  <c r="AB25" i="58"/>
  <c r="AD25" i="58" s="1"/>
  <c r="J25" i="58" s="1"/>
  <c r="Y25" i="58"/>
  <c r="X25" i="58"/>
  <c r="Q25" i="58"/>
  <c r="P25" i="58"/>
  <c r="O25" i="58"/>
  <c r="M25" i="58"/>
  <c r="H25" i="58"/>
  <c r="C25" i="58"/>
  <c r="AB24" i="58"/>
  <c r="AD24" i="58" s="1"/>
  <c r="J24" i="58" s="1"/>
  <c r="Y24" i="58"/>
  <c r="X24" i="58"/>
  <c r="P24" i="58"/>
  <c r="Q24" i="58" s="1"/>
  <c r="O24" i="58"/>
  <c r="M24" i="58"/>
  <c r="H24" i="58"/>
  <c r="C24" i="58"/>
  <c r="AD23" i="58"/>
  <c r="J23" i="58" s="1"/>
  <c r="K23" i="58" s="1"/>
  <c r="AB23" i="58"/>
  <c r="Y23" i="58"/>
  <c r="X23" i="58"/>
  <c r="Q23" i="58"/>
  <c r="P23" i="58"/>
  <c r="O23" i="58"/>
  <c r="M23" i="58"/>
  <c r="I23" i="58"/>
  <c r="H23" i="58"/>
  <c r="C23" i="58"/>
  <c r="AD22" i="58"/>
  <c r="J22" i="58" s="1"/>
  <c r="AB22" i="58"/>
  <c r="Y22" i="58"/>
  <c r="X22" i="58"/>
  <c r="P22" i="58"/>
  <c r="Q22" i="58" s="1"/>
  <c r="O22" i="58"/>
  <c r="M22" i="58"/>
  <c r="H22" i="58"/>
  <c r="C22" i="58"/>
  <c r="AD21" i="58"/>
  <c r="J21" i="58" s="1"/>
  <c r="I21" i="58" s="1"/>
  <c r="AB21" i="58"/>
  <c r="Y21" i="58"/>
  <c r="X21" i="58"/>
  <c r="P21" i="58"/>
  <c r="O21" i="58"/>
  <c r="Q21" i="58" s="1"/>
  <c r="M21" i="58"/>
  <c r="K21" i="58"/>
  <c r="H21" i="58"/>
  <c r="C21" i="58"/>
  <c r="AB20" i="58"/>
  <c r="AD20" i="58" s="1"/>
  <c r="J20" i="58" s="1"/>
  <c r="Y20" i="58"/>
  <c r="X20" i="58"/>
  <c r="P20" i="58"/>
  <c r="O20" i="58"/>
  <c r="Q20" i="58" s="1"/>
  <c r="M20" i="58"/>
  <c r="H20" i="58"/>
  <c r="C20" i="58"/>
  <c r="AD19" i="58"/>
  <c r="J19" i="58" s="1"/>
  <c r="AB19" i="58"/>
  <c r="Y19" i="58"/>
  <c r="X19" i="58"/>
  <c r="P19" i="58"/>
  <c r="O19" i="58"/>
  <c r="Q19" i="58" s="1"/>
  <c r="M19" i="58"/>
  <c r="H19" i="58"/>
  <c r="C19" i="58"/>
  <c r="AB18" i="58"/>
  <c r="AD18" i="58" s="1"/>
  <c r="Y18" i="58"/>
  <c r="X18" i="58"/>
  <c r="Q18" i="58"/>
  <c r="P18" i="58"/>
  <c r="O18" i="58"/>
  <c r="M18" i="58"/>
  <c r="J18" i="58"/>
  <c r="H18" i="58"/>
  <c r="C18" i="58"/>
  <c r="AB17" i="58"/>
  <c r="AD17" i="58" s="1"/>
  <c r="J17" i="58" s="1"/>
  <c r="Y17" i="58"/>
  <c r="X17" i="58"/>
  <c r="Q17" i="58"/>
  <c r="P17" i="58"/>
  <c r="O17" i="58"/>
  <c r="M17" i="58"/>
  <c r="H17" i="58"/>
  <c r="C17" i="58"/>
  <c r="AB16" i="58"/>
  <c r="AD16" i="58" s="1"/>
  <c r="J16" i="58" s="1"/>
  <c r="Y16" i="58"/>
  <c r="X16" i="58"/>
  <c r="P16" i="58"/>
  <c r="Q16" i="58" s="1"/>
  <c r="O16" i="58"/>
  <c r="M16" i="58"/>
  <c r="H16" i="58"/>
  <c r="C16" i="58"/>
  <c r="AD15" i="58"/>
  <c r="J15" i="58" s="1"/>
  <c r="K15" i="58" s="1"/>
  <c r="AB15" i="58"/>
  <c r="Y15" i="58"/>
  <c r="X15" i="58"/>
  <c r="Q15" i="58"/>
  <c r="P15" i="58"/>
  <c r="O15" i="58"/>
  <c r="M15" i="58"/>
  <c r="I15" i="58"/>
  <c r="H15" i="58"/>
  <c r="C15" i="58"/>
  <c r="AD14" i="58"/>
  <c r="J14" i="58" s="1"/>
  <c r="AB14" i="58"/>
  <c r="Y14" i="58"/>
  <c r="X14" i="58"/>
  <c r="P14" i="58"/>
  <c r="O14" i="58"/>
  <c r="Q14" i="58" s="1"/>
  <c r="M14" i="58"/>
  <c r="H14" i="58"/>
  <c r="C14" i="58"/>
  <c r="AD13" i="58"/>
  <c r="J13" i="58" s="1"/>
  <c r="I13" i="58" s="1"/>
  <c r="AB13" i="58"/>
  <c r="Y13" i="58"/>
  <c r="X13" i="58"/>
  <c r="P13" i="58"/>
  <c r="O13" i="58"/>
  <c r="Q13" i="58" s="1"/>
  <c r="M13" i="58"/>
  <c r="H13" i="58"/>
  <c r="C13" i="58"/>
  <c r="AB12" i="58"/>
  <c r="AD12" i="58" s="1"/>
  <c r="J12" i="58" s="1"/>
  <c r="Y12" i="58"/>
  <c r="X12" i="58"/>
  <c r="P12" i="58"/>
  <c r="O12" i="58"/>
  <c r="Q12" i="58" s="1"/>
  <c r="M12" i="58"/>
  <c r="H12" i="58"/>
  <c r="C12" i="58"/>
  <c r="AD11" i="58"/>
  <c r="J11" i="58" s="1"/>
  <c r="AB11" i="58"/>
  <c r="Y11" i="58"/>
  <c r="X11" i="58"/>
  <c r="P11" i="58"/>
  <c r="O11" i="58"/>
  <c r="Q11" i="58" s="1"/>
  <c r="M11" i="58"/>
  <c r="H11" i="58"/>
  <c r="C11" i="58"/>
  <c r="AB10" i="58"/>
  <c r="AD10" i="58" s="1"/>
  <c r="Y10" i="58"/>
  <c r="X10" i="58"/>
  <c r="Q10" i="58"/>
  <c r="P10" i="58"/>
  <c r="O10" i="58"/>
  <c r="M10" i="58"/>
  <c r="J10" i="58"/>
  <c r="H10" i="58"/>
  <c r="C10" i="58"/>
  <c r="AD9" i="58"/>
  <c r="J9" i="58" s="1"/>
  <c r="AB9" i="58"/>
  <c r="Y9" i="58"/>
  <c r="X9" i="58"/>
  <c r="Q9" i="58"/>
  <c r="P9" i="58"/>
  <c r="O9" i="58"/>
  <c r="M9" i="58"/>
  <c r="H9" i="58"/>
  <c r="C9" i="58"/>
  <c r="AB8" i="58"/>
  <c r="AD8" i="58" s="1"/>
  <c r="J8" i="58" s="1"/>
  <c r="Y8" i="58"/>
  <c r="X8" i="58"/>
  <c r="P8" i="58"/>
  <c r="O8" i="58"/>
  <c r="Q8" i="58" s="1"/>
  <c r="M8" i="58"/>
  <c r="H8" i="58"/>
  <c r="C8" i="58"/>
  <c r="AD7" i="58"/>
  <c r="J7" i="58" s="1"/>
  <c r="K7" i="58" s="1"/>
  <c r="AB7" i="58"/>
  <c r="Y7" i="58"/>
  <c r="X7" i="58"/>
  <c r="Q7" i="58"/>
  <c r="P7" i="58"/>
  <c r="O7" i="58"/>
  <c r="M7" i="58"/>
  <c r="I7" i="58"/>
  <c r="H7" i="58"/>
  <c r="C7" i="58"/>
  <c r="AD6" i="58"/>
  <c r="J6" i="58" s="1"/>
  <c r="AB6" i="58"/>
  <c r="Y6" i="58"/>
  <c r="X6" i="58"/>
  <c r="P6" i="58"/>
  <c r="O6" i="58"/>
  <c r="Q6" i="58" s="1"/>
  <c r="M6" i="58"/>
  <c r="H6" i="58"/>
  <c r="C6" i="58"/>
  <c r="AD5" i="58"/>
  <c r="J5" i="58" s="1"/>
  <c r="I5" i="58" s="1"/>
  <c r="AB5" i="58"/>
  <c r="Y5" i="58"/>
  <c r="Y3" i="58" s="1"/>
  <c r="X5" i="58"/>
  <c r="P5" i="58"/>
  <c r="O5" i="58"/>
  <c r="Q5" i="58" s="1"/>
  <c r="M5" i="58"/>
  <c r="K5" i="58"/>
  <c r="H5" i="58"/>
  <c r="C5" i="58"/>
  <c r="AB4" i="58"/>
  <c r="AD4" i="58" s="1"/>
  <c r="J4" i="58" s="1"/>
  <c r="Y4" i="58"/>
  <c r="X4" i="58"/>
  <c r="P4" i="58"/>
  <c r="O4" i="58"/>
  <c r="Q4" i="58" s="1"/>
  <c r="M4" i="58"/>
  <c r="H4" i="58"/>
  <c r="C4" i="58"/>
  <c r="AG3" i="58"/>
  <c r="AF3" i="58"/>
  <c r="W3" i="58"/>
  <c r="V3" i="58"/>
  <c r="U3" i="58"/>
  <c r="T3" i="58"/>
  <c r="O3" i="58"/>
  <c r="G3" i="58"/>
  <c r="F3" i="58"/>
  <c r="H3" i="58" s="1"/>
  <c r="D3" i="58"/>
  <c r="C3" i="58"/>
  <c r="A2" i="58"/>
  <c r="A1" i="58"/>
  <c r="AB31" i="57"/>
  <c r="AD31" i="57" s="1"/>
  <c r="J31" i="57" s="1"/>
  <c r="Y31" i="57"/>
  <c r="X31" i="57"/>
  <c r="V31" i="57"/>
  <c r="U31" i="57"/>
  <c r="T31" i="57"/>
  <c r="R31" i="57"/>
  <c r="P31" i="57"/>
  <c r="O31" i="57"/>
  <c r="Q31" i="57" s="1"/>
  <c r="M31" i="57"/>
  <c r="H31" i="57"/>
  <c r="C31" i="57"/>
  <c r="AB30" i="57"/>
  <c r="AD30" i="57" s="1"/>
  <c r="J30" i="57" s="1"/>
  <c r="K30" i="57" s="1"/>
  <c r="Y30" i="57"/>
  <c r="X30" i="57"/>
  <c r="Q30" i="57"/>
  <c r="P30" i="57"/>
  <c r="O30" i="57"/>
  <c r="M30" i="57"/>
  <c r="I30" i="57"/>
  <c r="H30" i="57"/>
  <c r="C30" i="57"/>
  <c r="AD29" i="57"/>
  <c r="J29" i="57" s="1"/>
  <c r="AB29" i="57"/>
  <c r="Y29" i="57"/>
  <c r="X29" i="57"/>
  <c r="P29" i="57"/>
  <c r="Q29" i="57" s="1"/>
  <c r="O29" i="57"/>
  <c r="M29" i="57"/>
  <c r="H29" i="57"/>
  <c r="C29" i="57"/>
  <c r="AD28" i="57"/>
  <c r="J28" i="57" s="1"/>
  <c r="I28" i="57" s="1"/>
  <c r="AB28" i="57"/>
  <c r="Y28" i="57"/>
  <c r="X28" i="57"/>
  <c r="P28" i="57"/>
  <c r="O28" i="57"/>
  <c r="Q28" i="57" s="1"/>
  <c r="M28" i="57"/>
  <c r="K28" i="57"/>
  <c r="H28" i="57"/>
  <c r="C28" i="57"/>
  <c r="AB27" i="57"/>
  <c r="AD27" i="57" s="1"/>
  <c r="J27" i="57" s="1"/>
  <c r="Y27" i="57"/>
  <c r="X27" i="57"/>
  <c r="P27" i="57"/>
  <c r="O27" i="57"/>
  <c r="Q27" i="57" s="1"/>
  <c r="M27" i="57"/>
  <c r="H27" i="57"/>
  <c r="C27" i="57"/>
  <c r="AD26" i="57"/>
  <c r="J26" i="57" s="1"/>
  <c r="AB26" i="57"/>
  <c r="Y26" i="57"/>
  <c r="X26" i="57"/>
  <c r="P26" i="57"/>
  <c r="O26" i="57"/>
  <c r="Q26" i="57" s="1"/>
  <c r="M26" i="57"/>
  <c r="H26" i="57"/>
  <c r="C26" i="57"/>
  <c r="AB25" i="57"/>
  <c r="AD25" i="57" s="1"/>
  <c r="J25" i="57" s="1"/>
  <c r="Y25" i="57"/>
  <c r="X25" i="57"/>
  <c r="Q25" i="57"/>
  <c r="P25" i="57"/>
  <c r="O25" i="57"/>
  <c r="M25" i="57"/>
  <c r="H25" i="57"/>
  <c r="C25" i="57"/>
  <c r="AD24" i="57"/>
  <c r="J24" i="57" s="1"/>
  <c r="AB24" i="57"/>
  <c r="Y24" i="57"/>
  <c r="X24" i="57"/>
  <c r="Q24" i="57"/>
  <c r="P24" i="57"/>
  <c r="O24" i="57"/>
  <c r="M24" i="57"/>
  <c r="H24" i="57"/>
  <c r="C24" i="57"/>
  <c r="AB23" i="57"/>
  <c r="AD23" i="57" s="1"/>
  <c r="J23" i="57" s="1"/>
  <c r="Y23" i="57"/>
  <c r="X23" i="57"/>
  <c r="P23" i="57"/>
  <c r="O23" i="57"/>
  <c r="Q23" i="57" s="1"/>
  <c r="M23" i="57"/>
  <c r="H23" i="57"/>
  <c r="C23" i="57"/>
  <c r="AB22" i="57"/>
  <c r="AD22" i="57" s="1"/>
  <c r="J22" i="57" s="1"/>
  <c r="K22" i="57" s="1"/>
  <c r="Y22" i="57"/>
  <c r="X22" i="57"/>
  <c r="Q22" i="57"/>
  <c r="P22" i="57"/>
  <c r="O22" i="57"/>
  <c r="M22" i="57"/>
  <c r="H22" i="57"/>
  <c r="C22" i="57"/>
  <c r="AD21" i="57"/>
  <c r="J21" i="57" s="1"/>
  <c r="AB21" i="57"/>
  <c r="Y21" i="57"/>
  <c r="X21" i="57"/>
  <c r="P21" i="57"/>
  <c r="Q21" i="57" s="1"/>
  <c r="O21" i="57"/>
  <c r="M21" i="57"/>
  <c r="H21" i="57"/>
  <c r="C21" i="57"/>
  <c r="AD20" i="57"/>
  <c r="J20" i="57" s="1"/>
  <c r="I20" i="57" s="1"/>
  <c r="AB20" i="57"/>
  <c r="Y20" i="57"/>
  <c r="X20" i="57"/>
  <c r="P20" i="57"/>
  <c r="O20" i="57"/>
  <c r="Q20" i="57" s="1"/>
  <c r="M20" i="57"/>
  <c r="H20" i="57"/>
  <c r="C20" i="57"/>
  <c r="AB19" i="57"/>
  <c r="AD19" i="57" s="1"/>
  <c r="J19" i="57" s="1"/>
  <c r="Y19" i="57"/>
  <c r="X19" i="57"/>
  <c r="P19" i="57"/>
  <c r="O19" i="57"/>
  <c r="Q19" i="57" s="1"/>
  <c r="M19" i="57"/>
  <c r="H19" i="57"/>
  <c r="C19" i="57"/>
  <c r="AD18" i="57"/>
  <c r="J18" i="57" s="1"/>
  <c r="AB18" i="57"/>
  <c r="Y18" i="57"/>
  <c r="X18" i="57"/>
  <c r="P18" i="57"/>
  <c r="O18" i="57"/>
  <c r="Q18" i="57" s="1"/>
  <c r="M18" i="57"/>
  <c r="H18" i="57"/>
  <c r="C18" i="57"/>
  <c r="AB17" i="57"/>
  <c r="AD17" i="57" s="1"/>
  <c r="Y17" i="57"/>
  <c r="X17" i="57"/>
  <c r="Q17" i="57"/>
  <c r="P17" i="57"/>
  <c r="O17" i="57"/>
  <c r="M17" i="57"/>
  <c r="J17" i="57"/>
  <c r="H17" i="57"/>
  <c r="C17" i="57"/>
  <c r="AB16" i="57"/>
  <c r="AD16" i="57" s="1"/>
  <c r="J16" i="57" s="1"/>
  <c r="Y16" i="57"/>
  <c r="X16" i="57"/>
  <c r="Q16" i="57"/>
  <c r="P16" i="57"/>
  <c r="O16" i="57"/>
  <c r="M16" i="57"/>
  <c r="H16" i="57"/>
  <c r="C16" i="57"/>
  <c r="AB15" i="57"/>
  <c r="AD15" i="57" s="1"/>
  <c r="J15" i="57" s="1"/>
  <c r="Y15" i="57"/>
  <c r="X15" i="57"/>
  <c r="P15" i="57"/>
  <c r="O15" i="57"/>
  <c r="Q15" i="57" s="1"/>
  <c r="M15" i="57"/>
  <c r="H15" i="57"/>
  <c r="C15" i="57"/>
  <c r="AB14" i="57"/>
  <c r="AD14" i="57" s="1"/>
  <c r="J14" i="57" s="1"/>
  <c r="K14" i="57" s="1"/>
  <c r="Y14" i="57"/>
  <c r="X14" i="57"/>
  <c r="Q14" i="57"/>
  <c r="P14" i="57"/>
  <c r="O14" i="57"/>
  <c r="M14" i="57"/>
  <c r="I14" i="57"/>
  <c r="H14" i="57"/>
  <c r="C14" i="57"/>
  <c r="AD13" i="57"/>
  <c r="J13" i="57" s="1"/>
  <c r="AB13" i="57"/>
  <c r="Y13" i="57"/>
  <c r="X13" i="57"/>
  <c r="P13" i="57"/>
  <c r="O13" i="57"/>
  <c r="Q13" i="57" s="1"/>
  <c r="M13" i="57"/>
  <c r="H13" i="57"/>
  <c r="C13" i="57"/>
  <c r="AD12" i="57"/>
  <c r="J12" i="57" s="1"/>
  <c r="I12" i="57" s="1"/>
  <c r="AB12" i="57"/>
  <c r="Y12" i="57"/>
  <c r="X12" i="57"/>
  <c r="P12" i="57"/>
  <c r="O12" i="57"/>
  <c r="Q12" i="57" s="1"/>
  <c r="M12" i="57"/>
  <c r="H12" i="57"/>
  <c r="C12" i="57"/>
  <c r="AB11" i="57"/>
  <c r="AD11" i="57" s="1"/>
  <c r="J11" i="57" s="1"/>
  <c r="Y11" i="57"/>
  <c r="X11" i="57"/>
  <c r="X3" i="57" s="1"/>
  <c r="P11" i="57"/>
  <c r="O11" i="57"/>
  <c r="Q11" i="57" s="1"/>
  <c r="M11" i="57"/>
  <c r="H11" i="57"/>
  <c r="C11" i="57"/>
  <c r="AD10" i="57"/>
  <c r="J10" i="57" s="1"/>
  <c r="AB10" i="57"/>
  <c r="Y10" i="57"/>
  <c r="X10" i="57"/>
  <c r="P10" i="57"/>
  <c r="O10" i="57"/>
  <c r="Q10" i="57" s="1"/>
  <c r="M10" i="57"/>
  <c r="H10" i="57"/>
  <c r="C10" i="57"/>
  <c r="AB9" i="57"/>
  <c r="AD9" i="57" s="1"/>
  <c r="J9" i="57" s="1"/>
  <c r="Y9" i="57"/>
  <c r="X9" i="57"/>
  <c r="Q9" i="57"/>
  <c r="P9" i="57"/>
  <c r="O9" i="57"/>
  <c r="M9" i="57"/>
  <c r="H9" i="57"/>
  <c r="C9" i="57"/>
  <c r="AB8" i="57"/>
  <c r="AD8" i="57" s="1"/>
  <c r="J8" i="57" s="1"/>
  <c r="Y8" i="57"/>
  <c r="X8" i="57"/>
  <c r="Q8" i="57"/>
  <c r="P8" i="57"/>
  <c r="O8" i="57"/>
  <c r="M8" i="57"/>
  <c r="H8" i="57"/>
  <c r="C8" i="57"/>
  <c r="AB7" i="57"/>
  <c r="AD7" i="57" s="1"/>
  <c r="J7" i="57" s="1"/>
  <c r="Y7" i="57"/>
  <c r="X7" i="57"/>
  <c r="P7" i="57"/>
  <c r="O7" i="57"/>
  <c r="Q7" i="57" s="1"/>
  <c r="M7" i="57"/>
  <c r="H7" i="57"/>
  <c r="C7" i="57"/>
  <c r="AD6" i="57"/>
  <c r="J6" i="57" s="1"/>
  <c r="K6" i="57" s="1"/>
  <c r="AB6" i="57"/>
  <c r="Y6" i="57"/>
  <c r="X6" i="57"/>
  <c r="Q6" i="57"/>
  <c r="P6" i="57"/>
  <c r="O6" i="57"/>
  <c r="M6" i="57"/>
  <c r="I6" i="57"/>
  <c r="H6" i="57"/>
  <c r="C6" i="57"/>
  <c r="AD5" i="57"/>
  <c r="J5" i="57" s="1"/>
  <c r="AB5" i="57"/>
  <c r="Y5" i="57"/>
  <c r="X5" i="57"/>
  <c r="P5" i="57"/>
  <c r="O5" i="57"/>
  <c r="Q5" i="57" s="1"/>
  <c r="M5" i="57"/>
  <c r="H5" i="57"/>
  <c r="C5" i="57"/>
  <c r="AD4" i="57"/>
  <c r="J4" i="57" s="1"/>
  <c r="AB4" i="57"/>
  <c r="Y4" i="57"/>
  <c r="X4" i="57"/>
  <c r="P4" i="57"/>
  <c r="O4" i="57"/>
  <c r="Q4" i="57" s="1"/>
  <c r="M4" i="57"/>
  <c r="K4" i="57"/>
  <c r="H4" i="57"/>
  <c r="C4" i="57"/>
  <c r="AG3" i="57"/>
  <c r="AF3" i="57"/>
  <c r="W3" i="57"/>
  <c r="V3" i="57"/>
  <c r="U3" i="57"/>
  <c r="T3" i="57"/>
  <c r="O3" i="57"/>
  <c r="G3" i="57"/>
  <c r="H3" i="57" s="1"/>
  <c r="F3" i="57"/>
  <c r="D3" i="57"/>
  <c r="C3" i="57"/>
  <c r="A2" i="57"/>
  <c r="A1" i="57"/>
  <c r="AD31" i="56"/>
  <c r="J31" i="56" s="1"/>
  <c r="AB31" i="56"/>
  <c r="Y31" i="56"/>
  <c r="X31" i="56"/>
  <c r="V31" i="56"/>
  <c r="U31" i="56"/>
  <c r="T31" i="56"/>
  <c r="R31" i="56"/>
  <c r="Q31" i="56"/>
  <c r="P31" i="56"/>
  <c r="O31" i="56"/>
  <c r="M31" i="56"/>
  <c r="H31" i="56"/>
  <c r="C31" i="56"/>
  <c r="AB30" i="56"/>
  <c r="AD30" i="56" s="1"/>
  <c r="J30" i="56" s="1"/>
  <c r="Y30" i="56"/>
  <c r="X30" i="56"/>
  <c r="P30" i="56"/>
  <c r="O30" i="56"/>
  <c r="Q30" i="56" s="1"/>
  <c r="M30" i="56"/>
  <c r="H30" i="56"/>
  <c r="C30" i="56"/>
  <c r="AB29" i="56"/>
  <c r="AD29" i="56" s="1"/>
  <c r="J29" i="56" s="1"/>
  <c r="Y29" i="56"/>
  <c r="X29" i="56"/>
  <c r="Q29" i="56"/>
  <c r="P29" i="56"/>
  <c r="O29" i="56"/>
  <c r="M29" i="56"/>
  <c r="H29" i="56"/>
  <c r="C29" i="56"/>
  <c r="AD28" i="56"/>
  <c r="J28" i="56" s="1"/>
  <c r="AB28" i="56"/>
  <c r="Y28" i="56"/>
  <c r="X28" i="56"/>
  <c r="P28" i="56"/>
  <c r="O28" i="56"/>
  <c r="Q28" i="56" s="1"/>
  <c r="M28" i="56"/>
  <c r="H28" i="56"/>
  <c r="C28" i="56"/>
  <c r="AD27" i="56"/>
  <c r="J27" i="56" s="1"/>
  <c r="I27" i="56" s="1"/>
  <c r="AB27" i="56"/>
  <c r="Y27" i="56"/>
  <c r="X27" i="56"/>
  <c r="P27" i="56"/>
  <c r="O27" i="56"/>
  <c r="Q27" i="56" s="1"/>
  <c r="M27" i="56"/>
  <c r="H27" i="56"/>
  <c r="C27" i="56"/>
  <c r="AB26" i="56"/>
  <c r="AD26" i="56" s="1"/>
  <c r="J26" i="56" s="1"/>
  <c r="Y26" i="56"/>
  <c r="X26" i="56"/>
  <c r="P26" i="56"/>
  <c r="Q26" i="56" s="1"/>
  <c r="O26" i="56"/>
  <c r="M26" i="56"/>
  <c r="H26" i="56"/>
  <c r="C26" i="56"/>
  <c r="AD25" i="56"/>
  <c r="J25" i="56" s="1"/>
  <c r="AB25" i="56"/>
  <c r="Y25" i="56"/>
  <c r="X25" i="56"/>
  <c r="P25" i="56"/>
  <c r="O25" i="56"/>
  <c r="Q25" i="56" s="1"/>
  <c r="M25" i="56"/>
  <c r="H25" i="56"/>
  <c r="C25" i="56"/>
  <c r="AB24" i="56"/>
  <c r="AD24" i="56" s="1"/>
  <c r="Y24" i="56"/>
  <c r="X24" i="56"/>
  <c r="Q24" i="56"/>
  <c r="P24" i="56"/>
  <c r="O24" i="56"/>
  <c r="M24" i="56"/>
  <c r="J24" i="56"/>
  <c r="H24" i="56"/>
  <c r="C24" i="56"/>
  <c r="AB23" i="56"/>
  <c r="AD23" i="56" s="1"/>
  <c r="J23" i="56" s="1"/>
  <c r="Y23" i="56"/>
  <c r="X23" i="56"/>
  <c r="Q23" i="56"/>
  <c r="P23" i="56"/>
  <c r="O23" i="56"/>
  <c r="M23" i="56"/>
  <c r="H23" i="56"/>
  <c r="C23" i="56"/>
  <c r="AB22" i="56"/>
  <c r="AD22" i="56" s="1"/>
  <c r="J22" i="56" s="1"/>
  <c r="Y22" i="56"/>
  <c r="X22" i="56"/>
  <c r="P22" i="56"/>
  <c r="O22" i="56"/>
  <c r="Q22" i="56" s="1"/>
  <c r="M22" i="56"/>
  <c r="H22" i="56"/>
  <c r="C22" i="56"/>
  <c r="AB21" i="56"/>
  <c r="AD21" i="56" s="1"/>
  <c r="J21" i="56" s="1"/>
  <c r="K21" i="56" s="1"/>
  <c r="Y21" i="56"/>
  <c r="X21" i="56"/>
  <c r="Q21" i="56"/>
  <c r="P21" i="56"/>
  <c r="O21" i="56"/>
  <c r="M21" i="56"/>
  <c r="I21" i="56"/>
  <c r="H21" i="56"/>
  <c r="C21" i="56"/>
  <c r="AD20" i="56"/>
  <c r="J20" i="56" s="1"/>
  <c r="AB20" i="56"/>
  <c r="Y20" i="56"/>
  <c r="X20" i="56"/>
  <c r="P20" i="56"/>
  <c r="O20" i="56"/>
  <c r="Q20" i="56" s="1"/>
  <c r="M20" i="56"/>
  <c r="H20" i="56"/>
  <c r="C20" i="56"/>
  <c r="AD19" i="56"/>
  <c r="J19" i="56" s="1"/>
  <c r="I19" i="56" s="1"/>
  <c r="AB19" i="56"/>
  <c r="Y19" i="56"/>
  <c r="X19" i="56"/>
  <c r="P19" i="56"/>
  <c r="O19" i="56"/>
  <c r="Q19" i="56" s="1"/>
  <c r="M19" i="56"/>
  <c r="K19" i="56"/>
  <c r="H19" i="56"/>
  <c r="C19" i="56"/>
  <c r="AB18" i="56"/>
  <c r="AD18" i="56" s="1"/>
  <c r="J18" i="56" s="1"/>
  <c r="Y18" i="56"/>
  <c r="X18" i="56"/>
  <c r="P18" i="56"/>
  <c r="O18" i="56"/>
  <c r="Q18" i="56" s="1"/>
  <c r="M18" i="56"/>
  <c r="H18" i="56"/>
  <c r="C18" i="56"/>
  <c r="AD17" i="56"/>
  <c r="J17" i="56" s="1"/>
  <c r="AB17" i="56"/>
  <c r="Y17" i="56"/>
  <c r="X17" i="56"/>
  <c r="P17" i="56"/>
  <c r="O17" i="56"/>
  <c r="Q17" i="56" s="1"/>
  <c r="M17" i="56"/>
  <c r="H17" i="56"/>
  <c r="C17" i="56"/>
  <c r="AB16" i="56"/>
  <c r="AD16" i="56" s="1"/>
  <c r="J16" i="56" s="1"/>
  <c r="Y16" i="56"/>
  <c r="X16" i="56"/>
  <c r="Q16" i="56"/>
  <c r="P16" i="56"/>
  <c r="O16" i="56"/>
  <c r="M16" i="56"/>
  <c r="H16" i="56"/>
  <c r="C16" i="56"/>
  <c r="AB15" i="56"/>
  <c r="AD15" i="56" s="1"/>
  <c r="J15" i="56" s="1"/>
  <c r="Y15" i="56"/>
  <c r="X15" i="56"/>
  <c r="Q15" i="56"/>
  <c r="P15" i="56"/>
  <c r="O15" i="56"/>
  <c r="M15" i="56"/>
  <c r="H15" i="56"/>
  <c r="C15" i="56"/>
  <c r="AB14" i="56"/>
  <c r="AD14" i="56" s="1"/>
  <c r="J14" i="56" s="1"/>
  <c r="Y14" i="56"/>
  <c r="X14" i="56"/>
  <c r="P14" i="56"/>
  <c r="O14" i="56"/>
  <c r="Q14" i="56" s="1"/>
  <c r="M14" i="56"/>
  <c r="H14" i="56"/>
  <c r="C14" i="56"/>
  <c r="AB13" i="56"/>
  <c r="AD13" i="56" s="1"/>
  <c r="J13" i="56" s="1"/>
  <c r="K13" i="56" s="1"/>
  <c r="Y13" i="56"/>
  <c r="X13" i="56"/>
  <c r="Q13" i="56"/>
  <c r="P13" i="56"/>
  <c r="O13" i="56"/>
  <c r="M13" i="56"/>
  <c r="H13" i="56"/>
  <c r="C13" i="56"/>
  <c r="AD12" i="56"/>
  <c r="J12" i="56" s="1"/>
  <c r="AB12" i="56"/>
  <c r="Y12" i="56"/>
  <c r="X12" i="56"/>
  <c r="P12" i="56"/>
  <c r="O12" i="56"/>
  <c r="M12" i="56"/>
  <c r="H12" i="56"/>
  <c r="C12" i="56"/>
  <c r="AD11" i="56"/>
  <c r="J11" i="56" s="1"/>
  <c r="I11" i="56" s="1"/>
  <c r="AB11" i="56"/>
  <c r="Y11" i="56"/>
  <c r="X11" i="56"/>
  <c r="P11" i="56"/>
  <c r="O11" i="56"/>
  <c r="Q11" i="56" s="1"/>
  <c r="M11" i="56"/>
  <c r="H11" i="56"/>
  <c r="C11" i="56"/>
  <c r="AB10" i="56"/>
  <c r="AD10" i="56" s="1"/>
  <c r="J10" i="56" s="1"/>
  <c r="Y10" i="56"/>
  <c r="X10" i="56"/>
  <c r="P10" i="56"/>
  <c r="O10" i="56"/>
  <c r="Q10" i="56" s="1"/>
  <c r="M10" i="56"/>
  <c r="H10" i="56"/>
  <c r="C10" i="56"/>
  <c r="AD9" i="56"/>
  <c r="J9" i="56" s="1"/>
  <c r="AB9" i="56"/>
  <c r="Y9" i="56"/>
  <c r="X9" i="56"/>
  <c r="P9" i="56"/>
  <c r="O9" i="56"/>
  <c r="Q9" i="56" s="1"/>
  <c r="M9" i="56"/>
  <c r="H9" i="56"/>
  <c r="C9" i="56"/>
  <c r="AB8" i="56"/>
  <c r="AD8" i="56" s="1"/>
  <c r="J8" i="56" s="1"/>
  <c r="Y8" i="56"/>
  <c r="X8" i="56"/>
  <c r="Q8" i="56"/>
  <c r="P8" i="56"/>
  <c r="O8" i="56"/>
  <c r="M8" i="56"/>
  <c r="H8" i="56"/>
  <c r="C8" i="56"/>
  <c r="AD7" i="56"/>
  <c r="J7" i="56" s="1"/>
  <c r="AB7" i="56"/>
  <c r="Y7" i="56"/>
  <c r="X7" i="56"/>
  <c r="Q7" i="56"/>
  <c r="P7" i="56"/>
  <c r="O7" i="56"/>
  <c r="M7" i="56"/>
  <c r="H7" i="56"/>
  <c r="C7" i="56"/>
  <c r="AB6" i="56"/>
  <c r="AD6" i="56" s="1"/>
  <c r="J6" i="56" s="1"/>
  <c r="Y6" i="56"/>
  <c r="X6" i="56"/>
  <c r="P6" i="56"/>
  <c r="O6" i="56"/>
  <c r="Q6" i="56" s="1"/>
  <c r="M6" i="56"/>
  <c r="H6" i="56"/>
  <c r="C6" i="56"/>
  <c r="AB5" i="56"/>
  <c r="AD5" i="56" s="1"/>
  <c r="J5" i="56" s="1"/>
  <c r="K5" i="56" s="1"/>
  <c r="Y5" i="56"/>
  <c r="X5" i="56"/>
  <c r="Q5" i="56"/>
  <c r="P5" i="56"/>
  <c r="O5" i="56"/>
  <c r="M5" i="56"/>
  <c r="I5" i="56"/>
  <c r="H5" i="56"/>
  <c r="C5" i="56"/>
  <c r="AD4" i="56"/>
  <c r="J4" i="56" s="1"/>
  <c r="AB4" i="56"/>
  <c r="Y4" i="56"/>
  <c r="X4" i="56"/>
  <c r="P4" i="56"/>
  <c r="O4" i="56"/>
  <c r="Q4" i="56" s="1"/>
  <c r="M4" i="56"/>
  <c r="H4" i="56"/>
  <c r="C4" i="56"/>
  <c r="AG3" i="56"/>
  <c r="AF3" i="56"/>
  <c r="W3" i="56"/>
  <c r="V3" i="56"/>
  <c r="U3" i="56"/>
  <c r="T3" i="56"/>
  <c r="O3" i="56"/>
  <c r="G3" i="56"/>
  <c r="H3" i="56" s="1"/>
  <c r="F3" i="56"/>
  <c r="D3" i="56"/>
  <c r="C3" i="56"/>
  <c r="A2" i="56"/>
  <c r="A1" i="56"/>
  <c r="AB31" i="55"/>
  <c r="AD31" i="55" s="1"/>
  <c r="Y31" i="55"/>
  <c r="X31" i="55"/>
  <c r="V31" i="55"/>
  <c r="U31" i="55"/>
  <c r="T31" i="55"/>
  <c r="R31" i="55"/>
  <c r="P31" i="55"/>
  <c r="O31" i="55"/>
  <c r="Q31" i="55" s="1"/>
  <c r="M31" i="55"/>
  <c r="J31" i="55"/>
  <c r="H31" i="55"/>
  <c r="C31" i="55"/>
  <c r="AB30" i="55"/>
  <c r="AD30" i="55" s="1"/>
  <c r="J30" i="55" s="1"/>
  <c r="Y30" i="55"/>
  <c r="X30" i="55"/>
  <c r="Q30" i="55"/>
  <c r="P30" i="55"/>
  <c r="O30" i="55"/>
  <c r="M30" i="55"/>
  <c r="H30" i="55"/>
  <c r="C30" i="55"/>
  <c r="AB29" i="55"/>
  <c r="AD29" i="55" s="1"/>
  <c r="J29" i="55" s="1"/>
  <c r="Y29" i="55"/>
  <c r="X29" i="55"/>
  <c r="P29" i="55"/>
  <c r="Q29" i="55" s="1"/>
  <c r="O29" i="55"/>
  <c r="M29" i="55"/>
  <c r="H29" i="55"/>
  <c r="C29" i="55"/>
  <c r="AB28" i="55"/>
  <c r="AD28" i="55" s="1"/>
  <c r="J28" i="55" s="1"/>
  <c r="K28" i="55" s="1"/>
  <c r="Y28" i="55"/>
  <c r="X28" i="55"/>
  <c r="Q28" i="55"/>
  <c r="P28" i="55"/>
  <c r="O28" i="55"/>
  <c r="M28" i="55"/>
  <c r="H28" i="55"/>
  <c r="C28" i="55"/>
  <c r="AB27" i="55"/>
  <c r="AD27" i="55" s="1"/>
  <c r="J27" i="55" s="1"/>
  <c r="Y27" i="55"/>
  <c r="X27" i="55"/>
  <c r="P27" i="55"/>
  <c r="Q27" i="55" s="1"/>
  <c r="O27" i="55"/>
  <c r="M27" i="55"/>
  <c r="H27" i="55"/>
  <c r="C27" i="55"/>
  <c r="AD26" i="55"/>
  <c r="J26" i="55" s="1"/>
  <c r="I26" i="55" s="1"/>
  <c r="AB26" i="55"/>
  <c r="Y26" i="55"/>
  <c r="X26" i="55"/>
  <c r="Q26" i="55"/>
  <c r="P26" i="55"/>
  <c r="O26" i="55"/>
  <c r="M26" i="55"/>
  <c r="K26" i="55"/>
  <c r="H26" i="55"/>
  <c r="C26" i="55"/>
  <c r="AB25" i="55"/>
  <c r="AD25" i="55" s="1"/>
  <c r="J25" i="55" s="1"/>
  <c r="Y25" i="55"/>
  <c r="X25" i="55"/>
  <c r="P25" i="55"/>
  <c r="Q25" i="55" s="1"/>
  <c r="O25" i="55"/>
  <c r="M25" i="55"/>
  <c r="H25" i="55"/>
  <c r="C25" i="55"/>
  <c r="AD24" i="55"/>
  <c r="J24" i="55" s="1"/>
  <c r="AB24" i="55"/>
  <c r="Y24" i="55"/>
  <c r="X24" i="55"/>
  <c r="P24" i="55"/>
  <c r="O24" i="55"/>
  <c r="Q24" i="55" s="1"/>
  <c r="M24" i="55"/>
  <c r="H24" i="55"/>
  <c r="C24" i="55"/>
  <c r="AB23" i="55"/>
  <c r="AD23" i="55" s="1"/>
  <c r="J23" i="55" s="1"/>
  <c r="Y23" i="55"/>
  <c r="X23" i="55"/>
  <c r="P23" i="55"/>
  <c r="Q23" i="55" s="1"/>
  <c r="O23" i="55"/>
  <c r="M23" i="55"/>
  <c r="H23" i="55"/>
  <c r="C23" i="55"/>
  <c r="AD22" i="55"/>
  <c r="J22" i="55" s="1"/>
  <c r="AB22" i="55"/>
  <c r="Y22" i="55"/>
  <c r="X22" i="55"/>
  <c r="Q22" i="55"/>
  <c r="P22" i="55"/>
  <c r="O22" i="55"/>
  <c r="M22" i="55"/>
  <c r="H22" i="55"/>
  <c r="C22" i="55"/>
  <c r="AB21" i="55"/>
  <c r="AD21" i="55" s="1"/>
  <c r="J21" i="55" s="1"/>
  <c r="Y21" i="55"/>
  <c r="X21" i="55"/>
  <c r="P21" i="55"/>
  <c r="Q21" i="55" s="1"/>
  <c r="O21" i="55"/>
  <c r="M21" i="55"/>
  <c r="H21" i="55"/>
  <c r="C21" i="55"/>
  <c r="AB20" i="55"/>
  <c r="AD20" i="55" s="1"/>
  <c r="J20" i="55" s="1"/>
  <c r="K20" i="55" s="1"/>
  <c r="Y20" i="55"/>
  <c r="X20" i="55"/>
  <c r="Q20" i="55"/>
  <c r="P20" i="55"/>
  <c r="O20" i="55"/>
  <c r="M20" i="55"/>
  <c r="H20" i="55"/>
  <c r="C20" i="55"/>
  <c r="AB19" i="55"/>
  <c r="AD19" i="55" s="1"/>
  <c r="J19" i="55" s="1"/>
  <c r="Y19" i="55"/>
  <c r="X19" i="55"/>
  <c r="P19" i="55"/>
  <c r="O19" i="55"/>
  <c r="M19" i="55"/>
  <c r="H19" i="55"/>
  <c r="C19" i="55"/>
  <c r="AD18" i="55"/>
  <c r="J18" i="55" s="1"/>
  <c r="I18" i="55" s="1"/>
  <c r="AB18" i="55"/>
  <c r="Y18" i="55"/>
  <c r="X18" i="55"/>
  <c r="Q18" i="55"/>
  <c r="P18" i="55"/>
  <c r="O18" i="55"/>
  <c r="M18" i="55"/>
  <c r="K18" i="55"/>
  <c r="H18" i="55"/>
  <c r="C18" i="55"/>
  <c r="AB17" i="55"/>
  <c r="AD17" i="55" s="1"/>
  <c r="J17" i="55" s="1"/>
  <c r="Y17" i="55"/>
  <c r="X17" i="55"/>
  <c r="P17" i="55"/>
  <c r="Q17" i="55" s="1"/>
  <c r="O17" i="55"/>
  <c r="M17" i="55"/>
  <c r="H17" i="55"/>
  <c r="C17" i="55"/>
  <c r="AD16" i="55"/>
  <c r="J16" i="55" s="1"/>
  <c r="AB16" i="55"/>
  <c r="Y16" i="55"/>
  <c r="X16" i="55"/>
  <c r="P16" i="55"/>
  <c r="O16" i="55"/>
  <c r="Q16" i="55" s="1"/>
  <c r="M16" i="55"/>
  <c r="H16" i="55"/>
  <c r="C16" i="55"/>
  <c r="AB15" i="55"/>
  <c r="AD15" i="55" s="1"/>
  <c r="Y15" i="55"/>
  <c r="X15" i="55"/>
  <c r="P15" i="55"/>
  <c r="O15" i="55"/>
  <c r="Q15" i="55" s="1"/>
  <c r="M15" i="55"/>
  <c r="J15" i="55"/>
  <c r="H15" i="55"/>
  <c r="C15" i="55"/>
  <c r="AB14" i="55"/>
  <c r="AD14" i="55" s="1"/>
  <c r="J14" i="55" s="1"/>
  <c r="Y14" i="55"/>
  <c r="X14" i="55"/>
  <c r="Q14" i="55"/>
  <c r="P14" i="55"/>
  <c r="O14" i="55"/>
  <c r="M14" i="55"/>
  <c r="H14" i="55"/>
  <c r="C14" i="55"/>
  <c r="AB13" i="55"/>
  <c r="AD13" i="55" s="1"/>
  <c r="J13" i="55" s="1"/>
  <c r="Y13" i="55"/>
  <c r="X13" i="55"/>
  <c r="P13" i="55"/>
  <c r="O13" i="55"/>
  <c r="Q13" i="55" s="1"/>
  <c r="M13" i="55"/>
  <c r="H13" i="55"/>
  <c r="C13" i="55"/>
  <c r="AB12" i="55"/>
  <c r="AD12" i="55" s="1"/>
  <c r="J12" i="55" s="1"/>
  <c r="K12" i="55" s="1"/>
  <c r="Y12" i="55"/>
  <c r="X12" i="55"/>
  <c r="Q12" i="55"/>
  <c r="P12" i="55"/>
  <c r="O12" i="55"/>
  <c r="M12" i="55"/>
  <c r="H12" i="55"/>
  <c r="C12" i="55"/>
  <c r="AB11" i="55"/>
  <c r="AD11" i="55" s="1"/>
  <c r="J11" i="55" s="1"/>
  <c r="Y11" i="55"/>
  <c r="X11" i="55"/>
  <c r="P11" i="55"/>
  <c r="Q11" i="55" s="1"/>
  <c r="O11" i="55"/>
  <c r="M11" i="55"/>
  <c r="H11" i="55"/>
  <c r="C11" i="55"/>
  <c r="AD10" i="55"/>
  <c r="J10" i="55" s="1"/>
  <c r="I10" i="55" s="1"/>
  <c r="AB10" i="55"/>
  <c r="Y10" i="55"/>
  <c r="X10" i="55"/>
  <c r="P10" i="55"/>
  <c r="O10" i="55"/>
  <c r="Q10" i="55" s="1"/>
  <c r="M10" i="55"/>
  <c r="H10" i="55"/>
  <c r="C10" i="55"/>
  <c r="AB9" i="55"/>
  <c r="AD9" i="55" s="1"/>
  <c r="J9" i="55" s="1"/>
  <c r="Y9" i="55"/>
  <c r="X9" i="55"/>
  <c r="P9" i="55"/>
  <c r="Q9" i="55" s="1"/>
  <c r="O9" i="55"/>
  <c r="M9" i="55"/>
  <c r="H9" i="55"/>
  <c r="C9" i="55"/>
  <c r="AD8" i="55"/>
  <c r="J8" i="55" s="1"/>
  <c r="AB8" i="55"/>
  <c r="Y8" i="55"/>
  <c r="X8" i="55"/>
  <c r="P8" i="55"/>
  <c r="O8" i="55"/>
  <c r="Q8" i="55" s="1"/>
  <c r="M8" i="55"/>
  <c r="H8" i="55"/>
  <c r="C8" i="55"/>
  <c r="AB7" i="55"/>
  <c r="AD7" i="55" s="1"/>
  <c r="J7" i="55" s="1"/>
  <c r="Y7" i="55"/>
  <c r="X7" i="55"/>
  <c r="X3" i="55" s="1"/>
  <c r="P7" i="55"/>
  <c r="O7" i="55"/>
  <c r="Q7" i="55" s="1"/>
  <c r="M7" i="55"/>
  <c r="H7" i="55"/>
  <c r="C7" i="55"/>
  <c r="AB6" i="55"/>
  <c r="AD6" i="55" s="1"/>
  <c r="J6" i="55" s="1"/>
  <c r="Y6" i="55"/>
  <c r="X6" i="55"/>
  <c r="Q6" i="55"/>
  <c r="P6" i="55"/>
  <c r="O6" i="55"/>
  <c r="M6" i="55"/>
  <c r="H6" i="55"/>
  <c r="C6" i="55"/>
  <c r="AB5" i="55"/>
  <c r="AD5" i="55" s="1"/>
  <c r="J5" i="55" s="1"/>
  <c r="Y5" i="55"/>
  <c r="X5" i="55"/>
  <c r="P5" i="55"/>
  <c r="Q5" i="55" s="1"/>
  <c r="O5" i="55"/>
  <c r="M5" i="55"/>
  <c r="H5" i="55"/>
  <c r="C5" i="55"/>
  <c r="AD4" i="55"/>
  <c r="J4" i="55" s="1"/>
  <c r="AB4" i="55"/>
  <c r="Y4" i="55"/>
  <c r="X4" i="55"/>
  <c r="Q4" i="55"/>
  <c r="P4" i="55"/>
  <c r="O4" i="55"/>
  <c r="M4" i="55"/>
  <c r="I4" i="55"/>
  <c r="H4" i="55"/>
  <c r="C4" i="55"/>
  <c r="AG3" i="55"/>
  <c r="AF3" i="55"/>
  <c r="W3" i="55"/>
  <c r="V3" i="55"/>
  <c r="U3" i="55"/>
  <c r="T3" i="55"/>
  <c r="O3" i="55"/>
  <c r="G3" i="55"/>
  <c r="H3" i="55" s="1"/>
  <c r="F3" i="55"/>
  <c r="D3" i="55"/>
  <c r="C3" i="55"/>
  <c r="A2" i="55"/>
  <c r="A1" i="55"/>
  <c r="AB31" i="54"/>
  <c r="AD31" i="54" s="1"/>
  <c r="J31" i="54" s="1"/>
  <c r="I31" i="54" s="1"/>
  <c r="Y31" i="54"/>
  <c r="X31" i="54"/>
  <c r="V31" i="54"/>
  <c r="U31" i="54"/>
  <c r="T31" i="54"/>
  <c r="R31" i="54"/>
  <c r="P31" i="54"/>
  <c r="O31" i="54"/>
  <c r="Q31" i="54" s="1"/>
  <c r="M31" i="54"/>
  <c r="H31" i="54"/>
  <c r="C31" i="54"/>
  <c r="AB30" i="54"/>
  <c r="AD30" i="54" s="1"/>
  <c r="J30" i="54" s="1"/>
  <c r="Y30" i="54"/>
  <c r="X30" i="54"/>
  <c r="Q30" i="54"/>
  <c r="P30" i="54"/>
  <c r="O30" i="54"/>
  <c r="M30" i="54"/>
  <c r="H30" i="54"/>
  <c r="C30" i="54"/>
  <c r="AB29" i="54"/>
  <c r="AD29" i="54" s="1"/>
  <c r="J29" i="54" s="1"/>
  <c r="Y29" i="54"/>
  <c r="X29" i="54"/>
  <c r="P29" i="54"/>
  <c r="O29" i="54"/>
  <c r="Q29" i="54" s="1"/>
  <c r="M29" i="54"/>
  <c r="H29" i="54"/>
  <c r="C29" i="54"/>
  <c r="AB28" i="54"/>
  <c r="AD28" i="54" s="1"/>
  <c r="Y28" i="54"/>
  <c r="X28" i="54"/>
  <c r="P28" i="54"/>
  <c r="O28" i="54"/>
  <c r="Q28" i="54" s="1"/>
  <c r="M28" i="54"/>
  <c r="J28" i="54"/>
  <c r="H28" i="54"/>
  <c r="C28" i="54"/>
  <c r="AB27" i="54"/>
  <c r="AD27" i="54" s="1"/>
  <c r="J27" i="54" s="1"/>
  <c r="K27" i="54" s="1"/>
  <c r="Y27" i="54"/>
  <c r="X27" i="54"/>
  <c r="Q27" i="54"/>
  <c r="P27" i="54"/>
  <c r="O27" i="54"/>
  <c r="M27" i="54"/>
  <c r="H27" i="54"/>
  <c r="C27" i="54"/>
  <c r="AD26" i="54"/>
  <c r="J26" i="54" s="1"/>
  <c r="AB26" i="54"/>
  <c r="Y26" i="54"/>
  <c r="X26" i="54"/>
  <c r="P26" i="54"/>
  <c r="Q26" i="54" s="1"/>
  <c r="O26" i="54"/>
  <c r="M26" i="54"/>
  <c r="H26" i="54"/>
  <c r="C26" i="54"/>
  <c r="AD25" i="54"/>
  <c r="J25" i="54" s="1"/>
  <c r="AB25" i="54"/>
  <c r="Y25" i="54"/>
  <c r="X25" i="54"/>
  <c r="P25" i="54"/>
  <c r="Q25" i="54" s="1"/>
  <c r="O25" i="54"/>
  <c r="M25" i="54"/>
  <c r="K25" i="54"/>
  <c r="I25" i="54"/>
  <c r="H25" i="54"/>
  <c r="C25" i="54"/>
  <c r="AB24" i="54"/>
  <c r="AD24" i="54" s="1"/>
  <c r="J24" i="54" s="1"/>
  <c r="Y24" i="54"/>
  <c r="X24" i="54"/>
  <c r="P24" i="54"/>
  <c r="O24" i="54"/>
  <c r="Q24" i="54" s="1"/>
  <c r="M24" i="54"/>
  <c r="H24" i="54"/>
  <c r="C24" i="54"/>
  <c r="AD23" i="54"/>
  <c r="J23" i="54" s="1"/>
  <c r="I23" i="54" s="1"/>
  <c r="AB23" i="54"/>
  <c r="Y23" i="54"/>
  <c r="X23" i="54"/>
  <c r="P23" i="54"/>
  <c r="O23" i="54"/>
  <c r="Q23" i="54" s="1"/>
  <c r="M23" i="54"/>
  <c r="K23" i="54"/>
  <c r="H23" i="54"/>
  <c r="C23" i="54"/>
  <c r="AB22" i="54"/>
  <c r="AD22" i="54" s="1"/>
  <c r="J22" i="54" s="1"/>
  <c r="Y22" i="54"/>
  <c r="X22" i="54"/>
  <c r="Q22" i="54"/>
  <c r="P22" i="54"/>
  <c r="O22" i="54"/>
  <c r="M22" i="54"/>
  <c r="H22" i="54"/>
  <c r="C22" i="54"/>
  <c r="AB21" i="54"/>
  <c r="AD21" i="54" s="1"/>
  <c r="J21" i="54" s="1"/>
  <c r="Y21" i="54"/>
  <c r="X21" i="54"/>
  <c r="Q21" i="54"/>
  <c r="P21" i="54"/>
  <c r="O21" i="54"/>
  <c r="M21" i="54"/>
  <c r="H21" i="54"/>
  <c r="C21" i="54"/>
  <c r="AB20" i="54"/>
  <c r="AD20" i="54" s="1"/>
  <c r="J20" i="54" s="1"/>
  <c r="Y20" i="54"/>
  <c r="X20" i="54"/>
  <c r="P20" i="54"/>
  <c r="O20" i="54"/>
  <c r="Q20" i="54" s="1"/>
  <c r="M20" i="54"/>
  <c r="H20" i="54"/>
  <c r="C20" i="54"/>
  <c r="AB19" i="54"/>
  <c r="AD19" i="54" s="1"/>
  <c r="J19" i="54" s="1"/>
  <c r="K19" i="54" s="1"/>
  <c r="Y19" i="54"/>
  <c r="Y3" i="54" s="1"/>
  <c r="X19" i="54"/>
  <c r="Q19" i="54"/>
  <c r="P19" i="54"/>
  <c r="O19" i="54"/>
  <c r="M19" i="54"/>
  <c r="H19" i="54"/>
  <c r="C19" i="54"/>
  <c r="AD18" i="54"/>
  <c r="J18" i="54" s="1"/>
  <c r="AB18" i="54"/>
  <c r="Y18" i="54"/>
  <c r="X18" i="54"/>
  <c r="P18" i="54"/>
  <c r="O18" i="54"/>
  <c r="M18" i="54"/>
  <c r="H18" i="54"/>
  <c r="C18" i="54"/>
  <c r="AD17" i="54"/>
  <c r="J17" i="54" s="1"/>
  <c r="AB17" i="54"/>
  <c r="Y17" i="54"/>
  <c r="X17" i="54"/>
  <c r="Q17" i="54"/>
  <c r="P17" i="54"/>
  <c r="O17" i="54"/>
  <c r="M17" i="54"/>
  <c r="K17" i="54"/>
  <c r="I17" i="54"/>
  <c r="H17" i="54"/>
  <c r="C17" i="54"/>
  <c r="AB16" i="54"/>
  <c r="AD16" i="54" s="1"/>
  <c r="J16" i="54" s="1"/>
  <c r="Y16" i="54"/>
  <c r="X16" i="54"/>
  <c r="P16" i="54"/>
  <c r="O16" i="54"/>
  <c r="Q16" i="54" s="1"/>
  <c r="M16" i="54"/>
  <c r="H16" i="54"/>
  <c r="C16" i="54"/>
  <c r="AD15" i="54"/>
  <c r="J15" i="54" s="1"/>
  <c r="I15" i="54" s="1"/>
  <c r="AB15" i="54"/>
  <c r="Y15" i="54"/>
  <c r="X15" i="54"/>
  <c r="P15" i="54"/>
  <c r="O15" i="54"/>
  <c r="Q15" i="54" s="1"/>
  <c r="M15" i="54"/>
  <c r="H15" i="54"/>
  <c r="C15" i="54"/>
  <c r="AB14" i="54"/>
  <c r="AD14" i="54" s="1"/>
  <c r="J14" i="54" s="1"/>
  <c r="Y14" i="54"/>
  <c r="X14" i="54"/>
  <c r="Q14" i="54"/>
  <c r="P14" i="54"/>
  <c r="O14" i="54"/>
  <c r="M14" i="54"/>
  <c r="H14" i="54"/>
  <c r="C14" i="54"/>
  <c r="AD13" i="54"/>
  <c r="J13" i="54" s="1"/>
  <c r="AB13" i="54"/>
  <c r="Y13" i="54"/>
  <c r="X13" i="54"/>
  <c r="P13" i="54"/>
  <c r="O13" i="54"/>
  <c r="Q13" i="54" s="1"/>
  <c r="M13" i="54"/>
  <c r="H13" i="54"/>
  <c r="C13" i="54"/>
  <c r="AB12" i="54"/>
  <c r="AD12" i="54" s="1"/>
  <c r="Y12" i="54"/>
  <c r="X12" i="54"/>
  <c r="P12" i="54"/>
  <c r="O12" i="54"/>
  <c r="Q12" i="54" s="1"/>
  <c r="M12" i="54"/>
  <c r="J12" i="54"/>
  <c r="K12" i="54" s="1"/>
  <c r="H12" i="54"/>
  <c r="C12" i="54"/>
  <c r="AB11" i="54"/>
  <c r="AD11" i="54" s="1"/>
  <c r="J11" i="54" s="1"/>
  <c r="K11" i="54" s="1"/>
  <c r="Y11" i="54"/>
  <c r="X11" i="54"/>
  <c r="P11" i="54"/>
  <c r="Q11" i="54" s="1"/>
  <c r="O11" i="54"/>
  <c r="M11" i="54"/>
  <c r="H11" i="54"/>
  <c r="C11" i="54"/>
  <c r="AD10" i="54"/>
  <c r="J10" i="54" s="1"/>
  <c r="AB10" i="54"/>
  <c r="Y10" i="54"/>
  <c r="X10" i="54"/>
  <c r="P10" i="54"/>
  <c r="O10" i="54"/>
  <c r="Q10" i="54" s="1"/>
  <c r="M10" i="54"/>
  <c r="H10" i="54"/>
  <c r="C10" i="54"/>
  <c r="AD9" i="54"/>
  <c r="J9" i="54" s="1"/>
  <c r="I9" i="54" s="1"/>
  <c r="AB9" i="54"/>
  <c r="Y9" i="54"/>
  <c r="X9" i="54"/>
  <c r="Q9" i="54"/>
  <c r="P9" i="54"/>
  <c r="O9" i="54"/>
  <c r="M9" i="54"/>
  <c r="K9" i="54"/>
  <c r="H9" i="54"/>
  <c r="C9" i="54"/>
  <c r="AB8" i="54"/>
  <c r="AD8" i="54" s="1"/>
  <c r="J8" i="54" s="1"/>
  <c r="Y8" i="54"/>
  <c r="X8" i="54"/>
  <c r="P8" i="54"/>
  <c r="O8" i="54"/>
  <c r="Q8" i="54" s="1"/>
  <c r="M8" i="54"/>
  <c r="H8" i="54"/>
  <c r="C8" i="54"/>
  <c r="AB7" i="54"/>
  <c r="AD7" i="54" s="1"/>
  <c r="J7" i="54" s="1"/>
  <c r="Y7" i="54"/>
  <c r="X7" i="54"/>
  <c r="P7" i="54"/>
  <c r="O7" i="54"/>
  <c r="Q7" i="54" s="1"/>
  <c r="M7" i="54"/>
  <c r="H7" i="54"/>
  <c r="C7" i="54"/>
  <c r="AB6" i="54"/>
  <c r="AD6" i="54" s="1"/>
  <c r="Y6" i="54"/>
  <c r="X6" i="54"/>
  <c r="Q6" i="54"/>
  <c r="P6" i="54"/>
  <c r="O6" i="54"/>
  <c r="M6" i="54"/>
  <c r="J6" i="54"/>
  <c r="H6" i="54"/>
  <c r="C6" i="54"/>
  <c r="AD5" i="54"/>
  <c r="J5" i="54" s="1"/>
  <c r="AB5" i="54"/>
  <c r="Y5" i="54"/>
  <c r="X5" i="54"/>
  <c r="Q5" i="54"/>
  <c r="P5" i="54"/>
  <c r="O5" i="54"/>
  <c r="M5" i="54"/>
  <c r="H5" i="54"/>
  <c r="C5" i="54"/>
  <c r="AB4" i="54"/>
  <c r="AD4" i="54" s="1"/>
  <c r="J4" i="54" s="1"/>
  <c r="Y4" i="54"/>
  <c r="X4" i="54"/>
  <c r="Q4" i="54"/>
  <c r="P4" i="54"/>
  <c r="O4" i="54"/>
  <c r="M4" i="54"/>
  <c r="H4" i="54"/>
  <c r="C4" i="54"/>
  <c r="AG3" i="54"/>
  <c r="AF3" i="54"/>
  <c r="W3" i="54"/>
  <c r="V3" i="54"/>
  <c r="U3" i="54"/>
  <c r="T3" i="54"/>
  <c r="O3" i="54"/>
  <c r="J3" i="54"/>
  <c r="G3" i="54"/>
  <c r="H3" i="54" s="1"/>
  <c r="F3" i="54"/>
  <c r="D3" i="54"/>
  <c r="C3" i="54"/>
  <c r="A2" i="54"/>
  <c r="A1" i="54"/>
  <c r="AB31" i="53"/>
  <c r="AD31" i="53" s="1"/>
  <c r="J31" i="53" s="1"/>
  <c r="Y31" i="53"/>
  <c r="X31" i="53"/>
  <c r="V31" i="53"/>
  <c r="U31" i="53"/>
  <c r="T31" i="53"/>
  <c r="R31" i="53"/>
  <c r="P31" i="53"/>
  <c r="O31" i="53"/>
  <c r="Q31" i="53" s="1"/>
  <c r="M31" i="53"/>
  <c r="H31" i="53"/>
  <c r="C31" i="53"/>
  <c r="AB30" i="53"/>
  <c r="AD30" i="53" s="1"/>
  <c r="J30" i="53" s="1"/>
  <c r="Y30" i="53"/>
  <c r="X30" i="53"/>
  <c r="P30" i="53"/>
  <c r="O30" i="53"/>
  <c r="Q30" i="53" s="1"/>
  <c r="M30" i="53"/>
  <c r="H30" i="53"/>
  <c r="C30" i="53"/>
  <c r="AB29" i="53"/>
  <c r="AD29" i="53" s="1"/>
  <c r="J29" i="53" s="1"/>
  <c r="Y29" i="53"/>
  <c r="X29" i="53"/>
  <c r="Q29" i="53"/>
  <c r="P29" i="53"/>
  <c r="O29" i="53"/>
  <c r="M29" i="53"/>
  <c r="H29" i="53"/>
  <c r="C29" i="53"/>
  <c r="AB28" i="53"/>
  <c r="AD28" i="53" s="1"/>
  <c r="J28" i="53" s="1"/>
  <c r="Y28" i="53"/>
  <c r="X28" i="53"/>
  <c r="P28" i="53"/>
  <c r="O28" i="53"/>
  <c r="Q28" i="53" s="1"/>
  <c r="M28" i="53"/>
  <c r="H28" i="53"/>
  <c r="C28" i="53"/>
  <c r="AB27" i="53"/>
  <c r="AD27" i="53" s="1"/>
  <c r="J27" i="53" s="1"/>
  <c r="Y27" i="53"/>
  <c r="X27" i="53"/>
  <c r="Q27" i="53"/>
  <c r="P27" i="53"/>
  <c r="O27" i="53"/>
  <c r="M27" i="53"/>
  <c r="H27" i="53"/>
  <c r="C27" i="53"/>
  <c r="AD26" i="53"/>
  <c r="J26" i="53" s="1"/>
  <c r="K26" i="53" s="1"/>
  <c r="AB26" i="53"/>
  <c r="Y26" i="53"/>
  <c r="X26" i="53"/>
  <c r="P26" i="53"/>
  <c r="Q26" i="53" s="1"/>
  <c r="O26" i="53"/>
  <c r="M26" i="53"/>
  <c r="I26" i="53"/>
  <c r="H26" i="53"/>
  <c r="C26" i="53"/>
  <c r="AD25" i="53"/>
  <c r="J25" i="53" s="1"/>
  <c r="AB25" i="53"/>
  <c r="Y25" i="53"/>
  <c r="X25" i="53"/>
  <c r="P25" i="53"/>
  <c r="O25" i="53"/>
  <c r="Q25" i="53" s="1"/>
  <c r="M25" i="53"/>
  <c r="H25" i="53"/>
  <c r="C25" i="53"/>
  <c r="AD24" i="53"/>
  <c r="J24" i="53" s="1"/>
  <c r="I24" i="53" s="1"/>
  <c r="AB24" i="53"/>
  <c r="Y24" i="53"/>
  <c r="X24" i="53"/>
  <c r="P24" i="53"/>
  <c r="Q24" i="53" s="1"/>
  <c r="O24" i="53"/>
  <c r="M24" i="53"/>
  <c r="K24" i="53"/>
  <c r="H24" i="53"/>
  <c r="C24" i="53"/>
  <c r="AB23" i="53"/>
  <c r="AD23" i="53" s="1"/>
  <c r="J23" i="53" s="1"/>
  <c r="Y23" i="53"/>
  <c r="X23" i="53"/>
  <c r="Q23" i="53"/>
  <c r="P23" i="53"/>
  <c r="O23" i="53"/>
  <c r="M23" i="53"/>
  <c r="H23" i="53"/>
  <c r="C23" i="53"/>
  <c r="AD22" i="53"/>
  <c r="J22" i="53" s="1"/>
  <c r="AB22" i="53"/>
  <c r="Y22" i="53"/>
  <c r="X22" i="53"/>
  <c r="Q22" i="53"/>
  <c r="P22" i="53"/>
  <c r="O22" i="53"/>
  <c r="M22" i="53"/>
  <c r="H22" i="53"/>
  <c r="C22" i="53"/>
  <c r="AB21" i="53"/>
  <c r="AD21" i="53" s="1"/>
  <c r="J21" i="53" s="1"/>
  <c r="Y21" i="53"/>
  <c r="X21" i="53"/>
  <c r="Q21" i="53"/>
  <c r="P21" i="53"/>
  <c r="O21" i="53"/>
  <c r="M21" i="53"/>
  <c r="H21" i="53"/>
  <c r="C21" i="53"/>
  <c r="AD20" i="53"/>
  <c r="J20" i="53" s="1"/>
  <c r="AB20" i="53"/>
  <c r="Y20" i="53"/>
  <c r="X20" i="53"/>
  <c r="P20" i="53"/>
  <c r="Q20" i="53" s="1"/>
  <c r="O20" i="53"/>
  <c r="M20" i="53"/>
  <c r="H20" i="53"/>
  <c r="C20" i="53"/>
  <c r="AD19" i="53"/>
  <c r="J19" i="53" s="1"/>
  <c r="I19" i="53" s="1"/>
  <c r="AB19" i="53"/>
  <c r="Y19" i="53"/>
  <c r="X19" i="53"/>
  <c r="P19" i="53"/>
  <c r="O19" i="53"/>
  <c r="Q19" i="53" s="1"/>
  <c r="M19" i="53"/>
  <c r="H19" i="53"/>
  <c r="C19" i="53"/>
  <c r="AD18" i="53"/>
  <c r="J18" i="53" s="1"/>
  <c r="AB18" i="53"/>
  <c r="Y18" i="53"/>
  <c r="X18" i="53"/>
  <c r="P18" i="53"/>
  <c r="O18" i="53"/>
  <c r="Q18" i="53" s="1"/>
  <c r="M18" i="53"/>
  <c r="H18" i="53"/>
  <c r="C18" i="53"/>
  <c r="AD17" i="53"/>
  <c r="J17" i="53" s="1"/>
  <c r="AB17" i="53"/>
  <c r="Y17" i="53"/>
  <c r="X17" i="53"/>
  <c r="P17" i="53"/>
  <c r="O17" i="53"/>
  <c r="Q17" i="53" s="1"/>
  <c r="M17" i="53"/>
  <c r="H17" i="53"/>
  <c r="C17" i="53"/>
  <c r="AB16" i="53"/>
  <c r="AD16" i="53" s="1"/>
  <c r="Y16" i="53"/>
  <c r="X16" i="53"/>
  <c r="Q16" i="53"/>
  <c r="P16" i="53"/>
  <c r="O16" i="53"/>
  <c r="M16" i="53"/>
  <c r="J16" i="53"/>
  <c r="H16" i="53"/>
  <c r="C16" i="53"/>
  <c r="AB15" i="53"/>
  <c r="AD15" i="53" s="1"/>
  <c r="J15" i="53" s="1"/>
  <c r="Y15" i="53"/>
  <c r="X15" i="53"/>
  <c r="Q15" i="53"/>
  <c r="P15" i="53"/>
  <c r="O15" i="53"/>
  <c r="M15" i="53"/>
  <c r="H15" i="53"/>
  <c r="C15" i="53"/>
  <c r="AB14" i="53"/>
  <c r="AD14" i="53" s="1"/>
  <c r="J14" i="53" s="1"/>
  <c r="Y14" i="53"/>
  <c r="X14" i="53"/>
  <c r="P14" i="53"/>
  <c r="O14" i="53"/>
  <c r="Q14" i="53" s="1"/>
  <c r="M14" i="53"/>
  <c r="H14" i="53"/>
  <c r="C14" i="53"/>
  <c r="AB13" i="53"/>
  <c r="AD13" i="53" s="1"/>
  <c r="J13" i="53" s="1"/>
  <c r="K13" i="53" s="1"/>
  <c r="Y13" i="53"/>
  <c r="X13" i="53"/>
  <c r="Q13" i="53"/>
  <c r="P13" i="53"/>
  <c r="O13" i="53"/>
  <c r="M13" i="53"/>
  <c r="I13" i="53"/>
  <c r="H13" i="53"/>
  <c r="C13" i="53"/>
  <c r="AD12" i="53"/>
  <c r="J12" i="53" s="1"/>
  <c r="AB12" i="53"/>
  <c r="Y12" i="53"/>
  <c r="X12" i="53"/>
  <c r="P12" i="53"/>
  <c r="Q12" i="53" s="1"/>
  <c r="O12" i="53"/>
  <c r="M12" i="53"/>
  <c r="H12" i="53"/>
  <c r="C12" i="53"/>
  <c r="AD11" i="53"/>
  <c r="J11" i="53" s="1"/>
  <c r="I11" i="53" s="1"/>
  <c r="AB11" i="53"/>
  <c r="Y11" i="53"/>
  <c r="X11" i="53"/>
  <c r="P11" i="53"/>
  <c r="O11" i="53"/>
  <c r="Q11" i="53" s="1"/>
  <c r="M11" i="53"/>
  <c r="K11" i="53"/>
  <c r="H11" i="53"/>
  <c r="C11" i="53"/>
  <c r="AD10" i="53"/>
  <c r="J10" i="53" s="1"/>
  <c r="AB10" i="53"/>
  <c r="Y10" i="53"/>
  <c r="X10" i="53"/>
  <c r="P10" i="53"/>
  <c r="O10" i="53"/>
  <c r="Q10" i="53" s="1"/>
  <c r="M10" i="53"/>
  <c r="H10" i="53"/>
  <c r="C10" i="53"/>
  <c r="AD9" i="53"/>
  <c r="J9" i="53" s="1"/>
  <c r="AB9" i="53"/>
  <c r="Y9" i="53"/>
  <c r="X9" i="53"/>
  <c r="P9" i="53"/>
  <c r="O9" i="53"/>
  <c r="Q9" i="53" s="1"/>
  <c r="M9" i="53"/>
  <c r="H9" i="53"/>
  <c r="C9" i="53"/>
  <c r="AB8" i="53"/>
  <c r="AD8" i="53" s="1"/>
  <c r="Y8" i="53"/>
  <c r="X8" i="53"/>
  <c r="Q8" i="53"/>
  <c r="P8" i="53"/>
  <c r="O8" i="53"/>
  <c r="M8" i="53"/>
  <c r="J8" i="53"/>
  <c r="H8" i="53"/>
  <c r="C8" i="53"/>
  <c r="AB7" i="53"/>
  <c r="AD7" i="53" s="1"/>
  <c r="J7" i="53" s="1"/>
  <c r="Y7" i="53"/>
  <c r="X7" i="53"/>
  <c r="Q7" i="53"/>
  <c r="P7" i="53"/>
  <c r="O7" i="53"/>
  <c r="M7" i="53"/>
  <c r="H7" i="53"/>
  <c r="C7" i="53"/>
  <c r="AB6" i="53"/>
  <c r="AD6" i="53" s="1"/>
  <c r="J6" i="53" s="1"/>
  <c r="Y6" i="53"/>
  <c r="X6" i="53"/>
  <c r="P6" i="53"/>
  <c r="O6" i="53"/>
  <c r="Q6" i="53" s="1"/>
  <c r="M6" i="53"/>
  <c r="H6" i="53"/>
  <c r="C6" i="53"/>
  <c r="AB5" i="53"/>
  <c r="AD5" i="53" s="1"/>
  <c r="J5" i="53" s="1"/>
  <c r="K5" i="53" s="1"/>
  <c r="Y5" i="53"/>
  <c r="Y3" i="53" s="1"/>
  <c r="X5" i="53"/>
  <c r="Q5" i="53"/>
  <c r="P5" i="53"/>
  <c r="O5" i="53"/>
  <c r="M5" i="53"/>
  <c r="H5" i="53"/>
  <c r="C5" i="53"/>
  <c r="AD4" i="53"/>
  <c r="J4" i="53" s="1"/>
  <c r="AB4" i="53"/>
  <c r="Y4" i="53"/>
  <c r="X4" i="53"/>
  <c r="P4" i="53"/>
  <c r="Q4" i="53" s="1"/>
  <c r="O4" i="53"/>
  <c r="M4" i="53"/>
  <c r="H4" i="53"/>
  <c r="C4" i="53"/>
  <c r="AG3" i="53"/>
  <c r="AF3" i="53"/>
  <c r="W3" i="53"/>
  <c r="V3" i="53"/>
  <c r="U3" i="53"/>
  <c r="T3" i="53"/>
  <c r="O3" i="53"/>
  <c r="G3" i="53"/>
  <c r="H3" i="53" s="1"/>
  <c r="F3" i="53"/>
  <c r="D3" i="53"/>
  <c r="C3" i="53"/>
  <c r="A2" i="53"/>
  <c r="A1" i="53"/>
  <c r="AD31" i="52"/>
  <c r="AB31" i="52"/>
  <c r="Y31" i="52"/>
  <c r="X31" i="52"/>
  <c r="V31" i="52"/>
  <c r="U31" i="52"/>
  <c r="T31" i="52"/>
  <c r="R31" i="52"/>
  <c r="Q31" i="52"/>
  <c r="P31" i="52"/>
  <c r="O31" i="52"/>
  <c r="M31" i="52"/>
  <c r="J31" i="52"/>
  <c r="H31" i="52"/>
  <c r="C31" i="52"/>
  <c r="AB30" i="52"/>
  <c r="AD30" i="52" s="1"/>
  <c r="J30" i="52" s="1"/>
  <c r="Y30" i="52"/>
  <c r="X30" i="52"/>
  <c r="Q30" i="52"/>
  <c r="P30" i="52"/>
  <c r="O30" i="52"/>
  <c r="M30" i="52"/>
  <c r="H30" i="52"/>
  <c r="C30" i="52"/>
  <c r="AB29" i="52"/>
  <c r="AD29" i="52" s="1"/>
  <c r="J29" i="52" s="1"/>
  <c r="Y29" i="52"/>
  <c r="X29" i="52"/>
  <c r="P29" i="52"/>
  <c r="O29" i="52"/>
  <c r="Q29" i="52" s="1"/>
  <c r="M29" i="52"/>
  <c r="H29" i="52"/>
  <c r="C29" i="52"/>
  <c r="AB28" i="52"/>
  <c r="AD28" i="52" s="1"/>
  <c r="J28" i="52" s="1"/>
  <c r="K28" i="52" s="1"/>
  <c r="Y28" i="52"/>
  <c r="X28" i="52"/>
  <c r="Q28" i="52"/>
  <c r="P28" i="52"/>
  <c r="O28" i="52"/>
  <c r="M28" i="52"/>
  <c r="H28" i="52"/>
  <c r="C28" i="52"/>
  <c r="AD27" i="52"/>
  <c r="J27" i="52" s="1"/>
  <c r="AB27" i="52"/>
  <c r="Y27" i="52"/>
  <c r="X27" i="52"/>
  <c r="P27" i="52"/>
  <c r="Q27" i="52" s="1"/>
  <c r="O27" i="52"/>
  <c r="M27" i="52"/>
  <c r="H27" i="52"/>
  <c r="C27" i="52"/>
  <c r="AD26" i="52"/>
  <c r="J26" i="52" s="1"/>
  <c r="I26" i="52" s="1"/>
  <c r="AB26" i="52"/>
  <c r="Y26" i="52"/>
  <c r="X26" i="52"/>
  <c r="P26" i="52"/>
  <c r="O26" i="52"/>
  <c r="Q26" i="52" s="1"/>
  <c r="M26" i="52"/>
  <c r="K26" i="52"/>
  <c r="H26" i="52"/>
  <c r="C26" i="52"/>
  <c r="AB25" i="52"/>
  <c r="AD25" i="52" s="1"/>
  <c r="J25" i="52" s="1"/>
  <c r="Y25" i="52"/>
  <c r="X25" i="52"/>
  <c r="P25" i="52"/>
  <c r="O25" i="52"/>
  <c r="Q25" i="52" s="1"/>
  <c r="M25" i="52"/>
  <c r="H25" i="52"/>
  <c r="C25" i="52"/>
  <c r="AD24" i="52"/>
  <c r="J24" i="52" s="1"/>
  <c r="AB24" i="52"/>
  <c r="Y24" i="52"/>
  <c r="X24" i="52"/>
  <c r="P24" i="52"/>
  <c r="O24" i="52"/>
  <c r="Q24" i="52" s="1"/>
  <c r="M24" i="52"/>
  <c r="H24" i="52"/>
  <c r="C24" i="52"/>
  <c r="AB23" i="52"/>
  <c r="AD23" i="52" s="1"/>
  <c r="Y23" i="52"/>
  <c r="X23" i="52"/>
  <c r="Q23" i="52"/>
  <c r="P23" i="52"/>
  <c r="O23" i="52"/>
  <c r="M23" i="52"/>
  <c r="J23" i="52"/>
  <c r="H23" i="52"/>
  <c r="C23" i="52"/>
  <c r="AB22" i="52"/>
  <c r="AD22" i="52" s="1"/>
  <c r="J22" i="52" s="1"/>
  <c r="Y22" i="52"/>
  <c r="X22" i="52"/>
  <c r="Q22" i="52"/>
  <c r="P22" i="52"/>
  <c r="O22" i="52"/>
  <c r="M22" i="52"/>
  <c r="H22" i="52"/>
  <c r="C22" i="52"/>
  <c r="AB21" i="52"/>
  <c r="AD21" i="52" s="1"/>
  <c r="J21" i="52" s="1"/>
  <c r="Y21" i="52"/>
  <c r="X21" i="52"/>
  <c r="P21" i="52"/>
  <c r="O21" i="52"/>
  <c r="Q21" i="52" s="1"/>
  <c r="M21" i="52"/>
  <c r="H21" i="52"/>
  <c r="C21" i="52"/>
  <c r="AB20" i="52"/>
  <c r="AD20" i="52" s="1"/>
  <c r="J20" i="52" s="1"/>
  <c r="K20" i="52" s="1"/>
  <c r="Y20" i="52"/>
  <c r="X20" i="52"/>
  <c r="Q20" i="52"/>
  <c r="P20" i="52"/>
  <c r="O20" i="52"/>
  <c r="M20" i="52"/>
  <c r="H20" i="52"/>
  <c r="C20" i="52"/>
  <c r="AD19" i="52"/>
  <c r="J19" i="52" s="1"/>
  <c r="AB19" i="52"/>
  <c r="Y19" i="52"/>
  <c r="X19" i="52"/>
  <c r="P19" i="52"/>
  <c r="Q19" i="52" s="1"/>
  <c r="O19" i="52"/>
  <c r="M19" i="52"/>
  <c r="H19" i="52"/>
  <c r="C19" i="52"/>
  <c r="AD18" i="52"/>
  <c r="J18" i="52" s="1"/>
  <c r="AB18" i="52"/>
  <c r="Y18" i="52"/>
  <c r="X18" i="52"/>
  <c r="P18" i="52"/>
  <c r="O18" i="52"/>
  <c r="Q18" i="52" s="1"/>
  <c r="M18" i="52"/>
  <c r="H18" i="52"/>
  <c r="C18" i="52"/>
  <c r="AB17" i="52"/>
  <c r="AD17" i="52" s="1"/>
  <c r="J17" i="52" s="1"/>
  <c r="Y17" i="52"/>
  <c r="X17" i="52"/>
  <c r="P17" i="52"/>
  <c r="O17" i="52"/>
  <c r="Q17" i="52" s="1"/>
  <c r="M17" i="52"/>
  <c r="H17" i="52"/>
  <c r="C17" i="52"/>
  <c r="AD16" i="52"/>
  <c r="J16" i="52" s="1"/>
  <c r="AB16" i="52"/>
  <c r="Y16" i="52"/>
  <c r="X16" i="52"/>
  <c r="P16" i="52"/>
  <c r="O16" i="52"/>
  <c r="Q16" i="52" s="1"/>
  <c r="M16" i="52"/>
  <c r="H16" i="52"/>
  <c r="C16" i="52"/>
  <c r="AB15" i="52"/>
  <c r="AD15" i="52" s="1"/>
  <c r="Y15" i="52"/>
  <c r="X15" i="52"/>
  <c r="Q15" i="52"/>
  <c r="P15" i="52"/>
  <c r="O15" i="52"/>
  <c r="M15" i="52"/>
  <c r="J15" i="52"/>
  <c r="H15" i="52"/>
  <c r="C15" i="52"/>
  <c r="AB14" i="52"/>
  <c r="AD14" i="52" s="1"/>
  <c r="J14" i="52" s="1"/>
  <c r="Y14" i="52"/>
  <c r="X14" i="52"/>
  <c r="Q14" i="52"/>
  <c r="P14" i="52"/>
  <c r="O14" i="52"/>
  <c r="M14" i="52"/>
  <c r="H14" i="52"/>
  <c r="C14" i="52"/>
  <c r="AB13" i="52"/>
  <c r="AD13" i="52" s="1"/>
  <c r="J13" i="52" s="1"/>
  <c r="Y13" i="52"/>
  <c r="X13" i="52"/>
  <c r="Q13" i="52"/>
  <c r="P13" i="52"/>
  <c r="O13" i="52"/>
  <c r="M13" i="52"/>
  <c r="H13" i="52"/>
  <c r="C13" i="52"/>
  <c r="AB12" i="52"/>
  <c r="AD12" i="52" s="1"/>
  <c r="J12" i="52" s="1"/>
  <c r="K12" i="52" s="1"/>
  <c r="Y12" i="52"/>
  <c r="X12" i="52"/>
  <c r="Q12" i="52"/>
  <c r="P12" i="52"/>
  <c r="O12" i="52"/>
  <c r="M12" i="52"/>
  <c r="I12" i="52"/>
  <c r="H12" i="52"/>
  <c r="C12" i="52"/>
  <c r="AD11" i="52"/>
  <c r="J11" i="52" s="1"/>
  <c r="AB11" i="52"/>
  <c r="Y11" i="52"/>
  <c r="X11" i="52"/>
  <c r="P11" i="52"/>
  <c r="Q11" i="52" s="1"/>
  <c r="O11" i="52"/>
  <c r="M11" i="52"/>
  <c r="H11" i="52"/>
  <c r="C11" i="52"/>
  <c r="AD10" i="52"/>
  <c r="J10" i="52" s="1"/>
  <c r="I10" i="52" s="1"/>
  <c r="AB10" i="52"/>
  <c r="Y10" i="52"/>
  <c r="X10" i="52"/>
  <c r="P10" i="52"/>
  <c r="O10" i="52"/>
  <c r="Q10" i="52" s="1"/>
  <c r="M10" i="52"/>
  <c r="K10" i="52"/>
  <c r="H10" i="52"/>
  <c r="C10" i="52"/>
  <c r="AD9" i="52"/>
  <c r="J9" i="52" s="1"/>
  <c r="AB9" i="52"/>
  <c r="Y9" i="52"/>
  <c r="X9" i="52"/>
  <c r="P9" i="52"/>
  <c r="O9" i="52"/>
  <c r="Q9" i="52" s="1"/>
  <c r="M9" i="52"/>
  <c r="H9" i="52"/>
  <c r="C9" i="52"/>
  <c r="AD8" i="52"/>
  <c r="J8" i="52" s="1"/>
  <c r="AB8" i="52"/>
  <c r="Y8" i="52"/>
  <c r="X8" i="52"/>
  <c r="P8" i="52"/>
  <c r="O8" i="52"/>
  <c r="Q8" i="52" s="1"/>
  <c r="M8" i="52"/>
  <c r="H8" i="52"/>
  <c r="C8" i="52"/>
  <c r="AB7" i="52"/>
  <c r="AD7" i="52" s="1"/>
  <c r="J7" i="52" s="1"/>
  <c r="Y7" i="52"/>
  <c r="X7" i="52"/>
  <c r="X3" i="52" s="1"/>
  <c r="Q7" i="52"/>
  <c r="P7" i="52"/>
  <c r="O7" i="52"/>
  <c r="M7" i="52"/>
  <c r="H7" i="52"/>
  <c r="C7" i="52"/>
  <c r="AB6" i="52"/>
  <c r="AD6" i="52" s="1"/>
  <c r="J6" i="52" s="1"/>
  <c r="Y6" i="52"/>
  <c r="X6" i="52"/>
  <c r="Q6" i="52"/>
  <c r="P6" i="52"/>
  <c r="O6" i="52"/>
  <c r="M6" i="52"/>
  <c r="H6" i="52"/>
  <c r="C6" i="52"/>
  <c r="AB5" i="52"/>
  <c r="AD5" i="52" s="1"/>
  <c r="J5" i="52" s="1"/>
  <c r="Y5" i="52"/>
  <c r="X5" i="52"/>
  <c r="Q5" i="52"/>
  <c r="P5" i="52"/>
  <c r="O5" i="52"/>
  <c r="M5" i="52"/>
  <c r="H5" i="52"/>
  <c r="C5" i="52"/>
  <c r="AB4" i="52"/>
  <c r="AD4" i="52" s="1"/>
  <c r="J4" i="52" s="1"/>
  <c r="Y4" i="52"/>
  <c r="X4" i="52"/>
  <c r="Q4" i="52"/>
  <c r="P4" i="52"/>
  <c r="O4" i="52"/>
  <c r="M4" i="52"/>
  <c r="I4" i="52"/>
  <c r="H4" i="52"/>
  <c r="C4" i="52"/>
  <c r="AG3" i="52"/>
  <c r="AF3" i="52"/>
  <c r="W3" i="52"/>
  <c r="V3" i="52"/>
  <c r="U3" i="52"/>
  <c r="T3" i="52"/>
  <c r="O3" i="52"/>
  <c r="G3" i="52"/>
  <c r="H3" i="52" s="1"/>
  <c r="F3" i="52"/>
  <c r="D3" i="52"/>
  <c r="C3" i="52"/>
  <c r="A2" i="52"/>
  <c r="A1" i="52"/>
  <c r="AB31" i="51"/>
  <c r="AD31" i="51" s="1"/>
  <c r="J31" i="51" s="1"/>
  <c r="Y31" i="51"/>
  <c r="X31" i="51"/>
  <c r="V31" i="51"/>
  <c r="U31" i="51"/>
  <c r="T31" i="51"/>
  <c r="R31" i="51"/>
  <c r="P31" i="51"/>
  <c r="O31" i="51"/>
  <c r="Q31" i="51" s="1"/>
  <c r="M31" i="51"/>
  <c r="H31" i="51"/>
  <c r="C31" i="51"/>
  <c r="AB30" i="51"/>
  <c r="AD30" i="51" s="1"/>
  <c r="J30" i="51" s="1"/>
  <c r="Y30" i="51"/>
  <c r="X30" i="51"/>
  <c r="Q30" i="51"/>
  <c r="P30" i="51"/>
  <c r="O30" i="51"/>
  <c r="M30" i="51"/>
  <c r="H30" i="51"/>
  <c r="C30" i="51"/>
  <c r="AB29" i="51"/>
  <c r="AD29" i="51" s="1"/>
  <c r="J29" i="51" s="1"/>
  <c r="Y29" i="51"/>
  <c r="X29" i="51"/>
  <c r="Q29" i="51"/>
  <c r="P29" i="51"/>
  <c r="O29" i="51"/>
  <c r="M29" i="51"/>
  <c r="H29" i="51"/>
  <c r="C29" i="51"/>
  <c r="AB28" i="51"/>
  <c r="AD28" i="51" s="1"/>
  <c r="J28" i="51" s="1"/>
  <c r="Y28" i="51"/>
  <c r="X28" i="51"/>
  <c r="Q28" i="51"/>
  <c r="P28" i="51"/>
  <c r="O28" i="51"/>
  <c r="M28" i="51"/>
  <c r="H28" i="51"/>
  <c r="C28" i="51"/>
  <c r="AB27" i="51"/>
  <c r="AD27" i="51" s="1"/>
  <c r="J27" i="51" s="1"/>
  <c r="K27" i="51" s="1"/>
  <c r="Y27" i="51"/>
  <c r="X27" i="51"/>
  <c r="P27" i="51"/>
  <c r="Q27" i="51" s="1"/>
  <c r="O27" i="51"/>
  <c r="M27" i="51"/>
  <c r="H27" i="51"/>
  <c r="C27" i="51"/>
  <c r="AD26" i="51"/>
  <c r="J26" i="51" s="1"/>
  <c r="AB26" i="51"/>
  <c r="Y26" i="51"/>
  <c r="X26" i="51"/>
  <c r="P26" i="51"/>
  <c r="Q26" i="51" s="1"/>
  <c r="O26" i="51"/>
  <c r="M26" i="51"/>
  <c r="H26" i="51"/>
  <c r="C26" i="51"/>
  <c r="AD25" i="51"/>
  <c r="J25" i="51" s="1"/>
  <c r="I25" i="51" s="1"/>
  <c r="AB25" i="51"/>
  <c r="Y25" i="51"/>
  <c r="X25" i="51"/>
  <c r="P25" i="51"/>
  <c r="O25" i="51"/>
  <c r="Q25" i="51" s="1"/>
  <c r="M25" i="51"/>
  <c r="H25" i="51"/>
  <c r="C25" i="51"/>
  <c r="AD24" i="51"/>
  <c r="J24" i="51" s="1"/>
  <c r="AB24" i="51"/>
  <c r="Y24" i="51"/>
  <c r="X24" i="51"/>
  <c r="P24" i="51"/>
  <c r="O24" i="51"/>
  <c r="Q24" i="51" s="1"/>
  <c r="M24" i="51"/>
  <c r="H24" i="51"/>
  <c r="C24" i="51"/>
  <c r="AB23" i="51"/>
  <c r="AD23" i="51" s="1"/>
  <c r="J23" i="51" s="1"/>
  <c r="Y23" i="51"/>
  <c r="X23" i="51"/>
  <c r="P23" i="51"/>
  <c r="O23" i="51"/>
  <c r="Q23" i="51" s="1"/>
  <c r="M23" i="51"/>
  <c r="H23" i="51"/>
  <c r="C23" i="51"/>
  <c r="AB22" i="51"/>
  <c r="AD22" i="51" s="1"/>
  <c r="J22" i="51" s="1"/>
  <c r="Y22" i="51"/>
  <c r="X22" i="51"/>
  <c r="Q22" i="51"/>
  <c r="P22" i="51"/>
  <c r="O22" i="51"/>
  <c r="M22" i="51"/>
  <c r="H22" i="51"/>
  <c r="C22" i="51"/>
  <c r="AB21" i="51"/>
  <c r="AD21" i="51" s="1"/>
  <c r="J21" i="51" s="1"/>
  <c r="Y21" i="51"/>
  <c r="X21" i="51"/>
  <c r="Q21" i="51"/>
  <c r="P21" i="51"/>
  <c r="O21" i="51"/>
  <c r="M21" i="51"/>
  <c r="H21" i="51"/>
  <c r="C21" i="51"/>
  <c r="AB20" i="51"/>
  <c r="AD20" i="51" s="1"/>
  <c r="J20" i="51" s="1"/>
  <c r="Y20" i="51"/>
  <c r="X20" i="51"/>
  <c r="Q20" i="51"/>
  <c r="P20" i="51"/>
  <c r="O20" i="51"/>
  <c r="M20" i="51"/>
  <c r="H20" i="51"/>
  <c r="C20" i="51"/>
  <c r="AB19" i="51"/>
  <c r="AD19" i="51" s="1"/>
  <c r="J19" i="51" s="1"/>
  <c r="K19" i="51" s="1"/>
  <c r="Y19" i="51"/>
  <c r="X19" i="51"/>
  <c r="P19" i="51"/>
  <c r="Q19" i="51" s="1"/>
  <c r="O19" i="51"/>
  <c r="M19" i="51"/>
  <c r="I19" i="51"/>
  <c r="H19" i="51"/>
  <c r="C19" i="51"/>
  <c r="AD18" i="51"/>
  <c r="J18" i="51" s="1"/>
  <c r="AB18" i="51"/>
  <c r="Y18" i="51"/>
  <c r="X18" i="51"/>
  <c r="P18" i="51"/>
  <c r="Q18" i="51" s="1"/>
  <c r="O18" i="51"/>
  <c r="M18" i="51"/>
  <c r="H18" i="51"/>
  <c r="C18" i="51"/>
  <c r="AD17" i="51"/>
  <c r="J17" i="51" s="1"/>
  <c r="I17" i="51" s="1"/>
  <c r="AB17" i="51"/>
  <c r="Y17" i="51"/>
  <c r="X17" i="51"/>
  <c r="P17" i="51"/>
  <c r="O17" i="51"/>
  <c r="Q17" i="51" s="1"/>
  <c r="M17" i="51"/>
  <c r="H17" i="51"/>
  <c r="C17" i="51"/>
  <c r="AD16" i="51"/>
  <c r="J16" i="51" s="1"/>
  <c r="AB16" i="51"/>
  <c r="Y16" i="51"/>
  <c r="X16" i="51"/>
  <c r="P16" i="51"/>
  <c r="O16" i="51"/>
  <c r="Q16" i="51" s="1"/>
  <c r="M16" i="51"/>
  <c r="H16" i="51"/>
  <c r="C16" i="51"/>
  <c r="AB15" i="51"/>
  <c r="AD15" i="51" s="1"/>
  <c r="J15" i="51" s="1"/>
  <c r="Y15" i="51"/>
  <c r="X15" i="51"/>
  <c r="P15" i="51"/>
  <c r="O15" i="51"/>
  <c r="Q15" i="51" s="1"/>
  <c r="M15" i="51"/>
  <c r="H15" i="51"/>
  <c r="C15" i="51"/>
  <c r="AB14" i="51"/>
  <c r="AD14" i="51" s="1"/>
  <c r="Y14" i="51"/>
  <c r="X14" i="51"/>
  <c r="Q14" i="51"/>
  <c r="P14" i="51"/>
  <c r="O14" i="51"/>
  <c r="M14" i="51"/>
  <c r="J14" i="51"/>
  <c r="H14" i="51"/>
  <c r="C14" i="51"/>
  <c r="AB13" i="51"/>
  <c r="AD13" i="51" s="1"/>
  <c r="J13" i="51" s="1"/>
  <c r="Y13" i="51"/>
  <c r="X13" i="51"/>
  <c r="Q13" i="51"/>
  <c r="P13" i="51"/>
  <c r="O13" i="51"/>
  <c r="M13" i="51"/>
  <c r="H13" i="51"/>
  <c r="C13" i="51"/>
  <c r="AB12" i="51"/>
  <c r="AD12" i="51" s="1"/>
  <c r="J12" i="51" s="1"/>
  <c r="Y12" i="51"/>
  <c r="X12" i="51"/>
  <c r="Q12" i="51"/>
  <c r="P12" i="51"/>
  <c r="O12" i="51"/>
  <c r="M12" i="51"/>
  <c r="H12" i="51"/>
  <c r="C12" i="51"/>
  <c r="AB11" i="51"/>
  <c r="AD11" i="51" s="1"/>
  <c r="J11" i="51" s="1"/>
  <c r="K11" i="51" s="1"/>
  <c r="Y11" i="51"/>
  <c r="X11" i="51"/>
  <c r="P11" i="51"/>
  <c r="Q11" i="51" s="1"/>
  <c r="O11" i="51"/>
  <c r="M11" i="51"/>
  <c r="I11" i="51"/>
  <c r="H11" i="51"/>
  <c r="C11" i="51"/>
  <c r="AD10" i="51"/>
  <c r="J10" i="51" s="1"/>
  <c r="AB10" i="51"/>
  <c r="Y10" i="51"/>
  <c r="X10" i="51"/>
  <c r="P10" i="51"/>
  <c r="Q10" i="51" s="1"/>
  <c r="O10" i="51"/>
  <c r="M10" i="51"/>
  <c r="H10" i="51"/>
  <c r="C10" i="51"/>
  <c r="AD9" i="51"/>
  <c r="J9" i="51" s="1"/>
  <c r="I9" i="51" s="1"/>
  <c r="AB9" i="51"/>
  <c r="Y9" i="51"/>
  <c r="X9" i="51"/>
  <c r="P9" i="51"/>
  <c r="O9" i="51"/>
  <c r="Q9" i="51" s="1"/>
  <c r="M9" i="51"/>
  <c r="H9" i="51"/>
  <c r="C9" i="51"/>
  <c r="AD8" i="51"/>
  <c r="J8" i="51" s="1"/>
  <c r="AB8" i="51"/>
  <c r="Y8" i="51"/>
  <c r="X8" i="51"/>
  <c r="P8" i="51"/>
  <c r="O8" i="51"/>
  <c r="Q8" i="51" s="1"/>
  <c r="M8" i="51"/>
  <c r="H8" i="51"/>
  <c r="C8" i="51"/>
  <c r="AB7" i="51"/>
  <c r="AD7" i="51" s="1"/>
  <c r="J7" i="51" s="1"/>
  <c r="Y7" i="51"/>
  <c r="X7" i="51"/>
  <c r="P7" i="51"/>
  <c r="O7" i="51"/>
  <c r="Q7" i="51" s="1"/>
  <c r="M7" i="51"/>
  <c r="H7" i="51"/>
  <c r="C7" i="51"/>
  <c r="AB6" i="51"/>
  <c r="AD6" i="51" s="1"/>
  <c r="J6" i="51" s="1"/>
  <c r="Y6" i="51"/>
  <c r="X6" i="51"/>
  <c r="Q6" i="51"/>
  <c r="P6" i="51"/>
  <c r="O6" i="51"/>
  <c r="M6" i="51"/>
  <c r="H6" i="51"/>
  <c r="C6" i="51"/>
  <c r="AB5" i="51"/>
  <c r="AD5" i="51" s="1"/>
  <c r="J5" i="51" s="1"/>
  <c r="Y5" i="51"/>
  <c r="X5" i="51"/>
  <c r="Q5" i="51"/>
  <c r="P5" i="51"/>
  <c r="O5" i="51"/>
  <c r="M5" i="51"/>
  <c r="H5" i="51"/>
  <c r="C5" i="51"/>
  <c r="AB4" i="51"/>
  <c r="AD4" i="51" s="1"/>
  <c r="J4" i="51" s="1"/>
  <c r="Y4" i="51"/>
  <c r="X4" i="51"/>
  <c r="Q4" i="51"/>
  <c r="P4" i="51"/>
  <c r="O4" i="51"/>
  <c r="M4" i="51"/>
  <c r="H4" i="51"/>
  <c r="C4" i="51"/>
  <c r="AG3" i="51"/>
  <c r="AF3" i="51"/>
  <c r="Y3" i="51"/>
  <c r="W3" i="51"/>
  <c r="V3" i="51"/>
  <c r="U3" i="51"/>
  <c r="T3" i="51"/>
  <c r="O3" i="51"/>
  <c r="G3" i="51"/>
  <c r="H3" i="51" s="1"/>
  <c r="F3" i="51"/>
  <c r="D3" i="51"/>
  <c r="C3" i="51"/>
  <c r="A2" i="51"/>
  <c r="A1" i="51"/>
  <c r="AB31" i="50"/>
  <c r="AD31" i="50" s="1"/>
  <c r="J31" i="50" s="1"/>
  <c r="Y31" i="50"/>
  <c r="X31" i="50"/>
  <c r="V31" i="50"/>
  <c r="U31" i="50"/>
  <c r="T31" i="50"/>
  <c r="R31" i="50"/>
  <c r="P31" i="50"/>
  <c r="O31" i="50"/>
  <c r="Q31" i="50" s="1"/>
  <c r="M31" i="50"/>
  <c r="H31" i="50"/>
  <c r="C31" i="50"/>
  <c r="AB30" i="50"/>
  <c r="AD30" i="50" s="1"/>
  <c r="J30" i="50" s="1"/>
  <c r="Y30" i="50"/>
  <c r="X30" i="50"/>
  <c r="P30" i="50"/>
  <c r="O30" i="50"/>
  <c r="Q30" i="50" s="1"/>
  <c r="M30" i="50"/>
  <c r="H30" i="50"/>
  <c r="C30" i="50"/>
  <c r="AB29" i="50"/>
  <c r="AD29" i="50" s="1"/>
  <c r="Y29" i="50"/>
  <c r="X29" i="50"/>
  <c r="Q29" i="50"/>
  <c r="P29" i="50"/>
  <c r="O29" i="50"/>
  <c r="M29" i="50"/>
  <c r="J29" i="50"/>
  <c r="H29" i="50"/>
  <c r="C29" i="50"/>
  <c r="AB28" i="50"/>
  <c r="AD28" i="50" s="1"/>
  <c r="J28" i="50" s="1"/>
  <c r="Y28" i="50"/>
  <c r="X28" i="50"/>
  <c r="Q28" i="50"/>
  <c r="P28" i="50"/>
  <c r="O28" i="50"/>
  <c r="M28" i="50"/>
  <c r="H28" i="50"/>
  <c r="C28" i="50"/>
  <c r="AB27" i="50"/>
  <c r="AD27" i="50" s="1"/>
  <c r="J27" i="50" s="1"/>
  <c r="Y27" i="50"/>
  <c r="X27" i="50"/>
  <c r="Q27" i="50"/>
  <c r="P27" i="50"/>
  <c r="O27" i="50"/>
  <c r="M27" i="50"/>
  <c r="H27" i="50"/>
  <c r="C27" i="50"/>
  <c r="AB26" i="50"/>
  <c r="AD26" i="50" s="1"/>
  <c r="J26" i="50" s="1"/>
  <c r="K26" i="50" s="1"/>
  <c r="Y26" i="50"/>
  <c r="X26" i="50"/>
  <c r="P26" i="50"/>
  <c r="Q26" i="50" s="1"/>
  <c r="O26" i="50"/>
  <c r="M26" i="50"/>
  <c r="I26" i="50"/>
  <c r="H26" i="50"/>
  <c r="C26" i="50"/>
  <c r="AD25" i="50"/>
  <c r="J25" i="50" s="1"/>
  <c r="AB25" i="50"/>
  <c r="Y25" i="50"/>
  <c r="X25" i="50"/>
  <c r="P25" i="50"/>
  <c r="Q25" i="50" s="1"/>
  <c r="O25" i="50"/>
  <c r="M25" i="50"/>
  <c r="H25" i="50"/>
  <c r="C25" i="50"/>
  <c r="AD24" i="50"/>
  <c r="J24" i="50" s="1"/>
  <c r="I24" i="50" s="1"/>
  <c r="AB24" i="50"/>
  <c r="Y24" i="50"/>
  <c r="Y3" i="50" s="1"/>
  <c r="X24" i="50"/>
  <c r="P24" i="50"/>
  <c r="O24" i="50"/>
  <c r="Q24" i="50" s="1"/>
  <c r="M24" i="50"/>
  <c r="H24" i="50"/>
  <c r="C24" i="50"/>
  <c r="AD23" i="50"/>
  <c r="J23" i="50" s="1"/>
  <c r="AB23" i="50"/>
  <c r="Y23" i="50"/>
  <c r="X23" i="50"/>
  <c r="P23" i="50"/>
  <c r="O23" i="50"/>
  <c r="Q23" i="50" s="1"/>
  <c r="M23" i="50"/>
  <c r="H23" i="50"/>
  <c r="C23" i="50"/>
  <c r="AB22" i="50"/>
  <c r="AD22" i="50" s="1"/>
  <c r="J22" i="50" s="1"/>
  <c r="Y22" i="50"/>
  <c r="X22" i="50"/>
  <c r="P22" i="50"/>
  <c r="O22" i="50"/>
  <c r="Q22" i="50" s="1"/>
  <c r="M22" i="50"/>
  <c r="H22" i="50"/>
  <c r="C22" i="50"/>
  <c r="AB21" i="50"/>
  <c r="AD21" i="50" s="1"/>
  <c r="J21" i="50" s="1"/>
  <c r="Y21" i="50"/>
  <c r="X21" i="50"/>
  <c r="X3" i="50" s="1"/>
  <c r="Q21" i="50"/>
  <c r="P21" i="50"/>
  <c r="O21" i="50"/>
  <c r="M21" i="50"/>
  <c r="H21" i="50"/>
  <c r="C21" i="50"/>
  <c r="AG3" i="50"/>
  <c r="AF3" i="50"/>
  <c r="W3" i="50"/>
  <c r="V3" i="50"/>
  <c r="U3" i="50"/>
  <c r="T3" i="50"/>
  <c r="O3" i="50"/>
  <c r="H3" i="50"/>
  <c r="G3" i="50"/>
  <c r="F3" i="50"/>
  <c r="D3" i="50"/>
  <c r="C3" i="50"/>
  <c r="A2" i="50"/>
  <c r="A1" i="50"/>
  <c r="AB31" i="49"/>
  <c r="AD31" i="49" s="1"/>
  <c r="J31" i="49" s="1"/>
  <c r="Y31" i="49"/>
  <c r="X31" i="49"/>
  <c r="V31" i="49"/>
  <c r="U31" i="49"/>
  <c r="T31" i="49"/>
  <c r="R31" i="49"/>
  <c r="P31" i="49"/>
  <c r="Q31" i="49" s="1"/>
  <c r="O31" i="49"/>
  <c r="M31" i="49"/>
  <c r="H31" i="49"/>
  <c r="C31" i="49"/>
  <c r="AD30" i="49"/>
  <c r="J30" i="49" s="1"/>
  <c r="I30" i="49" s="1"/>
  <c r="AB30" i="49"/>
  <c r="Y30" i="49"/>
  <c r="X30" i="49"/>
  <c r="P30" i="49"/>
  <c r="O30" i="49"/>
  <c r="Q30" i="49" s="1"/>
  <c r="M30" i="49"/>
  <c r="H30" i="49"/>
  <c r="C30" i="49"/>
  <c r="AD29" i="49"/>
  <c r="J29" i="49" s="1"/>
  <c r="AB29" i="49"/>
  <c r="Y29" i="49"/>
  <c r="X29" i="49"/>
  <c r="X3" i="49" s="1"/>
  <c r="P29" i="49"/>
  <c r="O29" i="49"/>
  <c r="Q29" i="49" s="1"/>
  <c r="M29" i="49"/>
  <c r="H29" i="49"/>
  <c r="C29" i="49"/>
  <c r="AB28" i="49"/>
  <c r="AD28" i="49" s="1"/>
  <c r="J28" i="49" s="1"/>
  <c r="Y28" i="49"/>
  <c r="X28" i="49"/>
  <c r="P28" i="49"/>
  <c r="O28" i="49"/>
  <c r="Q28" i="49" s="1"/>
  <c r="M28" i="49"/>
  <c r="H28" i="49"/>
  <c r="C28" i="49"/>
  <c r="AB27" i="49"/>
  <c r="AD27" i="49" s="1"/>
  <c r="Y27" i="49"/>
  <c r="X27" i="49"/>
  <c r="Q27" i="49"/>
  <c r="P27" i="49"/>
  <c r="O27" i="49"/>
  <c r="M27" i="49"/>
  <c r="J27" i="49"/>
  <c r="H27" i="49"/>
  <c r="C27" i="49"/>
  <c r="AB26" i="49"/>
  <c r="AD26" i="49" s="1"/>
  <c r="J26" i="49" s="1"/>
  <c r="Y26" i="49"/>
  <c r="X26" i="49"/>
  <c r="Q26" i="49"/>
  <c r="P26" i="49"/>
  <c r="O26" i="49"/>
  <c r="M26" i="49"/>
  <c r="H26" i="49"/>
  <c r="C26" i="49"/>
  <c r="AB25" i="49"/>
  <c r="AD25" i="49" s="1"/>
  <c r="J25" i="49" s="1"/>
  <c r="Y25" i="49"/>
  <c r="X25" i="49"/>
  <c r="Q25" i="49"/>
  <c r="P25" i="49"/>
  <c r="O25" i="49"/>
  <c r="M25" i="49"/>
  <c r="H25" i="49"/>
  <c r="C25" i="49"/>
  <c r="AD24" i="49"/>
  <c r="J24" i="49" s="1"/>
  <c r="K24" i="49" s="1"/>
  <c r="AB24" i="49"/>
  <c r="Y24" i="49"/>
  <c r="X24" i="49"/>
  <c r="P24" i="49"/>
  <c r="Q24" i="49" s="1"/>
  <c r="O24" i="49"/>
  <c r="M24" i="49"/>
  <c r="I24" i="49"/>
  <c r="H24" i="49"/>
  <c r="C24" i="49"/>
  <c r="AD23" i="49"/>
  <c r="J23" i="49" s="1"/>
  <c r="AB23" i="49"/>
  <c r="Y23" i="49"/>
  <c r="X23" i="49"/>
  <c r="P23" i="49"/>
  <c r="Q23" i="49" s="1"/>
  <c r="O23" i="49"/>
  <c r="M23" i="49"/>
  <c r="H23" i="49"/>
  <c r="C23" i="49"/>
  <c r="AD22" i="49"/>
  <c r="J22" i="49" s="1"/>
  <c r="AB22" i="49"/>
  <c r="Y22" i="49"/>
  <c r="Y3" i="49" s="1"/>
  <c r="X22" i="49"/>
  <c r="P22" i="49"/>
  <c r="O22" i="49"/>
  <c r="Q22" i="49" s="1"/>
  <c r="M22" i="49"/>
  <c r="H22" i="49"/>
  <c r="C22" i="49"/>
  <c r="AG3" i="49"/>
  <c r="AF3" i="49"/>
  <c r="W3" i="49"/>
  <c r="V3" i="49"/>
  <c r="U3" i="49"/>
  <c r="T3" i="49"/>
  <c r="O3" i="49"/>
  <c r="G3" i="49"/>
  <c r="H3" i="49" s="1"/>
  <c r="F3" i="49"/>
  <c r="D3" i="49"/>
  <c r="C3" i="49"/>
  <c r="A2" i="49"/>
  <c r="A1" i="49"/>
  <c r="AD31" i="48"/>
  <c r="J31" i="48" s="1"/>
  <c r="AB31" i="48"/>
  <c r="Y31" i="48"/>
  <c r="X31" i="48"/>
  <c r="V31" i="48"/>
  <c r="U31" i="48"/>
  <c r="T31" i="48"/>
  <c r="R31" i="48"/>
  <c r="Q31" i="48"/>
  <c r="P31" i="48"/>
  <c r="O31" i="48"/>
  <c r="M31" i="48"/>
  <c r="H31" i="48"/>
  <c r="C31" i="48"/>
  <c r="AB30" i="48"/>
  <c r="AD30" i="48" s="1"/>
  <c r="J30" i="48" s="1"/>
  <c r="Y30" i="48"/>
  <c r="X30" i="48"/>
  <c r="Q30" i="48"/>
  <c r="P30" i="48"/>
  <c r="O30" i="48"/>
  <c r="M30" i="48"/>
  <c r="H30" i="48"/>
  <c r="C30" i="48"/>
  <c r="AB29" i="48"/>
  <c r="AD29" i="48" s="1"/>
  <c r="J29" i="48" s="1"/>
  <c r="K29" i="48" s="1"/>
  <c r="Y29" i="48"/>
  <c r="X29" i="48"/>
  <c r="P29" i="48"/>
  <c r="Q29" i="48" s="1"/>
  <c r="O29" i="48"/>
  <c r="M29" i="48"/>
  <c r="H29" i="48"/>
  <c r="C29" i="48"/>
  <c r="AD28" i="48"/>
  <c r="J28" i="48" s="1"/>
  <c r="AB28" i="48"/>
  <c r="Y28" i="48"/>
  <c r="X28" i="48"/>
  <c r="P28" i="48"/>
  <c r="Q28" i="48" s="1"/>
  <c r="O28" i="48"/>
  <c r="M28" i="48"/>
  <c r="H28" i="48"/>
  <c r="C28" i="48"/>
  <c r="AD27" i="48"/>
  <c r="J27" i="48" s="1"/>
  <c r="AB27" i="48"/>
  <c r="Y27" i="48"/>
  <c r="X27" i="48"/>
  <c r="P27" i="48"/>
  <c r="O27" i="48"/>
  <c r="Q27" i="48" s="1"/>
  <c r="M27" i="48"/>
  <c r="H27" i="48"/>
  <c r="C27" i="48"/>
  <c r="AD26" i="48"/>
  <c r="J26" i="48" s="1"/>
  <c r="AB26" i="48"/>
  <c r="Y26" i="48"/>
  <c r="X26" i="48"/>
  <c r="P26" i="48"/>
  <c r="O26" i="48"/>
  <c r="Q26" i="48" s="1"/>
  <c r="M26" i="48"/>
  <c r="H26" i="48"/>
  <c r="C26" i="48"/>
  <c r="AB25" i="48"/>
  <c r="AD25" i="48" s="1"/>
  <c r="J25" i="48" s="1"/>
  <c r="Y25" i="48"/>
  <c r="X25" i="48"/>
  <c r="P25" i="48"/>
  <c r="O25" i="48"/>
  <c r="Q25" i="48" s="1"/>
  <c r="M25" i="48"/>
  <c r="H25" i="48"/>
  <c r="C25" i="48"/>
  <c r="AB24" i="48"/>
  <c r="AD24" i="48" s="1"/>
  <c r="J24" i="48" s="1"/>
  <c r="Y24" i="48"/>
  <c r="X24" i="48"/>
  <c r="X3" i="48" s="1"/>
  <c r="Q24" i="48"/>
  <c r="P24" i="48"/>
  <c r="O24" i="48"/>
  <c r="M24" i="48"/>
  <c r="H24" i="48"/>
  <c r="C24" i="48"/>
  <c r="AB23" i="48"/>
  <c r="AD23" i="48" s="1"/>
  <c r="J23" i="48" s="1"/>
  <c r="Y23" i="48"/>
  <c r="X23" i="48"/>
  <c r="Q23" i="48"/>
  <c r="P23" i="48"/>
  <c r="O23" i="48"/>
  <c r="M23" i="48"/>
  <c r="H23" i="48"/>
  <c r="C23" i="48"/>
  <c r="AB22" i="48"/>
  <c r="AD22" i="48" s="1"/>
  <c r="J22" i="48" s="1"/>
  <c r="Y22" i="48"/>
  <c r="X22" i="48"/>
  <c r="Q22" i="48"/>
  <c r="P22" i="48"/>
  <c r="O22" i="48"/>
  <c r="M22" i="48"/>
  <c r="H22" i="48"/>
  <c r="C22" i="48"/>
  <c r="AB21" i="48"/>
  <c r="AD21" i="48" s="1"/>
  <c r="J21" i="48" s="1"/>
  <c r="Y21" i="48"/>
  <c r="Y3" i="48" s="1"/>
  <c r="X21" i="48"/>
  <c r="P21" i="48"/>
  <c r="Q21" i="48" s="1"/>
  <c r="O21" i="48"/>
  <c r="M21" i="48"/>
  <c r="H21" i="48"/>
  <c r="C21" i="48"/>
  <c r="AG3" i="48"/>
  <c r="AF3" i="48"/>
  <c r="W3" i="48"/>
  <c r="V3" i="48"/>
  <c r="U3" i="48"/>
  <c r="T3" i="48"/>
  <c r="O3" i="48"/>
  <c r="G3" i="48"/>
  <c r="H3" i="48" s="1"/>
  <c r="F3" i="48"/>
  <c r="D3" i="48"/>
  <c r="C3" i="48"/>
  <c r="A2" i="48"/>
  <c r="A1" i="48"/>
  <c r="AB31" i="47"/>
  <c r="AD31" i="47" s="1"/>
  <c r="J31" i="47" s="1"/>
  <c r="Y31" i="47"/>
  <c r="X31" i="47"/>
  <c r="V31" i="47"/>
  <c r="U31" i="47"/>
  <c r="T31" i="47"/>
  <c r="R31" i="47"/>
  <c r="P31" i="47"/>
  <c r="O31" i="47"/>
  <c r="Q31" i="47" s="1"/>
  <c r="M31" i="47"/>
  <c r="H31" i="47"/>
  <c r="C31" i="47"/>
  <c r="AB30" i="47"/>
  <c r="AD30" i="47" s="1"/>
  <c r="Y30" i="47"/>
  <c r="X30" i="47"/>
  <c r="Q30" i="47"/>
  <c r="P30" i="47"/>
  <c r="O30" i="47"/>
  <c r="M30" i="47"/>
  <c r="J30" i="47"/>
  <c r="H30" i="47"/>
  <c r="C30" i="47"/>
  <c r="AB29" i="47"/>
  <c r="AD29" i="47" s="1"/>
  <c r="J29" i="47" s="1"/>
  <c r="Y29" i="47"/>
  <c r="X29" i="47"/>
  <c r="Q29" i="47"/>
  <c r="P29" i="47"/>
  <c r="O29" i="47"/>
  <c r="M29" i="47"/>
  <c r="H29" i="47"/>
  <c r="C29" i="47"/>
  <c r="AB28" i="47"/>
  <c r="AD28" i="47" s="1"/>
  <c r="J28" i="47" s="1"/>
  <c r="Y28" i="47"/>
  <c r="X28" i="47"/>
  <c r="Q28" i="47"/>
  <c r="P28" i="47"/>
  <c r="O28" i="47"/>
  <c r="M28" i="47"/>
  <c r="H28" i="47"/>
  <c r="C28" i="47"/>
  <c r="AB27" i="47"/>
  <c r="AD27" i="47" s="1"/>
  <c r="J27" i="47" s="1"/>
  <c r="K27" i="47" s="1"/>
  <c r="Y27" i="47"/>
  <c r="X27" i="47"/>
  <c r="P27" i="47"/>
  <c r="Q27" i="47" s="1"/>
  <c r="O27" i="47"/>
  <c r="M27" i="47"/>
  <c r="H27" i="47"/>
  <c r="C27" i="47"/>
  <c r="AD26" i="47"/>
  <c r="J26" i="47" s="1"/>
  <c r="AB26" i="47"/>
  <c r="Y26" i="47"/>
  <c r="X26" i="47"/>
  <c r="P26" i="47"/>
  <c r="Q26" i="47" s="1"/>
  <c r="O26" i="47"/>
  <c r="M26" i="47"/>
  <c r="H26" i="47"/>
  <c r="C26" i="47"/>
  <c r="AD25" i="47"/>
  <c r="J25" i="47" s="1"/>
  <c r="I25" i="47" s="1"/>
  <c r="AB25" i="47"/>
  <c r="Y25" i="47"/>
  <c r="X25" i="47"/>
  <c r="P25" i="47"/>
  <c r="O25" i="47"/>
  <c r="Q25" i="47" s="1"/>
  <c r="M25" i="47"/>
  <c r="K25" i="47"/>
  <c r="H25" i="47"/>
  <c r="C25" i="47"/>
  <c r="AD24" i="47"/>
  <c r="J24" i="47" s="1"/>
  <c r="AB24" i="47"/>
  <c r="Y24" i="47"/>
  <c r="X24" i="47"/>
  <c r="P24" i="47"/>
  <c r="O24" i="47"/>
  <c r="Q24" i="47" s="1"/>
  <c r="M24" i="47"/>
  <c r="H24" i="47"/>
  <c r="C24" i="47"/>
  <c r="AB23" i="47"/>
  <c r="AD23" i="47" s="1"/>
  <c r="J23" i="47" s="1"/>
  <c r="Y23" i="47"/>
  <c r="X23" i="47"/>
  <c r="P23" i="47"/>
  <c r="O23" i="47"/>
  <c r="Q23" i="47" s="1"/>
  <c r="M23" i="47"/>
  <c r="H23" i="47"/>
  <c r="C23" i="47"/>
  <c r="AB22" i="47"/>
  <c r="AD22" i="47" s="1"/>
  <c r="Y22" i="47"/>
  <c r="X22" i="47"/>
  <c r="Q22" i="47"/>
  <c r="P22" i="47"/>
  <c r="O22" i="47"/>
  <c r="M22" i="47"/>
  <c r="J22" i="47"/>
  <c r="H22" i="47"/>
  <c r="C22" i="47"/>
  <c r="AB21" i="47"/>
  <c r="AD21" i="47" s="1"/>
  <c r="J21" i="47" s="1"/>
  <c r="Y21" i="47"/>
  <c r="X21" i="47"/>
  <c r="Q21" i="47"/>
  <c r="P21" i="47"/>
  <c r="O21" i="47"/>
  <c r="M21" i="47"/>
  <c r="H21" i="47"/>
  <c r="C21" i="47"/>
  <c r="AB20" i="47"/>
  <c r="AD20" i="47" s="1"/>
  <c r="J20" i="47" s="1"/>
  <c r="Y20" i="47"/>
  <c r="X20" i="47"/>
  <c r="Q20" i="47"/>
  <c r="P20" i="47"/>
  <c r="O20" i="47"/>
  <c r="M20" i="47"/>
  <c r="H20" i="47"/>
  <c r="C20" i="47"/>
  <c r="AB19" i="47"/>
  <c r="AD19" i="47" s="1"/>
  <c r="J19" i="47" s="1"/>
  <c r="K19" i="47" s="1"/>
  <c r="Y19" i="47"/>
  <c r="X19" i="47"/>
  <c r="P19" i="47"/>
  <c r="Q19" i="47" s="1"/>
  <c r="O19" i="47"/>
  <c r="M19" i="47"/>
  <c r="H19" i="47"/>
  <c r="C19" i="47"/>
  <c r="AD18" i="47"/>
  <c r="J18" i="47" s="1"/>
  <c r="AB18" i="47"/>
  <c r="Y18" i="47"/>
  <c r="X18" i="47"/>
  <c r="P18" i="47"/>
  <c r="Q18" i="47" s="1"/>
  <c r="O18" i="47"/>
  <c r="M18" i="47"/>
  <c r="H18" i="47"/>
  <c r="C18" i="47"/>
  <c r="AD17" i="47"/>
  <c r="J17" i="47" s="1"/>
  <c r="AB17" i="47"/>
  <c r="Y17" i="47"/>
  <c r="X17" i="47"/>
  <c r="P17" i="47"/>
  <c r="O17" i="47"/>
  <c r="Q17" i="47" s="1"/>
  <c r="M17" i="47"/>
  <c r="H17" i="47"/>
  <c r="C17" i="47"/>
  <c r="AB16" i="47"/>
  <c r="Y16" i="47"/>
  <c r="X16" i="47"/>
  <c r="Q16" i="47"/>
  <c r="P16" i="47"/>
  <c r="O16" i="47"/>
  <c r="M16" i="47"/>
  <c r="J16" i="47"/>
  <c r="K16" i="47" s="1"/>
  <c r="H16" i="47"/>
  <c r="C16" i="47"/>
  <c r="AB15" i="47"/>
  <c r="Y15" i="47"/>
  <c r="X15" i="47"/>
  <c r="P15" i="47"/>
  <c r="O15" i="47"/>
  <c r="Q15" i="47" s="1"/>
  <c r="M15" i="47"/>
  <c r="K15" i="47"/>
  <c r="J15" i="47"/>
  <c r="I15" i="47"/>
  <c r="H15" i="47"/>
  <c r="C15" i="47"/>
  <c r="AG3" i="47"/>
  <c r="AF3" i="47"/>
  <c r="X3" i="47"/>
  <c r="W3" i="47"/>
  <c r="V3" i="47"/>
  <c r="U3" i="47"/>
  <c r="T3" i="47"/>
  <c r="O3" i="47"/>
  <c r="G3" i="47"/>
  <c r="H3" i="47" s="1"/>
  <c r="F3" i="47"/>
  <c r="D3" i="47"/>
  <c r="C3" i="47"/>
  <c r="A2" i="47"/>
  <c r="A1" i="47"/>
  <c r="AD31" i="46"/>
  <c r="J31" i="46" s="1"/>
  <c r="AB31" i="46"/>
  <c r="Y31" i="46"/>
  <c r="X31" i="46"/>
  <c r="V31" i="46"/>
  <c r="U31" i="46"/>
  <c r="T31" i="46"/>
  <c r="R31" i="46"/>
  <c r="Q31" i="46"/>
  <c r="P31" i="46"/>
  <c r="O31" i="46"/>
  <c r="M31" i="46"/>
  <c r="H31" i="46"/>
  <c r="C31" i="46"/>
  <c r="AB30" i="46"/>
  <c r="AD30" i="46" s="1"/>
  <c r="J30" i="46" s="1"/>
  <c r="Y30" i="46"/>
  <c r="X30" i="46"/>
  <c r="Q30" i="46"/>
  <c r="P30" i="46"/>
  <c r="O30" i="46"/>
  <c r="M30" i="46"/>
  <c r="H30" i="46"/>
  <c r="C30" i="46"/>
  <c r="AB29" i="46"/>
  <c r="AD29" i="46" s="1"/>
  <c r="J29" i="46" s="1"/>
  <c r="K29" i="46" s="1"/>
  <c r="Y29" i="46"/>
  <c r="X29" i="46"/>
  <c r="P29" i="46"/>
  <c r="Q29" i="46" s="1"/>
  <c r="O29" i="46"/>
  <c r="M29" i="46"/>
  <c r="H29" i="46"/>
  <c r="C29" i="46"/>
  <c r="AD28" i="46"/>
  <c r="J28" i="46" s="1"/>
  <c r="AB28" i="46"/>
  <c r="Y28" i="46"/>
  <c r="X28" i="46"/>
  <c r="P28" i="46"/>
  <c r="Q28" i="46" s="1"/>
  <c r="O28" i="46"/>
  <c r="M28" i="46"/>
  <c r="H28" i="46"/>
  <c r="C28" i="46"/>
  <c r="AD27" i="46"/>
  <c r="J27" i="46" s="1"/>
  <c r="I27" i="46" s="1"/>
  <c r="AB27" i="46"/>
  <c r="Y27" i="46"/>
  <c r="X27" i="46"/>
  <c r="P27" i="46"/>
  <c r="O27" i="46"/>
  <c r="Q27" i="46" s="1"/>
  <c r="M27" i="46"/>
  <c r="K27" i="46"/>
  <c r="H27" i="46"/>
  <c r="C27" i="46"/>
  <c r="AD26" i="46"/>
  <c r="J26" i="46" s="1"/>
  <c r="AB26" i="46"/>
  <c r="Y26" i="46"/>
  <c r="X26" i="46"/>
  <c r="P26" i="46"/>
  <c r="O26" i="46"/>
  <c r="Q26" i="46" s="1"/>
  <c r="M26" i="46"/>
  <c r="H26" i="46"/>
  <c r="C26" i="46"/>
  <c r="AB25" i="46"/>
  <c r="AD25" i="46" s="1"/>
  <c r="J25" i="46" s="1"/>
  <c r="Y25" i="46"/>
  <c r="X25" i="46"/>
  <c r="P25" i="46"/>
  <c r="O25" i="46"/>
  <c r="Q25" i="46" s="1"/>
  <c r="M25" i="46"/>
  <c r="H25" i="46"/>
  <c r="C25" i="46"/>
  <c r="AB24" i="46"/>
  <c r="AD24" i="46" s="1"/>
  <c r="Y24" i="46"/>
  <c r="X24" i="46"/>
  <c r="Q24" i="46"/>
  <c r="P24" i="46"/>
  <c r="O24" i="46"/>
  <c r="M24" i="46"/>
  <c r="J24" i="46"/>
  <c r="H24" i="46"/>
  <c r="C24" i="46"/>
  <c r="AB23" i="46"/>
  <c r="AD23" i="46" s="1"/>
  <c r="J23" i="46" s="1"/>
  <c r="Y23" i="46"/>
  <c r="X23" i="46"/>
  <c r="Q23" i="46"/>
  <c r="P23" i="46"/>
  <c r="O23" i="46"/>
  <c r="M23" i="46"/>
  <c r="H23" i="46"/>
  <c r="C23" i="46"/>
  <c r="AB22" i="46"/>
  <c r="AD22" i="46" s="1"/>
  <c r="J22" i="46" s="1"/>
  <c r="Y22" i="46"/>
  <c r="X22" i="46"/>
  <c r="Q22" i="46"/>
  <c r="P22" i="46"/>
  <c r="O22" i="46"/>
  <c r="M22" i="46"/>
  <c r="H22" i="46"/>
  <c r="C22" i="46"/>
  <c r="AB21" i="46"/>
  <c r="AD21" i="46" s="1"/>
  <c r="J21" i="46" s="1"/>
  <c r="K21" i="46" s="1"/>
  <c r="Y21" i="46"/>
  <c r="X21" i="46"/>
  <c r="P21" i="46"/>
  <c r="Q21" i="46" s="1"/>
  <c r="O21" i="46"/>
  <c r="M21" i="46"/>
  <c r="H21" i="46"/>
  <c r="C21" i="46"/>
  <c r="AD20" i="46"/>
  <c r="J20" i="46" s="1"/>
  <c r="AB20" i="46"/>
  <c r="Y20" i="46"/>
  <c r="X20" i="46"/>
  <c r="P20" i="46"/>
  <c r="Q20" i="46" s="1"/>
  <c r="O20" i="46"/>
  <c r="M20" i="46"/>
  <c r="H20" i="46"/>
  <c r="C20" i="46"/>
  <c r="AD19" i="46"/>
  <c r="J19" i="46" s="1"/>
  <c r="AB19" i="46"/>
  <c r="Y19" i="46"/>
  <c r="X19" i="46"/>
  <c r="P19" i="46"/>
  <c r="O19" i="46"/>
  <c r="Q19" i="46" s="1"/>
  <c r="M19" i="46"/>
  <c r="H19" i="46"/>
  <c r="C19" i="46"/>
  <c r="AD18" i="46"/>
  <c r="J18" i="46" s="1"/>
  <c r="AB18" i="46"/>
  <c r="Y18" i="46"/>
  <c r="X18" i="46"/>
  <c r="X3" i="46" s="1"/>
  <c r="P18" i="46"/>
  <c r="O18" i="46"/>
  <c r="Q18" i="46" s="1"/>
  <c r="M18" i="46"/>
  <c r="H18" i="46"/>
  <c r="C18" i="46"/>
  <c r="AB17" i="46"/>
  <c r="AD17" i="46" s="1"/>
  <c r="J17" i="46" s="1"/>
  <c r="Y17" i="46"/>
  <c r="X17" i="46"/>
  <c r="P17" i="46"/>
  <c r="O17" i="46"/>
  <c r="Q17" i="46" s="1"/>
  <c r="M17" i="46"/>
  <c r="H17" i="46"/>
  <c r="C17" i="46"/>
  <c r="AB16" i="46"/>
  <c r="Y16" i="46"/>
  <c r="X16" i="46"/>
  <c r="P16" i="46"/>
  <c r="Q16" i="46" s="1"/>
  <c r="O16" i="46"/>
  <c r="M16" i="46"/>
  <c r="J16" i="46"/>
  <c r="K16" i="46" s="1"/>
  <c r="I16" i="46"/>
  <c r="H16" i="46"/>
  <c r="C16" i="46"/>
  <c r="AB15" i="46"/>
  <c r="Y15" i="46"/>
  <c r="X15" i="46"/>
  <c r="P15" i="46"/>
  <c r="O15" i="46"/>
  <c r="Q15" i="46" s="1"/>
  <c r="M15" i="46"/>
  <c r="J15" i="46"/>
  <c r="H15" i="46"/>
  <c r="C15" i="46"/>
  <c r="AG3" i="46"/>
  <c r="AF3" i="46"/>
  <c r="W3" i="46"/>
  <c r="V3" i="46"/>
  <c r="U3" i="46"/>
  <c r="T3" i="46"/>
  <c r="O3" i="46"/>
  <c r="H3" i="46"/>
  <c r="G3" i="46"/>
  <c r="F3" i="46"/>
  <c r="D3" i="46"/>
  <c r="C3" i="46"/>
  <c r="A2" i="46"/>
  <c r="A1" i="46"/>
  <c r="AB31" i="45"/>
  <c r="AD31" i="45" s="1"/>
  <c r="J31" i="45" s="1"/>
  <c r="K31" i="45" s="1"/>
  <c r="Y31" i="45"/>
  <c r="X31" i="45"/>
  <c r="V31" i="45"/>
  <c r="U31" i="45"/>
  <c r="T31" i="45"/>
  <c r="R31" i="45"/>
  <c r="P31" i="45"/>
  <c r="Q31" i="45" s="1"/>
  <c r="O31" i="45"/>
  <c r="M31" i="45"/>
  <c r="I31" i="45"/>
  <c r="H31" i="45"/>
  <c r="C31" i="45"/>
  <c r="AD30" i="45"/>
  <c r="J30" i="45" s="1"/>
  <c r="AB30" i="45"/>
  <c r="Y30" i="45"/>
  <c r="X30" i="45"/>
  <c r="P30" i="45"/>
  <c r="Q30" i="45" s="1"/>
  <c r="O30" i="45"/>
  <c r="M30" i="45"/>
  <c r="H30" i="45"/>
  <c r="C30" i="45"/>
  <c r="AD29" i="45"/>
  <c r="J29" i="45" s="1"/>
  <c r="I29" i="45" s="1"/>
  <c r="AB29" i="45"/>
  <c r="Y29" i="45"/>
  <c r="X29" i="45"/>
  <c r="P29" i="45"/>
  <c r="O29" i="45"/>
  <c r="Q29" i="45" s="1"/>
  <c r="M29" i="45"/>
  <c r="H29" i="45"/>
  <c r="C29" i="45"/>
  <c r="AD28" i="45"/>
  <c r="J28" i="45" s="1"/>
  <c r="AB28" i="45"/>
  <c r="Y28" i="45"/>
  <c r="X28" i="45"/>
  <c r="P28" i="45"/>
  <c r="O28" i="45"/>
  <c r="Q28" i="45" s="1"/>
  <c r="M28" i="45"/>
  <c r="H28" i="45"/>
  <c r="C28" i="45"/>
  <c r="AB27" i="45"/>
  <c r="AD27" i="45" s="1"/>
  <c r="J27" i="45" s="1"/>
  <c r="Y27" i="45"/>
  <c r="X27" i="45"/>
  <c r="P27" i="45"/>
  <c r="O27" i="45"/>
  <c r="Q27" i="45" s="1"/>
  <c r="M27" i="45"/>
  <c r="H27" i="45"/>
  <c r="C27" i="45"/>
  <c r="AB26" i="45"/>
  <c r="AD26" i="45" s="1"/>
  <c r="J26" i="45" s="1"/>
  <c r="Y26" i="45"/>
  <c r="X26" i="45"/>
  <c r="Q26" i="45"/>
  <c r="P26" i="45"/>
  <c r="O26" i="45"/>
  <c r="M26" i="45"/>
  <c r="H26" i="45"/>
  <c r="C26" i="45"/>
  <c r="AB25" i="45"/>
  <c r="AD25" i="45" s="1"/>
  <c r="J25" i="45" s="1"/>
  <c r="Y25" i="45"/>
  <c r="X25" i="45"/>
  <c r="Q25" i="45"/>
  <c r="P25" i="45"/>
  <c r="O25" i="45"/>
  <c r="M25" i="45"/>
  <c r="H25" i="45"/>
  <c r="C25" i="45"/>
  <c r="AB24" i="45"/>
  <c r="AD24" i="45" s="1"/>
  <c r="J24" i="45" s="1"/>
  <c r="Y24" i="45"/>
  <c r="X24" i="45"/>
  <c r="Q24" i="45"/>
  <c r="P24" i="45"/>
  <c r="O24" i="45"/>
  <c r="M24" i="45"/>
  <c r="H24" i="45"/>
  <c r="C24" i="45"/>
  <c r="AB23" i="45"/>
  <c r="AD23" i="45" s="1"/>
  <c r="J23" i="45" s="1"/>
  <c r="K23" i="45" s="1"/>
  <c r="Y23" i="45"/>
  <c r="X23" i="45"/>
  <c r="P23" i="45"/>
  <c r="Q23" i="45" s="1"/>
  <c r="O23" i="45"/>
  <c r="M23" i="45"/>
  <c r="I23" i="45"/>
  <c r="H23" i="45"/>
  <c r="C23" i="45"/>
  <c r="AD22" i="45"/>
  <c r="J22" i="45" s="1"/>
  <c r="AB22" i="45"/>
  <c r="Y22" i="45"/>
  <c r="X22" i="45"/>
  <c r="P22" i="45"/>
  <c r="Q22" i="45" s="1"/>
  <c r="O22" i="45"/>
  <c r="M22" i="45"/>
  <c r="H22" i="45"/>
  <c r="C22" i="45"/>
  <c r="AD21" i="45"/>
  <c r="J21" i="45" s="1"/>
  <c r="I21" i="45" s="1"/>
  <c r="AB21" i="45"/>
  <c r="Y21" i="45"/>
  <c r="X21" i="45"/>
  <c r="P21" i="45"/>
  <c r="O21" i="45"/>
  <c r="Q21" i="45" s="1"/>
  <c r="M21" i="45"/>
  <c r="H21" i="45"/>
  <c r="C21" i="45"/>
  <c r="AD20" i="45"/>
  <c r="J20" i="45" s="1"/>
  <c r="AB20" i="45"/>
  <c r="Y20" i="45"/>
  <c r="X20" i="45"/>
  <c r="P20" i="45"/>
  <c r="O20" i="45"/>
  <c r="Q20" i="45" s="1"/>
  <c r="M20" i="45"/>
  <c r="H20" i="45"/>
  <c r="C20" i="45"/>
  <c r="AB19" i="45"/>
  <c r="AD19" i="45" s="1"/>
  <c r="J19" i="45" s="1"/>
  <c r="Y19" i="45"/>
  <c r="X19" i="45"/>
  <c r="P19" i="45"/>
  <c r="O19" i="45"/>
  <c r="Q19" i="45" s="1"/>
  <c r="M19" i="45"/>
  <c r="H19" i="45"/>
  <c r="C19" i="45"/>
  <c r="AB18" i="45"/>
  <c r="AD18" i="45" s="1"/>
  <c r="J18" i="45" s="1"/>
  <c r="Y18" i="45"/>
  <c r="X18" i="45"/>
  <c r="Q18" i="45"/>
  <c r="P18" i="45"/>
  <c r="O18" i="45"/>
  <c r="M18" i="45"/>
  <c r="H18" i="45"/>
  <c r="C18" i="45"/>
  <c r="AB17" i="45"/>
  <c r="AD17" i="45" s="1"/>
  <c r="J17" i="45" s="1"/>
  <c r="Y17" i="45"/>
  <c r="X17" i="45"/>
  <c r="Q17" i="45"/>
  <c r="P17" i="45"/>
  <c r="O17" i="45"/>
  <c r="M17" i="45"/>
  <c r="H17" i="45"/>
  <c r="C17" i="45"/>
  <c r="AB16" i="45"/>
  <c r="AD16" i="45" s="1"/>
  <c r="J16" i="45" s="1"/>
  <c r="Y16" i="45"/>
  <c r="X16" i="45"/>
  <c r="Q16" i="45"/>
  <c r="P16" i="45"/>
  <c r="O16" i="45"/>
  <c r="M16" i="45"/>
  <c r="H16" i="45"/>
  <c r="C16" i="45"/>
  <c r="AB15" i="45"/>
  <c r="AD15" i="45" s="1"/>
  <c r="J15" i="45" s="1"/>
  <c r="K15" i="45" s="1"/>
  <c r="Y15" i="45"/>
  <c r="X15" i="45"/>
  <c r="P15" i="45"/>
  <c r="Q15" i="45" s="1"/>
  <c r="O15" i="45"/>
  <c r="M15" i="45"/>
  <c r="I15" i="45"/>
  <c r="H15" i="45"/>
  <c r="C15" i="45"/>
  <c r="AD14" i="45"/>
  <c r="J14" i="45" s="1"/>
  <c r="AB14" i="45"/>
  <c r="Y14" i="45"/>
  <c r="X14" i="45"/>
  <c r="P14" i="45"/>
  <c r="Q14" i="45" s="1"/>
  <c r="O14" i="45"/>
  <c r="M14" i="45"/>
  <c r="H14" i="45"/>
  <c r="C14" i="45"/>
  <c r="AD13" i="45"/>
  <c r="J13" i="45" s="1"/>
  <c r="I13" i="45" s="1"/>
  <c r="AB13" i="45"/>
  <c r="Y13" i="45"/>
  <c r="X13" i="45"/>
  <c r="P13" i="45"/>
  <c r="O13" i="45"/>
  <c r="Q13" i="45" s="1"/>
  <c r="M13" i="45"/>
  <c r="H13" i="45"/>
  <c r="C13" i="45"/>
  <c r="AD12" i="45"/>
  <c r="J12" i="45" s="1"/>
  <c r="AB12" i="45"/>
  <c r="Y12" i="45"/>
  <c r="X12" i="45"/>
  <c r="P12" i="45"/>
  <c r="O12" i="45"/>
  <c r="Q12" i="45" s="1"/>
  <c r="M12" i="45"/>
  <c r="H12" i="45"/>
  <c r="C12" i="45"/>
  <c r="AB11" i="45"/>
  <c r="AD11" i="45" s="1"/>
  <c r="J11" i="45" s="1"/>
  <c r="Y11" i="45"/>
  <c r="X11" i="45"/>
  <c r="P11" i="45"/>
  <c r="O11" i="45"/>
  <c r="Q11" i="45" s="1"/>
  <c r="M11" i="45"/>
  <c r="H11" i="45"/>
  <c r="C11" i="45"/>
  <c r="AB10" i="45"/>
  <c r="AD10" i="45" s="1"/>
  <c r="J10" i="45" s="1"/>
  <c r="Y10" i="45"/>
  <c r="X10" i="45"/>
  <c r="Q10" i="45"/>
  <c r="P10" i="45"/>
  <c r="O10" i="45"/>
  <c r="M10" i="45"/>
  <c r="H10" i="45"/>
  <c r="C10" i="45"/>
  <c r="AB9" i="45"/>
  <c r="AD9" i="45" s="1"/>
  <c r="J9" i="45" s="1"/>
  <c r="Y9" i="45"/>
  <c r="X9" i="45"/>
  <c r="Q9" i="45"/>
  <c r="P9" i="45"/>
  <c r="O9" i="45"/>
  <c r="M9" i="45"/>
  <c r="H9" i="45"/>
  <c r="C9" i="45"/>
  <c r="AB8" i="45"/>
  <c r="AD8" i="45" s="1"/>
  <c r="J8" i="45" s="1"/>
  <c r="Y8" i="45"/>
  <c r="X8" i="45"/>
  <c r="Q8" i="45"/>
  <c r="P8" i="45"/>
  <c r="O8" i="45"/>
  <c r="M8" i="45"/>
  <c r="H8" i="45"/>
  <c r="C8" i="45"/>
  <c r="AB7" i="45"/>
  <c r="AD7" i="45" s="1"/>
  <c r="J7" i="45" s="1"/>
  <c r="K7" i="45" s="1"/>
  <c r="Y7" i="45"/>
  <c r="X7" i="45"/>
  <c r="P7" i="45"/>
  <c r="Q7" i="45" s="1"/>
  <c r="O7" i="45"/>
  <c r="M7" i="45"/>
  <c r="H7" i="45"/>
  <c r="C7" i="45"/>
  <c r="AD6" i="45"/>
  <c r="J6" i="45" s="1"/>
  <c r="AB6" i="45"/>
  <c r="Y6" i="45"/>
  <c r="X6" i="45"/>
  <c r="P6" i="45"/>
  <c r="Q6" i="45" s="1"/>
  <c r="O6" i="45"/>
  <c r="M6" i="45"/>
  <c r="H6" i="45"/>
  <c r="C6" i="45"/>
  <c r="AD5" i="45"/>
  <c r="J5" i="45" s="1"/>
  <c r="I5" i="45" s="1"/>
  <c r="AB5" i="45"/>
  <c r="Y5" i="45"/>
  <c r="X5" i="45"/>
  <c r="P5" i="45"/>
  <c r="O5" i="45"/>
  <c r="Q5" i="45" s="1"/>
  <c r="M5" i="45"/>
  <c r="H5" i="45"/>
  <c r="C5" i="45"/>
  <c r="AD4" i="45"/>
  <c r="J4" i="45" s="1"/>
  <c r="AB4" i="45"/>
  <c r="Y4" i="45"/>
  <c r="X4" i="45"/>
  <c r="P4" i="45"/>
  <c r="O4" i="45"/>
  <c r="Q4" i="45" s="1"/>
  <c r="M4" i="45"/>
  <c r="H4" i="45"/>
  <c r="C4" i="45"/>
  <c r="AG3" i="45"/>
  <c r="AF3" i="45"/>
  <c r="W3" i="45"/>
  <c r="V3" i="45"/>
  <c r="U3" i="45"/>
  <c r="T3" i="45"/>
  <c r="O3" i="45"/>
  <c r="G3" i="45"/>
  <c r="H3" i="45" s="1"/>
  <c r="F3" i="45"/>
  <c r="D3" i="45"/>
  <c r="C3" i="45"/>
  <c r="A2" i="45"/>
  <c r="A1" i="45"/>
  <c r="AD31" i="44"/>
  <c r="AB31" i="44"/>
  <c r="Y31" i="44"/>
  <c r="X31" i="44"/>
  <c r="V31" i="44"/>
  <c r="U31" i="44"/>
  <c r="T31" i="44"/>
  <c r="R31" i="44"/>
  <c r="Q31" i="44"/>
  <c r="P31" i="44"/>
  <c r="O31" i="44"/>
  <c r="M31" i="44"/>
  <c r="J31" i="44"/>
  <c r="K31" i="44" s="1"/>
  <c r="I31" i="44"/>
  <c r="H31" i="44"/>
  <c r="C31" i="44"/>
  <c r="AB30" i="44"/>
  <c r="AD30" i="44" s="1"/>
  <c r="J30" i="44" s="1"/>
  <c r="K30" i="44" s="1"/>
  <c r="Y30" i="44"/>
  <c r="X30" i="44"/>
  <c r="P30" i="44"/>
  <c r="Q30" i="44" s="1"/>
  <c r="O30" i="44"/>
  <c r="M30" i="44"/>
  <c r="H30" i="44"/>
  <c r="C30" i="44"/>
  <c r="AD29" i="44"/>
  <c r="J29" i="44" s="1"/>
  <c r="I29" i="44" s="1"/>
  <c r="AB29" i="44"/>
  <c r="Y29" i="44"/>
  <c r="X29" i="44"/>
  <c r="P29" i="44"/>
  <c r="Q29" i="44" s="1"/>
  <c r="O29" i="44"/>
  <c r="M29" i="44"/>
  <c r="K29" i="44"/>
  <c r="H29" i="44"/>
  <c r="C29" i="44"/>
  <c r="AD28" i="44"/>
  <c r="J28" i="44" s="1"/>
  <c r="I28" i="44" s="1"/>
  <c r="AB28" i="44"/>
  <c r="Y28" i="44"/>
  <c r="X28" i="44"/>
  <c r="P28" i="44"/>
  <c r="O28" i="44"/>
  <c r="Q28" i="44" s="1"/>
  <c r="M28" i="44"/>
  <c r="K28" i="44"/>
  <c r="H28" i="44"/>
  <c r="C28" i="44"/>
  <c r="AD27" i="44"/>
  <c r="J27" i="44" s="1"/>
  <c r="AB27" i="44"/>
  <c r="Y27" i="44"/>
  <c r="X27" i="44"/>
  <c r="P27" i="44"/>
  <c r="O27" i="44"/>
  <c r="Q27" i="44" s="1"/>
  <c r="M27" i="44"/>
  <c r="H27" i="44"/>
  <c r="C27" i="44"/>
  <c r="AB26" i="44"/>
  <c r="AD26" i="44" s="1"/>
  <c r="J26" i="44" s="1"/>
  <c r="Y26" i="44"/>
  <c r="X26" i="44"/>
  <c r="P26" i="44"/>
  <c r="O26" i="44"/>
  <c r="Q26" i="44" s="1"/>
  <c r="M26" i="44"/>
  <c r="H26" i="44"/>
  <c r="C26" i="44"/>
  <c r="AB25" i="44"/>
  <c r="AD25" i="44" s="1"/>
  <c r="J25" i="44" s="1"/>
  <c r="Y25" i="44"/>
  <c r="X25" i="44"/>
  <c r="Q25" i="44"/>
  <c r="P25" i="44"/>
  <c r="O25" i="44"/>
  <c r="M25" i="44"/>
  <c r="H25" i="44"/>
  <c r="C25" i="44"/>
  <c r="AB24" i="44"/>
  <c r="AD24" i="44" s="1"/>
  <c r="J24" i="44" s="1"/>
  <c r="Y24" i="44"/>
  <c r="X24" i="44"/>
  <c r="Q24" i="44"/>
  <c r="P24" i="44"/>
  <c r="O24" i="44"/>
  <c r="M24" i="44"/>
  <c r="H24" i="44"/>
  <c r="C24" i="44"/>
  <c r="AB23" i="44"/>
  <c r="AD23" i="44" s="1"/>
  <c r="J23" i="44" s="1"/>
  <c r="Y23" i="44"/>
  <c r="X23" i="44"/>
  <c r="Q23" i="44"/>
  <c r="P23" i="44"/>
  <c r="O23" i="44"/>
  <c r="M23" i="44"/>
  <c r="H23" i="44"/>
  <c r="C23" i="44"/>
  <c r="AB22" i="44"/>
  <c r="AD22" i="44" s="1"/>
  <c r="J22" i="44" s="1"/>
  <c r="K22" i="44" s="1"/>
  <c r="Y22" i="44"/>
  <c r="X22" i="44"/>
  <c r="P22" i="44"/>
  <c r="Q22" i="44" s="1"/>
  <c r="O22" i="44"/>
  <c r="M22" i="44"/>
  <c r="I22" i="44"/>
  <c r="H22" i="44"/>
  <c r="C22" i="44"/>
  <c r="AD21" i="44"/>
  <c r="J21" i="44" s="1"/>
  <c r="I21" i="44" s="1"/>
  <c r="AB21" i="44"/>
  <c r="Y21" i="44"/>
  <c r="X21" i="44"/>
  <c r="P21" i="44"/>
  <c r="Q21" i="44" s="1"/>
  <c r="O21" i="44"/>
  <c r="M21" i="44"/>
  <c r="H21" i="44"/>
  <c r="C21" i="44"/>
  <c r="AD20" i="44"/>
  <c r="J20" i="44" s="1"/>
  <c r="I20" i="44" s="1"/>
  <c r="AB20" i="44"/>
  <c r="Y20" i="44"/>
  <c r="X20" i="44"/>
  <c r="P20" i="44"/>
  <c r="O20" i="44"/>
  <c r="Q20" i="44" s="1"/>
  <c r="M20" i="44"/>
  <c r="H20" i="44"/>
  <c r="C20" i="44"/>
  <c r="AD19" i="44"/>
  <c r="J19" i="44" s="1"/>
  <c r="AB19" i="44"/>
  <c r="Y19" i="44"/>
  <c r="X19" i="44"/>
  <c r="P19" i="44"/>
  <c r="O19" i="44"/>
  <c r="Q19" i="44" s="1"/>
  <c r="M19" i="44"/>
  <c r="H19" i="44"/>
  <c r="C19" i="44"/>
  <c r="AB18" i="44"/>
  <c r="AD18" i="44" s="1"/>
  <c r="J18" i="44" s="1"/>
  <c r="Y18" i="44"/>
  <c r="X18" i="44"/>
  <c r="P18" i="44"/>
  <c r="O18" i="44"/>
  <c r="Q18" i="44" s="1"/>
  <c r="M18" i="44"/>
  <c r="H18" i="44"/>
  <c r="C18" i="44"/>
  <c r="AB17" i="44"/>
  <c r="AD17" i="44" s="1"/>
  <c r="Y17" i="44"/>
  <c r="X17" i="44"/>
  <c r="Q17" i="44"/>
  <c r="P17" i="44"/>
  <c r="O17" i="44"/>
  <c r="M17" i="44"/>
  <c r="J17" i="44"/>
  <c r="H17" i="44"/>
  <c r="C17" i="44"/>
  <c r="AB16" i="44"/>
  <c r="AD16" i="44" s="1"/>
  <c r="J16" i="44" s="1"/>
  <c r="Y16" i="44"/>
  <c r="X16" i="44"/>
  <c r="Q16" i="44"/>
  <c r="P16" i="44"/>
  <c r="O16" i="44"/>
  <c r="M16" i="44"/>
  <c r="H16" i="44"/>
  <c r="C16" i="44"/>
  <c r="AB15" i="44"/>
  <c r="AD15" i="44" s="1"/>
  <c r="J15" i="44" s="1"/>
  <c r="K15" i="44" s="1"/>
  <c r="Y15" i="44"/>
  <c r="X15" i="44"/>
  <c r="Q15" i="44"/>
  <c r="P15" i="44"/>
  <c r="O15" i="44"/>
  <c r="M15" i="44"/>
  <c r="H15" i="44"/>
  <c r="C15" i="44"/>
  <c r="AB14" i="44"/>
  <c r="AD14" i="44" s="1"/>
  <c r="J14" i="44" s="1"/>
  <c r="K14" i="44" s="1"/>
  <c r="Y14" i="44"/>
  <c r="X14" i="44"/>
  <c r="P14" i="44"/>
  <c r="Q14" i="44" s="1"/>
  <c r="O14" i="44"/>
  <c r="M14" i="44"/>
  <c r="H14" i="44"/>
  <c r="C14" i="44"/>
  <c r="AD13" i="44"/>
  <c r="J13" i="44" s="1"/>
  <c r="I13" i="44" s="1"/>
  <c r="AB13" i="44"/>
  <c r="Y13" i="44"/>
  <c r="X13" i="44"/>
  <c r="P13" i="44"/>
  <c r="Q13" i="44" s="1"/>
  <c r="O13" i="44"/>
  <c r="M13" i="44"/>
  <c r="K13" i="44"/>
  <c r="H13" i="44"/>
  <c r="C13" i="44"/>
  <c r="AD12" i="44"/>
  <c r="J12" i="44" s="1"/>
  <c r="I12" i="44" s="1"/>
  <c r="AB12" i="44"/>
  <c r="Y12" i="44"/>
  <c r="X12" i="44"/>
  <c r="P12" i="44"/>
  <c r="O12" i="44"/>
  <c r="Q12" i="44" s="1"/>
  <c r="M12" i="44"/>
  <c r="K12" i="44"/>
  <c r="H12" i="44"/>
  <c r="C12" i="44"/>
  <c r="AD11" i="44"/>
  <c r="J11" i="44" s="1"/>
  <c r="AB11" i="44"/>
  <c r="Y11" i="44"/>
  <c r="X11" i="44"/>
  <c r="P11" i="44"/>
  <c r="O11" i="44"/>
  <c r="Q11" i="44" s="1"/>
  <c r="M11" i="44"/>
  <c r="H11" i="44"/>
  <c r="C11" i="44"/>
  <c r="AB10" i="44"/>
  <c r="AD10" i="44" s="1"/>
  <c r="J10" i="44" s="1"/>
  <c r="Y10" i="44"/>
  <c r="X10" i="44"/>
  <c r="P10" i="44"/>
  <c r="O10" i="44"/>
  <c r="Q10" i="44" s="1"/>
  <c r="M10" i="44"/>
  <c r="H10" i="44"/>
  <c r="C10" i="44"/>
  <c r="AB9" i="44"/>
  <c r="AD9" i="44" s="1"/>
  <c r="Y9" i="44"/>
  <c r="X9" i="44"/>
  <c r="Q9" i="44"/>
  <c r="P9" i="44"/>
  <c r="O9" i="44"/>
  <c r="M9" i="44"/>
  <c r="J9" i="44"/>
  <c r="H9" i="44"/>
  <c r="C9" i="44"/>
  <c r="AB8" i="44"/>
  <c r="AD8" i="44" s="1"/>
  <c r="J8" i="44" s="1"/>
  <c r="Y8" i="44"/>
  <c r="X8" i="44"/>
  <c r="Q8" i="44"/>
  <c r="P8" i="44"/>
  <c r="O8" i="44"/>
  <c r="M8" i="44"/>
  <c r="H8" i="44"/>
  <c r="C8" i="44"/>
  <c r="AB7" i="44"/>
  <c r="AD7" i="44" s="1"/>
  <c r="J7" i="44" s="1"/>
  <c r="Y7" i="44"/>
  <c r="X7" i="44"/>
  <c r="Q7" i="44"/>
  <c r="P7" i="44"/>
  <c r="O7" i="44"/>
  <c r="M7" i="44"/>
  <c r="H7" i="44"/>
  <c r="C7" i="44"/>
  <c r="AB6" i="44"/>
  <c r="AD6" i="44" s="1"/>
  <c r="J6" i="44" s="1"/>
  <c r="K6" i="44" s="1"/>
  <c r="Y6" i="44"/>
  <c r="X6" i="44"/>
  <c r="P6" i="44"/>
  <c r="Q6" i="44" s="1"/>
  <c r="O6" i="44"/>
  <c r="M6" i="44"/>
  <c r="I6" i="44"/>
  <c r="H6" i="44"/>
  <c r="C6" i="44"/>
  <c r="AD5" i="44"/>
  <c r="J5" i="44" s="1"/>
  <c r="I5" i="44" s="1"/>
  <c r="AB5" i="44"/>
  <c r="Y5" i="44"/>
  <c r="X5" i="44"/>
  <c r="P5" i="44"/>
  <c r="Q5" i="44" s="1"/>
  <c r="O5" i="44"/>
  <c r="M5" i="44"/>
  <c r="K5" i="44"/>
  <c r="H5" i="44"/>
  <c r="C5" i="44"/>
  <c r="AD4" i="44"/>
  <c r="J4" i="44" s="1"/>
  <c r="AB4" i="44"/>
  <c r="Y4" i="44"/>
  <c r="X4" i="44"/>
  <c r="X3" i="44" s="1"/>
  <c r="P4" i="44"/>
  <c r="O4" i="44"/>
  <c r="Q4" i="44" s="1"/>
  <c r="M4" i="44"/>
  <c r="H4" i="44"/>
  <c r="C4" i="44"/>
  <c r="AG3" i="44"/>
  <c r="AF3" i="44"/>
  <c r="W3" i="44"/>
  <c r="V3" i="44"/>
  <c r="U3" i="44"/>
  <c r="T3" i="44"/>
  <c r="O3" i="44"/>
  <c r="G3" i="44"/>
  <c r="H3" i="44" s="1"/>
  <c r="F3" i="44"/>
  <c r="D3" i="44"/>
  <c r="C3" i="44"/>
  <c r="A2" i="44"/>
  <c r="A1" i="44"/>
  <c r="AD31" i="43"/>
  <c r="J31" i="43" s="1"/>
  <c r="AB31" i="43"/>
  <c r="Y31" i="43"/>
  <c r="X31" i="43"/>
  <c r="V31" i="43"/>
  <c r="U31" i="43"/>
  <c r="T31" i="43"/>
  <c r="R31" i="43"/>
  <c r="P31" i="43"/>
  <c r="O31" i="43"/>
  <c r="Q31" i="43" s="1"/>
  <c r="M31" i="43"/>
  <c r="H31" i="43"/>
  <c r="C31" i="43"/>
  <c r="AB30" i="43"/>
  <c r="AD30" i="43" s="1"/>
  <c r="Y30" i="43"/>
  <c r="X30" i="43"/>
  <c r="Q30" i="43"/>
  <c r="P30" i="43"/>
  <c r="O30" i="43"/>
  <c r="M30" i="43"/>
  <c r="J30" i="43"/>
  <c r="K30" i="43" s="1"/>
  <c r="H30" i="43"/>
  <c r="C30" i="43"/>
  <c r="AB29" i="43"/>
  <c r="AD29" i="43" s="1"/>
  <c r="J29" i="43" s="1"/>
  <c r="Y29" i="43"/>
  <c r="X29" i="43"/>
  <c r="P29" i="43"/>
  <c r="Q29" i="43" s="1"/>
  <c r="O29" i="43"/>
  <c r="M29" i="43"/>
  <c r="H29" i="43"/>
  <c r="C29" i="43"/>
  <c r="AD28" i="43"/>
  <c r="J28" i="43" s="1"/>
  <c r="AB28" i="43"/>
  <c r="Y28" i="43"/>
  <c r="X28" i="43"/>
  <c r="P28" i="43"/>
  <c r="Q28" i="43" s="1"/>
  <c r="O28" i="43"/>
  <c r="M28" i="43"/>
  <c r="K28" i="43"/>
  <c r="I28" i="43"/>
  <c r="H28" i="43"/>
  <c r="C28" i="43"/>
  <c r="AD27" i="43"/>
  <c r="J27" i="43" s="1"/>
  <c r="AB27" i="43"/>
  <c r="Y27" i="43"/>
  <c r="X27" i="43"/>
  <c r="P27" i="43"/>
  <c r="O27" i="43"/>
  <c r="M27" i="43"/>
  <c r="K27" i="43"/>
  <c r="I27" i="43"/>
  <c r="H27" i="43"/>
  <c r="C27" i="43"/>
  <c r="AD26" i="43"/>
  <c r="J26" i="43" s="1"/>
  <c r="AB26" i="43"/>
  <c r="Y26" i="43"/>
  <c r="X26" i="43"/>
  <c r="P26" i="43"/>
  <c r="O26" i="43"/>
  <c r="M26" i="43"/>
  <c r="H26" i="43"/>
  <c r="C26" i="43"/>
  <c r="AD25" i="43"/>
  <c r="AB25" i="43"/>
  <c r="Y25" i="43"/>
  <c r="X25" i="43"/>
  <c r="P25" i="43"/>
  <c r="O25" i="43"/>
  <c r="Q25" i="43" s="1"/>
  <c r="M25" i="43"/>
  <c r="K25" i="43"/>
  <c r="J25" i="43"/>
  <c r="I25" i="43" s="1"/>
  <c r="H25" i="43"/>
  <c r="C25" i="43"/>
  <c r="AB24" i="43"/>
  <c r="AD24" i="43" s="1"/>
  <c r="Y24" i="43"/>
  <c r="X24" i="43"/>
  <c r="Q24" i="43"/>
  <c r="P24" i="43"/>
  <c r="O24" i="43"/>
  <c r="M24" i="43"/>
  <c r="J24" i="43"/>
  <c r="H24" i="43"/>
  <c r="C24" i="43"/>
  <c r="AB23" i="43"/>
  <c r="AD23" i="43" s="1"/>
  <c r="J23" i="43" s="1"/>
  <c r="Y23" i="43"/>
  <c r="X23" i="43"/>
  <c r="P23" i="43"/>
  <c r="O23" i="43"/>
  <c r="Q23" i="43" s="1"/>
  <c r="M23" i="43"/>
  <c r="H23" i="43"/>
  <c r="C23" i="43"/>
  <c r="AB22" i="43"/>
  <c r="AD22" i="43" s="1"/>
  <c r="Y22" i="43"/>
  <c r="X22" i="43"/>
  <c r="Q22" i="43"/>
  <c r="P22" i="43"/>
  <c r="O22" i="43"/>
  <c r="M22" i="43"/>
  <c r="J22" i="43"/>
  <c r="H22" i="43"/>
  <c r="C22" i="43"/>
  <c r="AB21" i="43"/>
  <c r="AD21" i="43" s="1"/>
  <c r="J21" i="43" s="1"/>
  <c r="K21" i="43" s="1"/>
  <c r="Y21" i="43"/>
  <c r="X21" i="43"/>
  <c r="P21" i="43"/>
  <c r="Q21" i="43" s="1"/>
  <c r="O21" i="43"/>
  <c r="M21" i="43"/>
  <c r="H21" i="43"/>
  <c r="C21" i="43"/>
  <c r="AD20" i="43"/>
  <c r="J20" i="43" s="1"/>
  <c r="K20" i="43" s="1"/>
  <c r="AB20" i="43"/>
  <c r="Y20" i="43"/>
  <c r="X20" i="43"/>
  <c r="P20" i="43"/>
  <c r="Q20" i="43" s="1"/>
  <c r="O20" i="43"/>
  <c r="M20" i="43"/>
  <c r="I20" i="43"/>
  <c r="H20" i="43"/>
  <c r="C20" i="43"/>
  <c r="AD19" i="43"/>
  <c r="J19" i="43" s="1"/>
  <c r="AB19" i="43"/>
  <c r="Y19" i="43"/>
  <c r="X19" i="43"/>
  <c r="P19" i="43"/>
  <c r="O19" i="43"/>
  <c r="Q19" i="43" s="1"/>
  <c r="M19" i="43"/>
  <c r="K19" i="43"/>
  <c r="I19" i="43"/>
  <c r="H19" i="43"/>
  <c r="C19" i="43"/>
  <c r="AD18" i="43"/>
  <c r="J18" i="43" s="1"/>
  <c r="I18" i="43" s="1"/>
  <c r="AB18" i="43"/>
  <c r="Y18" i="43"/>
  <c r="X18" i="43"/>
  <c r="P18" i="43"/>
  <c r="O18" i="43"/>
  <c r="M18" i="43"/>
  <c r="H18" i="43"/>
  <c r="C18" i="43"/>
  <c r="AB17" i="43"/>
  <c r="AD17" i="43" s="1"/>
  <c r="J17" i="43" s="1"/>
  <c r="Y17" i="43"/>
  <c r="X17" i="43"/>
  <c r="P17" i="43"/>
  <c r="O17" i="43"/>
  <c r="Q17" i="43" s="1"/>
  <c r="M17" i="43"/>
  <c r="H17" i="43"/>
  <c r="C17" i="43"/>
  <c r="AB16" i="43"/>
  <c r="AD16" i="43" s="1"/>
  <c r="Y16" i="43"/>
  <c r="X16" i="43"/>
  <c r="Q16" i="43"/>
  <c r="P16" i="43"/>
  <c r="O16" i="43"/>
  <c r="M16" i="43"/>
  <c r="J16" i="43"/>
  <c r="H16" i="43"/>
  <c r="C16" i="43"/>
  <c r="AB15" i="43"/>
  <c r="AD15" i="43" s="1"/>
  <c r="J15" i="43" s="1"/>
  <c r="Y15" i="43"/>
  <c r="X15" i="43"/>
  <c r="P15" i="43"/>
  <c r="O15" i="43"/>
  <c r="Q15" i="43" s="1"/>
  <c r="M15" i="43"/>
  <c r="H15" i="43"/>
  <c r="C15" i="43"/>
  <c r="AB14" i="43"/>
  <c r="AD14" i="43" s="1"/>
  <c r="Y14" i="43"/>
  <c r="X14" i="43"/>
  <c r="Q14" i="43"/>
  <c r="P14" i="43"/>
  <c r="O14" i="43"/>
  <c r="M14" i="43"/>
  <c r="J14" i="43"/>
  <c r="K14" i="43" s="1"/>
  <c r="H14" i="43"/>
  <c r="C14" i="43"/>
  <c r="AB13" i="43"/>
  <c r="AD13" i="43" s="1"/>
  <c r="J13" i="43" s="1"/>
  <c r="Y13" i="43"/>
  <c r="X13" i="43"/>
  <c r="P13" i="43"/>
  <c r="Q13" i="43" s="1"/>
  <c r="O13" i="43"/>
  <c r="M13" i="43"/>
  <c r="H13" i="43"/>
  <c r="C13" i="43"/>
  <c r="AD12" i="43"/>
  <c r="J12" i="43" s="1"/>
  <c r="AB12" i="43"/>
  <c r="Y12" i="43"/>
  <c r="X12" i="43"/>
  <c r="Q12" i="43"/>
  <c r="P12" i="43"/>
  <c r="O12" i="43"/>
  <c r="M12" i="43"/>
  <c r="K12" i="43"/>
  <c r="I12" i="43"/>
  <c r="H12" i="43"/>
  <c r="C12" i="43"/>
  <c r="AD11" i="43"/>
  <c r="J11" i="43" s="1"/>
  <c r="K11" i="43" s="1"/>
  <c r="AB11" i="43"/>
  <c r="Y11" i="43"/>
  <c r="X11" i="43"/>
  <c r="P11" i="43"/>
  <c r="O11" i="43"/>
  <c r="Q11" i="43" s="1"/>
  <c r="M11" i="43"/>
  <c r="I11" i="43"/>
  <c r="H11" i="43"/>
  <c r="C11" i="43"/>
  <c r="AD10" i="43"/>
  <c r="J10" i="43" s="1"/>
  <c r="AB10" i="43"/>
  <c r="Y10" i="43"/>
  <c r="X10" i="43"/>
  <c r="P10" i="43"/>
  <c r="O10" i="43"/>
  <c r="Q10" i="43" s="1"/>
  <c r="M10" i="43"/>
  <c r="H10" i="43"/>
  <c r="C10" i="43"/>
  <c r="AD9" i="43"/>
  <c r="J9" i="43" s="1"/>
  <c r="K9" i="43" s="1"/>
  <c r="AB9" i="43"/>
  <c r="Y9" i="43"/>
  <c r="X9" i="43"/>
  <c r="P9" i="43"/>
  <c r="O9" i="43"/>
  <c r="Q9" i="43" s="1"/>
  <c r="M9" i="43"/>
  <c r="I9" i="43"/>
  <c r="H9" i="43"/>
  <c r="C9" i="43"/>
  <c r="AB8" i="43"/>
  <c r="AD8" i="43" s="1"/>
  <c r="J8" i="43" s="1"/>
  <c r="Y8" i="43"/>
  <c r="X8" i="43"/>
  <c r="P8" i="43"/>
  <c r="O8" i="43"/>
  <c r="Q8" i="43" s="1"/>
  <c r="M8" i="43"/>
  <c r="H8" i="43"/>
  <c r="C8" i="43"/>
  <c r="AD7" i="43"/>
  <c r="J7" i="43" s="1"/>
  <c r="I7" i="43" s="1"/>
  <c r="AB7" i="43"/>
  <c r="Y7" i="43"/>
  <c r="X7" i="43"/>
  <c r="Q7" i="43"/>
  <c r="P7" i="43"/>
  <c r="O7" i="43"/>
  <c r="M7" i="43"/>
  <c r="K7" i="43"/>
  <c r="H7" i="43"/>
  <c r="C7" i="43"/>
  <c r="AB6" i="43"/>
  <c r="AD6" i="43" s="1"/>
  <c r="J6" i="43" s="1"/>
  <c r="Y6" i="43"/>
  <c r="X6" i="43"/>
  <c r="X3" i="43" s="1"/>
  <c r="Q6" i="43"/>
  <c r="P6" i="43"/>
  <c r="O6" i="43"/>
  <c r="M6" i="43"/>
  <c r="H6" i="43"/>
  <c r="C6" i="43"/>
  <c r="AB5" i="43"/>
  <c r="AD5" i="43" s="1"/>
  <c r="J5" i="43" s="1"/>
  <c r="Y5" i="43"/>
  <c r="X5" i="43"/>
  <c r="P5" i="43"/>
  <c r="O5" i="43"/>
  <c r="Q5" i="43" s="1"/>
  <c r="M5" i="43"/>
  <c r="H5" i="43"/>
  <c r="C5" i="43"/>
  <c r="AB4" i="43"/>
  <c r="AD4" i="43" s="1"/>
  <c r="Y4" i="43"/>
  <c r="Y3" i="43" s="1"/>
  <c r="X4" i="43"/>
  <c r="P4" i="43"/>
  <c r="O4" i="43"/>
  <c r="Q4" i="43" s="1"/>
  <c r="M4" i="43"/>
  <c r="J4" i="43"/>
  <c r="H4" i="43"/>
  <c r="C4" i="43"/>
  <c r="AG3" i="43"/>
  <c r="AF3" i="43"/>
  <c r="W3" i="43"/>
  <c r="V3" i="43"/>
  <c r="U3" i="43"/>
  <c r="T3" i="43"/>
  <c r="O3" i="43"/>
  <c r="H3" i="43"/>
  <c r="G3" i="43"/>
  <c r="F3" i="43"/>
  <c r="D3" i="43"/>
  <c r="C3" i="43"/>
  <c r="A2" i="43"/>
  <c r="A1" i="43"/>
  <c r="AB31" i="42"/>
  <c r="AD31" i="42" s="1"/>
  <c r="J31" i="42" s="1"/>
  <c r="Y31" i="42"/>
  <c r="X31" i="42"/>
  <c r="V31" i="42"/>
  <c r="U31" i="42"/>
  <c r="T31" i="42"/>
  <c r="R31" i="42"/>
  <c r="P31" i="42"/>
  <c r="O31" i="42"/>
  <c r="M31" i="42"/>
  <c r="H31" i="42"/>
  <c r="C31" i="42"/>
  <c r="AD30" i="42"/>
  <c r="J30" i="42" s="1"/>
  <c r="I30" i="42" s="1"/>
  <c r="AB30" i="42"/>
  <c r="Y30" i="42"/>
  <c r="X30" i="42"/>
  <c r="Q30" i="42"/>
  <c r="P30" i="42"/>
  <c r="O30" i="42"/>
  <c r="M30" i="42"/>
  <c r="K30" i="42"/>
  <c r="H30" i="42"/>
  <c r="C30" i="42"/>
  <c r="AB29" i="42"/>
  <c r="AD29" i="42" s="1"/>
  <c r="J29" i="42" s="1"/>
  <c r="Y29" i="42"/>
  <c r="X29" i="42"/>
  <c r="Q29" i="42"/>
  <c r="P29" i="42"/>
  <c r="O29" i="42"/>
  <c r="M29" i="42"/>
  <c r="H29" i="42"/>
  <c r="C29" i="42"/>
  <c r="AB28" i="42"/>
  <c r="AD28" i="42" s="1"/>
  <c r="J28" i="42" s="1"/>
  <c r="Y28" i="42"/>
  <c r="X28" i="42"/>
  <c r="P28" i="42"/>
  <c r="O28" i="42"/>
  <c r="Q28" i="42" s="1"/>
  <c r="M28" i="42"/>
  <c r="H28" i="42"/>
  <c r="C28" i="42"/>
  <c r="AB27" i="42"/>
  <c r="AD27" i="42" s="1"/>
  <c r="J27" i="42" s="1"/>
  <c r="Y27" i="42"/>
  <c r="X27" i="42"/>
  <c r="P27" i="42"/>
  <c r="O27" i="42"/>
  <c r="Q27" i="42" s="1"/>
  <c r="M27" i="42"/>
  <c r="H27" i="42"/>
  <c r="C27" i="42"/>
  <c r="AD26" i="42"/>
  <c r="J26" i="42" s="1"/>
  <c r="AB26" i="42"/>
  <c r="Y26" i="42"/>
  <c r="X26" i="42"/>
  <c r="Q26" i="42"/>
  <c r="P26" i="42"/>
  <c r="O26" i="42"/>
  <c r="M26" i="42"/>
  <c r="H26" i="42"/>
  <c r="C26" i="42"/>
  <c r="AD25" i="42"/>
  <c r="J25" i="42" s="1"/>
  <c r="AB25" i="42"/>
  <c r="Y25" i="42"/>
  <c r="X25" i="42"/>
  <c r="P25" i="42"/>
  <c r="Q25" i="42" s="1"/>
  <c r="O25" i="42"/>
  <c r="M25" i="42"/>
  <c r="H25" i="42"/>
  <c r="C25" i="42"/>
  <c r="AD24" i="42"/>
  <c r="J24" i="42" s="1"/>
  <c r="K24" i="42" s="1"/>
  <c r="AB24" i="42"/>
  <c r="Y24" i="42"/>
  <c r="X24" i="42"/>
  <c r="P24" i="42"/>
  <c r="O24" i="42"/>
  <c r="Q24" i="42" s="1"/>
  <c r="M24" i="42"/>
  <c r="H24" i="42"/>
  <c r="C24" i="42"/>
  <c r="AB23" i="42"/>
  <c r="AD23" i="42" s="1"/>
  <c r="J23" i="42" s="1"/>
  <c r="Y23" i="42"/>
  <c r="X23" i="42"/>
  <c r="P23" i="42"/>
  <c r="O23" i="42"/>
  <c r="M23" i="42"/>
  <c r="H23" i="42"/>
  <c r="C23" i="42"/>
  <c r="AD22" i="42"/>
  <c r="J22" i="42" s="1"/>
  <c r="I22" i="42" s="1"/>
  <c r="AB22" i="42"/>
  <c r="Y22" i="42"/>
  <c r="X22" i="42"/>
  <c r="Q22" i="42"/>
  <c r="P22" i="42"/>
  <c r="O22" i="42"/>
  <c r="M22" i="42"/>
  <c r="K22" i="42"/>
  <c r="H22" i="42"/>
  <c r="C22" i="42"/>
  <c r="AB21" i="42"/>
  <c r="AD21" i="42" s="1"/>
  <c r="J21" i="42" s="1"/>
  <c r="Y21" i="42"/>
  <c r="X21" i="42"/>
  <c r="Q21" i="42"/>
  <c r="P21" i="42"/>
  <c r="O21" i="42"/>
  <c r="M21" i="42"/>
  <c r="H21" i="42"/>
  <c r="C21" i="42"/>
  <c r="AB20" i="42"/>
  <c r="AD20" i="42" s="1"/>
  <c r="J20" i="42" s="1"/>
  <c r="Y20" i="42"/>
  <c r="X20" i="42"/>
  <c r="P20" i="42"/>
  <c r="O20" i="42"/>
  <c r="Q20" i="42" s="1"/>
  <c r="M20" i="42"/>
  <c r="H20" i="42"/>
  <c r="C20" i="42"/>
  <c r="AB19" i="42"/>
  <c r="AD19" i="42" s="1"/>
  <c r="J19" i="42" s="1"/>
  <c r="Y19" i="42"/>
  <c r="X19" i="42"/>
  <c r="P19" i="42"/>
  <c r="O19" i="42"/>
  <c r="Q19" i="42" s="1"/>
  <c r="M19" i="42"/>
  <c r="H19" i="42"/>
  <c r="C19" i="42"/>
  <c r="AD18" i="42"/>
  <c r="J18" i="42" s="1"/>
  <c r="AB18" i="42"/>
  <c r="Y18" i="42"/>
  <c r="X18" i="42"/>
  <c r="Q18" i="42"/>
  <c r="P18" i="42"/>
  <c r="O18" i="42"/>
  <c r="M18" i="42"/>
  <c r="H18" i="42"/>
  <c r="C18" i="42"/>
  <c r="AD17" i="42"/>
  <c r="J17" i="42" s="1"/>
  <c r="AB17" i="42"/>
  <c r="Y17" i="42"/>
  <c r="X17" i="42"/>
  <c r="P17" i="42"/>
  <c r="Q17" i="42" s="1"/>
  <c r="O17" i="42"/>
  <c r="M17" i="42"/>
  <c r="H17" i="42"/>
  <c r="C17" i="42"/>
  <c r="AD16" i="42"/>
  <c r="J16" i="42" s="1"/>
  <c r="K16" i="42" s="1"/>
  <c r="AB16" i="42"/>
  <c r="Y16" i="42"/>
  <c r="X16" i="42"/>
  <c r="P16" i="42"/>
  <c r="O16" i="42"/>
  <c r="Q16" i="42" s="1"/>
  <c r="M16" i="42"/>
  <c r="I16" i="42"/>
  <c r="H16" i="42"/>
  <c r="C16" i="42"/>
  <c r="AB15" i="42"/>
  <c r="AD15" i="42" s="1"/>
  <c r="J15" i="42" s="1"/>
  <c r="Y15" i="42"/>
  <c r="X15" i="42"/>
  <c r="P15" i="42"/>
  <c r="O15" i="42"/>
  <c r="Q15" i="42" s="1"/>
  <c r="M15" i="42"/>
  <c r="H15" i="42"/>
  <c r="C15" i="42"/>
  <c r="AD14" i="42"/>
  <c r="J14" i="42" s="1"/>
  <c r="I14" i="42" s="1"/>
  <c r="AB14" i="42"/>
  <c r="Y14" i="42"/>
  <c r="X14" i="42"/>
  <c r="Q14" i="42"/>
  <c r="P14" i="42"/>
  <c r="O14" i="42"/>
  <c r="M14" i="42"/>
  <c r="K14" i="42"/>
  <c r="H14" i="42"/>
  <c r="C14" i="42"/>
  <c r="AB13" i="42"/>
  <c r="AD13" i="42" s="1"/>
  <c r="J13" i="42" s="1"/>
  <c r="Y13" i="42"/>
  <c r="X13" i="42"/>
  <c r="Q13" i="42"/>
  <c r="P13" i="42"/>
  <c r="O13" i="42"/>
  <c r="M13" i="42"/>
  <c r="H13" i="42"/>
  <c r="C13" i="42"/>
  <c r="AB12" i="42"/>
  <c r="AD12" i="42" s="1"/>
  <c r="J12" i="42" s="1"/>
  <c r="Y12" i="42"/>
  <c r="X12" i="42"/>
  <c r="P12" i="42"/>
  <c r="O12" i="42"/>
  <c r="Q12" i="42" s="1"/>
  <c r="M12" i="42"/>
  <c r="H12" i="42"/>
  <c r="C12" i="42"/>
  <c r="AB11" i="42"/>
  <c r="AD11" i="42" s="1"/>
  <c r="Y11" i="42"/>
  <c r="X11" i="42"/>
  <c r="P11" i="42"/>
  <c r="O11" i="42"/>
  <c r="Q11" i="42" s="1"/>
  <c r="M11" i="42"/>
  <c r="J11" i="42"/>
  <c r="H11" i="42"/>
  <c r="C11" i="42"/>
  <c r="AD10" i="42"/>
  <c r="J10" i="42" s="1"/>
  <c r="AB10" i="42"/>
  <c r="Y10" i="42"/>
  <c r="X10" i="42"/>
  <c r="Q10" i="42"/>
  <c r="P10" i="42"/>
  <c r="O10" i="42"/>
  <c r="M10" i="42"/>
  <c r="H10" i="42"/>
  <c r="C10" i="42"/>
  <c r="AD9" i="42"/>
  <c r="J9" i="42" s="1"/>
  <c r="AB9" i="42"/>
  <c r="Y9" i="42"/>
  <c r="X9" i="42"/>
  <c r="P9" i="42"/>
  <c r="Q9" i="42" s="1"/>
  <c r="O9" i="42"/>
  <c r="M9" i="42"/>
  <c r="H9" i="42"/>
  <c r="C9" i="42"/>
  <c r="AD8" i="42"/>
  <c r="J8" i="42" s="1"/>
  <c r="K8" i="42" s="1"/>
  <c r="AB8" i="42"/>
  <c r="Y8" i="42"/>
  <c r="Y3" i="42" s="1"/>
  <c r="X8" i="42"/>
  <c r="P8" i="42"/>
  <c r="O8" i="42"/>
  <c r="Q8" i="42" s="1"/>
  <c r="M8" i="42"/>
  <c r="I8" i="42"/>
  <c r="H8" i="42"/>
  <c r="C8" i="42"/>
  <c r="AB7" i="42"/>
  <c r="AD7" i="42" s="1"/>
  <c r="J7" i="42" s="1"/>
  <c r="Y7" i="42"/>
  <c r="X7" i="42"/>
  <c r="P7" i="42"/>
  <c r="O7" i="42"/>
  <c r="M7" i="42"/>
  <c r="H7" i="42"/>
  <c r="C7" i="42"/>
  <c r="AD6" i="42"/>
  <c r="J6" i="42" s="1"/>
  <c r="I6" i="42" s="1"/>
  <c r="AB6" i="42"/>
  <c r="Y6" i="42"/>
  <c r="X6" i="42"/>
  <c r="Q6" i="42"/>
  <c r="P6" i="42"/>
  <c r="O6" i="42"/>
  <c r="M6" i="42"/>
  <c r="K6" i="42"/>
  <c r="H6" i="42"/>
  <c r="C6" i="42"/>
  <c r="AB5" i="42"/>
  <c r="AD5" i="42" s="1"/>
  <c r="J5" i="42" s="1"/>
  <c r="Y5" i="42"/>
  <c r="X5" i="42"/>
  <c r="Q5" i="42"/>
  <c r="P5" i="42"/>
  <c r="O5" i="42"/>
  <c r="M5" i="42"/>
  <c r="H5" i="42"/>
  <c r="C5" i="42"/>
  <c r="AB4" i="42"/>
  <c r="AD4" i="42" s="1"/>
  <c r="J4" i="42" s="1"/>
  <c r="Y4" i="42"/>
  <c r="X4" i="42"/>
  <c r="P4" i="42"/>
  <c r="O4" i="42"/>
  <c r="Q4" i="42" s="1"/>
  <c r="M4" i="42"/>
  <c r="H4" i="42"/>
  <c r="C4" i="42"/>
  <c r="AG3" i="42"/>
  <c r="AF3" i="42"/>
  <c r="W3" i="42"/>
  <c r="V3" i="42"/>
  <c r="U3" i="42"/>
  <c r="T3" i="42"/>
  <c r="O3" i="42"/>
  <c r="G3" i="42"/>
  <c r="H3" i="42" s="1"/>
  <c r="F3" i="42"/>
  <c r="D3" i="42"/>
  <c r="C3" i="42"/>
  <c r="A2" i="42"/>
  <c r="A1" i="42"/>
  <c r="AB31" i="41"/>
  <c r="AD31" i="41" s="1"/>
  <c r="J31" i="41" s="1"/>
  <c r="K31" i="41" s="1"/>
  <c r="Y31" i="41"/>
  <c r="X31" i="41"/>
  <c r="V31" i="41"/>
  <c r="U31" i="41"/>
  <c r="T31" i="41"/>
  <c r="R31" i="41"/>
  <c r="P31" i="41"/>
  <c r="O31" i="41"/>
  <c r="Q31" i="41" s="1"/>
  <c r="M31" i="41"/>
  <c r="H31" i="41"/>
  <c r="C31" i="41"/>
  <c r="AB30" i="41"/>
  <c r="AD30" i="41" s="1"/>
  <c r="J30" i="41" s="1"/>
  <c r="Y30" i="41"/>
  <c r="X30" i="41"/>
  <c r="P30" i="41"/>
  <c r="O30" i="41"/>
  <c r="M30" i="41"/>
  <c r="H30" i="41"/>
  <c r="C30" i="41"/>
  <c r="AD29" i="41"/>
  <c r="J29" i="41" s="1"/>
  <c r="I29" i="41" s="1"/>
  <c r="AB29" i="41"/>
  <c r="Y29" i="41"/>
  <c r="X29" i="41"/>
  <c r="Q29" i="41"/>
  <c r="P29" i="41"/>
  <c r="O29" i="41"/>
  <c r="M29" i="41"/>
  <c r="K29" i="41"/>
  <c r="H29" i="41"/>
  <c r="C29" i="41"/>
  <c r="AB28" i="41"/>
  <c r="AD28" i="41" s="1"/>
  <c r="J28" i="41" s="1"/>
  <c r="Y28" i="41"/>
  <c r="X28" i="41"/>
  <c r="Q28" i="41"/>
  <c r="P28" i="41"/>
  <c r="O28" i="41"/>
  <c r="M28" i="41"/>
  <c r="H28" i="41"/>
  <c r="C28" i="41"/>
  <c r="AB27" i="41"/>
  <c r="AD27" i="41" s="1"/>
  <c r="J27" i="41" s="1"/>
  <c r="Y27" i="41"/>
  <c r="X27" i="41"/>
  <c r="P27" i="41"/>
  <c r="O27" i="41"/>
  <c r="Q27" i="41" s="1"/>
  <c r="M27" i="41"/>
  <c r="H27" i="41"/>
  <c r="C27" i="41"/>
  <c r="AB26" i="41"/>
  <c r="AD26" i="41" s="1"/>
  <c r="J26" i="41" s="1"/>
  <c r="Y26" i="41"/>
  <c r="X26" i="41"/>
  <c r="P26" i="41"/>
  <c r="O26" i="41"/>
  <c r="Q26" i="41" s="1"/>
  <c r="M26" i="41"/>
  <c r="H26" i="41"/>
  <c r="C26" i="41"/>
  <c r="AD25" i="41"/>
  <c r="J25" i="41" s="1"/>
  <c r="AB25" i="41"/>
  <c r="Y25" i="41"/>
  <c r="X25" i="41"/>
  <c r="Q25" i="41"/>
  <c r="P25" i="41"/>
  <c r="O25" i="41"/>
  <c r="M25" i="41"/>
  <c r="H25" i="41"/>
  <c r="C25" i="41"/>
  <c r="AD24" i="41"/>
  <c r="J24" i="41" s="1"/>
  <c r="AB24" i="41"/>
  <c r="Y24" i="41"/>
  <c r="X24" i="41"/>
  <c r="P24" i="41"/>
  <c r="Q24" i="41" s="1"/>
  <c r="O24" i="41"/>
  <c r="M24" i="41"/>
  <c r="H24" i="41"/>
  <c r="C24" i="41"/>
  <c r="AD23" i="41"/>
  <c r="J23" i="41" s="1"/>
  <c r="K23" i="41" s="1"/>
  <c r="AB23" i="41"/>
  <c r="Y23" i="41"/>
  <c r="X23" i="41"/>
  <c r="P23" i="41"/>
  <c r="O23" i="41"/>
  <c r="Q23" i="41" s="1"/>
  <c r="M23" i="41"/>
  <c r="H23" i="41"/>
  <c r="C23" i="41"/>
  <c r="AB22" i="41"/>
  <c r="AD22" i="41" s="1"/>
  <c r="J22" i="41" s="1"/>
  <c r="Y22" i="41"/>
  <c r="X22" i="41"/>
  <c r="P22" i="41"/>
  <c r="O22" i="41"/>
  <c r="Q22" i="41" s="1"/>
  <c r="M22" i="41"/>
  <c r="H22" i="41"/>
  <c r="C22" i="41"/>
  <c r="AD21" i="41"/>
  <c r="J21" i="41" s="1"/>
  <c r="I21" i="41" s="1"/>
  <c r="AB21" i="41"/>
  <c r="Y21" i="41"/>
  <c r="X21" i="41"/>
  <c r="Q21" i="41"/>
  <c r="P21" i="41"/>
  <c r="O21" i="41"/>
  <c r="M21" i="41"/>
  <c r="K21" i="41"/>
  <c r="H21" i="41"/>
  <c r="C21" i="41"/>
  <c r="AB20" i="41"/>
  <c r="AD20" i="41" s="1"/>
  <c r="J20" i="41" s="1"/>
  <c r="Y20" i="41"/>
  <c r="X20" i="41"/>
  <c r="Q20" i="41"/>
  <c r="P20" i="41"/>
  <c r="O20" i="41"/>
  <c r="M20" i="41"/>
  <c r="H20" i="41"/>
  <c r="C20" i="41"/>
  <c r="AB19" i="41"/>
  <c r="AD19" i="41" s="1"/>
  <c r="J19" i="41" s="1"/>
  <c r="Y19" i="41"/>
  <c r="X19" i="41"/>
  <c r="P19" i="41"/>
  <c r="O19" i="41"/>
  <c r="Q19" i="41" s="1"/>
  <c r="M19" i="41"/>
  <c r="H19" i="41"/>
  <c r="C19" i="41"/>
  <c r="AB18" i="41"/>
  <c r="AD18" i="41" s="1"/>
  <c r="J18" i="41" s="1"/>
  <c r="Y18" i="41"/>
  <c r="X18" i="41"/>
  <c r="P18" i="41"/>
  <c r="O18" i="41"/>
  <c r="Q18" i="41" s="1"/>
  <c r="M18" i="41"/>
  <c r="H18" i="41"/>
  <c r="C18" i="41"/>
  <c r="AD17" i="41"/>
  <c r="J17" i="41" s="1"/>
  <c r="AB17" i="41"/>
  <c r="Y17" i="41"/>
  <c r="X17" i="41"/>
  <c r="Q17" i="41"/>
  <c r="P17" i="41"/>
  <c r="O17" i="41"/>
  <c r="M17" i="41"/>
  <c r="H17" i="41"/>
  <c r="C17" i="41"/>
  <c r="AD16" i="41"/>
  <c r="J16" i="41" s="1"/>
  <c r="AB16" i="41"/>
  <c r="Y16" i="41"/>
  <c r="X16" i="41"/>
  <c r="Q16" i="41"/>
  <c r="P16" i="41"/>
  <c r="O16" i="41"/>
  <c r="M16" i="41"/>
  <c r="H16" i="41"/>
  <c r="C16" i="41"/>
  <c r="AB15" i="41"/>
  <c r="AD15" i="41" s="1"/>
  <c r="J15" i="41" s="1"/>
  <c r="K15" i="41" s="1"/>
  <c r="Y15" i="41"/>
  <c r="X15" i="41"/>
  <c r="P15" i="41"/>
  <c r="O15" i="41"/>
  <c r="Q15" i="41" s="1"/>
  <c r="M15" i="41"/>
  <c r="I15" i="41"/>
  <c r="H15" i="41"/>
  <c r="C15" i="41"/>
  <c r="AB14" i="41"/>
  <c r="AD14" i="41" s="1"/>
  <c r="J14" i="41" s="1"/>
  <c r="Y14" i="41"/>
  <c r="X14" i="41"/>
  <c r="P14" i="41"/>
  <c r="O14" i="41"/>
  <c r="Q14" i="41" s="1"/>
  <c r="M14" i="41"/>
  <c r="H14" i="41"/>
  <c r="C14" i="41"/>
  <c r="AD13" i="41"/>
  <c r="J13" i="41" s="1"/>
  <c r="I13" i="41" s="1"/>
  <c r="AB13" i="41"/>
  <c r="Y13" i="41"/>
  <c r="X13" i="41"/>
  <c r="Q13" i="41"/>
  <c r="P13" i="41"/>
  <c r="O13" i="41"/>
  <c r="M13" i="41"/>
  <c r="K13" i="41"/>
  <c r="H13" i="41"/>
  <c r="C13" i="41"/>
  <c r="AD12" i="41"/>
  <c r="J12" i="41" s="1"/>
  <c r="AB12" i="41"/>
  <c r="Y12" i="41"/>
  <c r="X12" i="41"/>
  <c r="Q12" i="41"/>
  <c r="P12" i="41"/>
  <c r="O12" i="41"/>
  <c r="M12" i="41"/>
  <c r="H12" i="41"/>
  <c r="C12" i="41"/>
  <c r="AB11" i="41"/>
  <c r="AD11" i="41" s="1"/>
  <c r="J11" i="41" s="1"/>
  <c r="Y11" i="41"/>
  <c r="X11" i="41"/>
  <c r="P11" i="41"/>
  <c r="O11" i="41"/>
  <c r="Q11" i="41" s="1"/>
  <c r="M11" i="41"/>
  <c r="H11" i="41"/>
  <c r="C11" i="41"/>
  <c r="AB10" i="41"/>
  <c r="AD10" i="41" s="1"/>
  <c r="J10" i="41" s="1"/>
  <c r="Y10" i="41"/>
  <c r="X10" i="41"/>
  <c r="P10" i="41"/>
  <c r="O10" i="41"/>
  <c r="Q10" i="41" s="1"/>
  <c r="M10" i="41"/>
  <c r="H10" i="41"/>
  <c r="C10" i="41"/>
  <c r="AD9" i="41"/>
  <c r="J9" i="41" s="1"/>
  <c r="AB9" i="41"/>
  <c r="Y9" i="41"/>
  <c r="X9" i="41"/>
  <c r="Q9" i="41"/>
  <c r="P9" i="41"/>
  <c r="O9" i="41"/>
  <c r="M9" i="41"/>
  <c r="H9" i="41"/>
  <c r="C9" i="41"/>
  <c r="AD8" i="41"/>
  <c r="J8" i="41" s="1"/>
  <c r="AB8" i="41"/>
  <c r="Y8" i="41"/>
  <c r="X8" i="41"/>
  <c r="Q8" i="41"/>
  <c r="P8" i="41"/>
  <c r="O8" i="41"/>
  <c r="M8" i="41"/>
  <c r="H8" i="41"/>
  <c r="C8" i="41"/>
  <c r="AB7" i="41"/>
  <c r="AD7" i="41" s="1"/>
  <c r="J7" i="41" s="1"/>
  <c r="Y7" i="41"/>
  <c r="Y3" i="41" s="1"/>
  <c r="X7" i="41"/>
  <c r="P7" i="41"/>
  <c r="O7" i="41"/>
  <c r="Q7" i="41" s="1"/>
  <c r="M7" i="41"/>
  <c r="H7" i="41"/>
  <c r="C7" i="41"/>
  <c r="AB6" i="41"/>
  <c r="AD6" i="41" s="1"/>
  <c r="J6" i="41" s="1"/>
  <c r="Y6" i="41"/>
  <c r="X6" i="41"/>
  <c r="P6" i="41"/>
  <c r="O6" i="41"/>
  <c r="Q6" i="41" s="1"/>
  <c r="M6" i="41"/>
  <c r="H6" i="41"/>
  <c r="C6" i="41"/>
  <c r="AD5" i="41"/>
  <c r="J5" i="41" s="1"/>
  <c r="I5" i="41" s="1"/>
  <c r="AB5" i="41"/>
  <c r="Y5" i="41"/>
  <c r="X5" i="41"/>
  <c r="Q5" i="41"/>
  <c r="P5" i="41"/>
  <c r="O5" i="41"/>
  <c r="M5" i="41"/>
  <c r="K5" i="41"/>
  <c r="H5" i="41"/>
  <c r="C5" i="41"/>
  <c r="AD4" i="41"/>
  <c r="J4" i="41" s="1"/>
  <c r="AB4" i="41"/>
  <c r="Y4" i="41"/>
  <c r="X4" i="41"/>
  <c r="Q4" i="41"/>
  <c r="P4" i="41"/>
  <c r="O4" i="41"/>
  <c r="M4" i="41"/>
  <c r="H4" i="41"/>
  <c r="C4" i="41"/>
  <c r="AG3" i="41"/>
  <c r="AF3" i="41"/>
  <c r="W3" i="41"/>
  <c r="V3" i="41"/>
  <c r="U3" i="41"/>
  <c r="T3" i="41"/>
  <c r="O3" i="41"/>
  <c r="G3" i="41"/>
  <c r="F3" i="41"/>
  <c r="D3" i="41"/>
  <c r="C3" i="41"/>
  <c r="A2" i="41"/>
  <c r="A1" i="41"/>
  <c r="AB31" i="40"/>
  <c r="AD31" i="40" s="1"/>
  <c r="J31" i="40" s="1"/>
  <c r="Y31" i="40"/>
  <c r="X31" i="40"/>
  <c r="V31" i="40"/>
  <c r="U31" i="40"/>
  <c r="T31" i="40"/>
  <c r="R31" i="40"/>
  <c r="P31" i="40"/>
  <c r="O31" i="40"/>
  <c r="Q31" i="40" s="1"/>
  <c r="M31" i="40"/>
  <c r="H31" i="40"/>
  <c r="C31" i="40"/>
  <c r="AB30" i="40"/>
  <c r="AD30" i="40" s="1"/>
  <c r="J30" i="40" s="1"/>
  <c r="K30" i="40" s="1"/>
  <c r="Y30" i="40"/>
  <c r="X30" i="40"/>
  <c r="P30" i="40"/>
  <c r="O30" i="40"/>
  <c r="Q30" i="40" s="1"/>
  <c r="M30" i="40"/>
  <c r="I30" i="40"/>
  <c r="H30" i="40"/>
  <c r="C30" i="40"/>
  <c r="AB29" i="40"/>
  <c r="AD29" i="40" s="1"/>
  <c r="J29" i="40" s="1"/>
  <c r="Y29" i="40"/>
  <c r="X29" i="40"/>
  <c r="P29" i="40"/>
  <c r="O29" i="40"/>
  <c r="M29" i="40"/>
  <c r="H29" i="40"/>
  <c r="C29" i="40"/>
  <c r="AD28" i="40"/>
  <c r="J28" i="40" s="1"/>
  <c r="I28" i="40" s="1"/>
  <c r="AB28" i="40"/>
  <c r="Y28" i="40"/>
  <c r="X28" i="40"/>
  <c r="Q28" i="40"/>
  <c r="P28" i="40"/>
  <c r="O28" i="40"/>
  <c r="M28" i="40"/>
  <c r="K28" i="40"/>
  <c r="H28" i="40"/>
  <c r="C28" i="40"/>
  <c r="AB27" i="40"/>
  <c r="AD27" i="40" s="1"/>
  <c r="J27" i="40" s="1"/>
  <c r="Y27" i="40"/>
  <c r="X27" i="40"/>
  <c r="Q27" i="40"/>
  <c r="P27" i="40"/>
  <c r="O27" i="40"/>
  <c r="M27" i="40"/>
  <c r="H27" i="40"/>
  <c r="C27" i="40"/>
  <c r="AB26" i="40"/>
  <c r="AD26" i="40" s="1"/>
  <c r="J26" i="40" s="1"/>
  <c r="Y26" i="40"/>
  <c r="X26" i="40"/>
  <c r="P26" i="40"/>
  <c r="O26" i="40"/>
  <c r="Q26" i="40" s="1"/>
  <c r="M26" i="40"/>
  <c r="H26" i="40"/>
  <c r="C26" i="40"/>
  <c r="AB25" i="40"/>
  <c r="AD25" i="40" s="1"/>
  <c r="Y25" i="40"/>
  <c r="X25" i="40"/>
  <c r="P25" i="40"/>
  <c r="O25" i="40"/>
  <c r="Q25" i="40" s="1"/>
  <c r="M25" i="40"/>
  <c r="J25" i="40"/>
  <c r="H25" i="40"/>
  <c r="C25" i="40"/>
  <c r="AD24" i="40"/>
  <c r="J24" i="40" s="1"/>
  <c r="AB24" i="40"/>
  <c r="Y24" i="40"/>
  <c r="X24" i="40"/>
  <c r="Q24" i="40"/>
  <c r="P24" i="40"/>
  <c r="O24" i="40"/>
  <c r="M24" i="40"/>
  <c r="H24" i="40"/>
  <c r="C24" i="40"/>
  <c r="AD23" i="40"/>
  <c r="J23" i="40" s="1"/>
  <c r="AB23" i="40"/>
  <c r="Y23" i="40"/>
  <c r="X23" i="40"/>
  <c r="Q23" i="40"/>
  <c r="P23" i="40"/>
  <c r="O23" i="40"/>
  <c r="M23" i="40"/>
  <c r="H23" i="40"/>
  <c r="C23" i="40"/>
  <c r="AB22" i="40"/>
  <c r="AD22" i="40" s="1"/>
  <c r="J22" i="40" s="1"/>
  <c r="K22" i="40" s="1"/>
  <c r="Y22" i="40"/>
  <c r="X22" i="40"/>
  <c r="P22" i="40"/>
  <c r="O22" i="40"/>
  <c r="Q22" i="40" s="1"/>
  <c r="M22" i="40"/>
  <c r="H22" i="40"/>
  <c r="C22" i="40"/>
  <c r="AB21" i="40"/>
  <c r="AD21" i="40" s="1"/>
  <c r="J21" i="40" s="1"/>
  <c r="Y21" i="40"/>
  <c r="X21" i="40"/>
  <c r="P21" i="40"/>
  <c r="O21" i="40"/>
  <c r="M21" i="40"/>
  <c r="H21" i="40"/>
  <c r="C21" i="40"/>
  <c r="AD20" i="40"/>
  <c r="J20" i="40" s="1"/>
  <c r="I20" i="40" s="1"/>
  <c r="AB20" i="40"/>
  <c r="Y20" i="40"/>
  <c r="X20" i="40"/>
  <c r="Q20" i="40"/>
  <c r="P20" i="40"/>
  <c r="O20" i="40"/>
  <c r="M20" i="40"/>
  <c r="K20" i="40"/>
  <c r="H20" i="40"/>
  <c r="C20" i="40"/>
  <c r="AD19" i="40"/>
  <c r="J19" i="40" s="1"/>
  <c r="AB19" i="40"/>
  <c r="Y19" i="40"/>
  <c r="X19" i="40"/>
  <c r="Q19" i="40"/>
  <c r="P19" i="40"/>
  <c r="O19" i="40"/>
  <c r="M19" i="40"/>
  <c r="H19" i="40"/>
  <c r="C19" i="40"/>
  <c r="AB18" i="40"/>
  <c r="AD18" i="40" s="1"/>
  <c r="J18" i="40" s="1"/>
  <c r="Y18" i="40"/>
  <c r="X18" i="40"/>
  <c r="P18" i="40"/>
  <c r="O18" i="40"/>
  <c r="Q18" i="40" s="1"/>
  <c r="M18" i="40"/>
  <c r="H18" i="40"/>
  <c r="C18" i="40"/>
  <c r="AB17" i="40"/>
  <c r="AD17" i="40" s="1"/>
  <c r="Y17" i="40"/>
  <c r="X17" i="40"/>
  <c r="P17" i="40"/>
  <c r="O17" i="40"/>
  <c r="Q17" i="40" s="1"/>
  <c r="M17" i="40"/>
  <c r="J17" i="40"/>
  <c r="H17" i="40"/>
  <c r="C17" i="40"/>
  <c r="AD16" i="40"/>
  <c r="J16" i="40" s="1"/>
  <c r="AB16" i="40"/>
  <c r="Y16" i="40"/>
  <c r="X16" i="40"/>
  <c r="Q16" i="40"/>
  <c r="P16" i="40"/>
  <c r="O16" i="40"/>
  <c r="M16" i="40"/>
  <c r="H16" i="40"/>
  <c r="C16" i="40"/>
  <c r="AD15" i="40"/>
  <c r="J15" i="40" s="1"/>
  <c r="AB15" i="40"/>
  <c r="Y15" i="40"/>
  <c r="X15" i="40"/>
  <c r="Q15" i="40"/>
  <c r="P15" i="40"/>
  <c r="O15" i="40"/>
  <c r="M15" i="40"/>
  <c r="H15" i="40"/>
  <c r="C15" i="40"/>
  <c r="AB14" i="40"/>
  <c r="AD14" i="40" s="1"/>
  <c r="J14" i="40" s="1"/>
  <c r="K14" i="40" s="1"/>
  <c r="Y14" i="40"/>
  <c r="X14" i="40"/>
  <c r="P14" i="40"/>
  <c r="O14" i="40"/>
  <c r="Q14" i="40" s="1"/>
  <c r="M14" i="40"/>
  <c r="I14" i="40"/>
  <c r="H14" i="40"/>
  <c r="C14" i="40"/>
  <c r="AB13" i="40"/>
  <c r="AD13" i="40" s="1"/>
  <c r="J13" i="40" s="1"/>
  <c r="Y13" i="40"/>
  <c r="X13" i="40"/>
  <c r="P13" i="40"/>
  <c r="O13" i="40"/>
  <c r="M13" i="40"/>
  <c r="H13" i="40"/>
  <c r="C13" i="40"/>
  <c r="AD12" i="40"/>
  <c r="J12" i="40" s="1"/>
  <c r="I12" i="40" s="1"/>
  <c r="AB12" i="40"/>
  <c r="Y12" i="40"/>
  <c r="X12" i="40"/>
  <c r="Q12" i="40"/>
  <c r="P12" i="40"/>
  <c r="O12" i="40"/>
  <c r="M12" i="40"/>
  <c r="K12" i="40"/>
  <c r="H12" i="40"/>
  <c r="C12" i="40"/>
  <c r="AD11" i="40"/>
  <c r="J11" i="40" s="1"/>
  <c r="AB11" i="40"/>
  <c r="Y11" i="40"/>
  <c r="X11" i="40"/>
  <c r="X3" i="40" s="1"/>
  <c r="Q11" i="40"/>
  <c r="P11" i="40"/>
  <c r="O11" i="40"/>
  <c r="M11" i="40"/>
  <c r="H11" i="40"/>
  <c r="C11" i="40"/>
  <c r="AB10" i="40"/>
  <c r="AD10" i="40" s="1"/>
  <c r="J10" i="40" s="1"/>
  <c r="Y10" i="40"/>
  <c r="X10" i="40"/>
  <c r="P10" i="40"/>
  <c r="O10" i="40"/>
  <c r="Q10" i="40" s="1"/>
  <c r="M10" i="40"/>
  <c r="H10" i="40"/>
  <c r="C10" i="40"/>
  <c r="AB9" i="40"/>
  <c r="AD9" i="40" s="1"/>
  <c r="Y9" i="40"/>
  <c r="X9" i="40"/>
  <c r="P9" i="40"/>
  <c r="O9" i="40"/>
  <c r="Q9" i="40" s="1"/>
  <c r="M9" i="40"/>
  <c r="J9" i="40"/>
  <c r="H9" i="40"/>
  <c r="C9" i="40"/>
  <c r="AD8" i="40"/>
  <c r="J8" i="40" s="1"/>
  <c r="AB8" i="40"/>
  <c r="Y8" i="40"/>
  <c r="X8" i="40"/>
  <c r="Q8" i="40"/>
  <c r="P8" i="40"/>
  <c r="O8" i="40"/>
  <c r="M8" i="40"/>
  <c r="H8" i="40"/>
  <c r="C8" i="40"/>
  <c r="AD7" i="40"/>
  <c r="J7" i="40" s="1"/>
  <c r="AB7" i="40"/>
  <c r="Y7" i="40"/>
  <c r="X7" i="40"/>
  <c r="Q7" i="40"/>
  <c r="P7" i="40"/>
  <c r="O7" i="40"/>
  <c r="M7" i="40"/>
  <c r="H7" i="40"/>
  <c r="C7" i="40"/>
  <c r="AB6" i="40"/>
  <c r="AD6" i="40" s="1"/>
  <c r="J6" i="40" s="1"/>
  <c r="K6" i="40" s="1"/>
  <c r="Y6" i="40"/>
  <c r="X6" i="40"/>
  <c r="P6" i="40"/>
  <c r="O6" i="40"/>
  <c r="Q6" i="40" s="1"/>
  <c r="M6" i="40"/>
  <c r="I6" i="40"/>
  <c r="H6" i="40"/>
  <c r="C6" i="40"/>
  <c r="AB5" i="40"/>
  <c r="AD5" i="40" s="1"/>
  <c r="J5" i="40" s="1"/>
  <c r="Y5" i="40"/>
  <c r="X5" i="40"/>
  <c r="P5" i="40"/>
  <c r="O5" i="40"/>
  <c r="M5" i="40"/>
  <c r="H5" i="40"/>
  <c r="C5" i="40"/>
  <c r="AD4" i="40"/>
  <c r="J4" i="40" s="1"/>
  <c r="AB4" i="40"/>
  <c r="Y4" i="40"/>
  <c r="X4" i="40"/>
  <c r="Q4" i="40"/>
  <c r="P4" i="40"/>
  <c r="O4" i="40"/>
  <c r="M4" i="40"/>
  <c r="K4" i="40"/>
  <c r="H4" i="40"/>
  <c r="C4" i="40"/>
  <c r="AG3" i="40"/>
  <c r="AF3" i="40"/>
  <c r="W3" i="40"/>
  <c r="V3" i="40"/>
  <c r="U3" i="40"/>
  <c r="T3" i="40"/>
  <c r="O3" i="40"/>
  <c r="H3" i="40"/>
  <c r="G3" i="40"/>
  <c r="F3" i="40"/>
  <c r="D3" i="40"/>
  <c r="C3" i="40"/>
  <c r="A2" i="40"/>
  <c r="A1" i="40"/>
  <c r="AD31" i="39"/>
  <c r="J31" i="39" s="1"/>
  <c r="AB31" i="39"/>
  <c r="Y31" i="39"/>
  <c r="X31" i="39"/>
  <c r="V31" i="39"/>
  <c r="U31" i="39"/>
  <c r="T31" i="39"/>
  <c r="R31" i="39"/>
  <c r="Q31" i="39"/>
  <c r="P31" i="39"/>
  <c r="O31" i="39"/>
  <c r="M31" i="39"/>
  <c r="H31" i="39"/>
  <c r="C31" i="39"/>
  <c r="AD30" i="39"/>
  <c r="J30" i="39" s="1"/>
  <c r="AB30" i="39"/>
  <c r="Y30" i="39"/>
  <c r="X30" i="39"/>
  <c r="Q30" i="39"/>
  <c r="P30" i="39"/>
  <c r="O30" i="39"/>
  <c r="M30" i="39"/>
  <c r="H30" i="39"/>
  <c r="C30" i="39"/>
  <c r="AB29" i="39"/>
  <c r="AD29" i="39" s="1"/>
  <c r="J29" i="39" s="1"/>
  <c r="K29" i="39" s="1"/>
  <c r="Y29" i="39"/>
  <c r="X29" i="39"/>
  <c r="P29" i="39"/>
  <c r="O29" i="39"/>
  <c r="Q29" i="39" s="1"/>
  <c r="M29" i="39"/>
  <c r="H29" i="39"/>
  <c r="C29" i="39"/>
  <c r="AB28" i="39"/>
  <c r="AD28" i="39" s="1"/>
  <c r="J28" i="39" s="1"/>
  <c r="Y28" i="39"/>
  <c r="X28" i="39"/>
  <c r="P28" i="39"/>
  <c r="O28" i="39"/>
  <c r="Q28" i="39" s="1"/>
  <c r="M28" i="39"/>
  <c r="H28" i="39"/>
  <c r="C28" i="39"/>
  <c r="AD27" i="39"/>
  <c r="J27" i="39" s="1"/>
  <c r="I27" i="39" s="1"/>
  <c r="AB27" i="39"/>
  <c r="Y27" i="39"/>
  <c r="X27" i="39"/>
  <c r="Q27" i="39"/>
  <c r="P27" i="39"/>
  <c r="O27" i="39"/>
  <c r="M27" i="39"/>
  <c r="K27" i="39"/>
  <c r="H27" i="39"/>
  <c r="C27" i="39"/>
  <c r="AD26" i="39"/>
  <c r="J26" i="39" s="1"/>
  <c r="AB26" i="39"/>
  <c r="Y26" i="39"/>
  <c r="X26" i="39"/>
  <c r="Q26" i="39"/>
  <c r="P26" i="39"/>
  <c r="O26" i="39"/>
  <c r="M26" i="39"/>
  <c r="H26" i="39"/>
  <c r="C26" i="39"/>
  <c r="AD25" i="39"/>
  <c r="J25" i="39" s="1"/>
  <c r="AB25" i="39"/>
  <c r="Y25" i="39"/>
  <c r="X25" i="39"/>
  <c r="P25" i="39"/>
  <c r="O25" i="39"/>
  <c r="Q25" i="39" s="1"/>
  <c r="M25" i="39"/>
  <c r="H25" i="39"/>
  <c r="C25" i="39"/>
  <c r="AB24" i="39"/>
  <c r="AD24" i="39" s="1"/>
  <c r="Y24" i="39"/>
  <c r="X24" i="39"/>
  <c r="P24" i="39"/>
  <c r="O24" i="39"/>
  <c r="Q24" i="39" s="1"/>
  <c r="M24" i="39"/>
  <c r="J24" i="39"/>
  <c r="H24" i="39"/>
  <c r="C24" i="39"/>
  <c r="AD23" i="39"/>
  <c r="J23" i="39" s="1"/>
  <c r="AB23" i="39"/>
  <c r="Y23" i="39"/>
  <c r="X23" i="39"/>
  <c r="Q23" i="39"/>
  <c r="P23" i="39"/>
  <c r="O23" i="39"/>
  <c r="M23" i="39"/>
  <c r="H23" i="39"/>
  <c r="C23" i="39"/>
  <c r="AD22" i="39"/>
  <c r="J22" i="39" s="1"/>
  <c r="AB22" i="39"/>
  <c r="Y22" i="39"/>
  <c r="X22" i="39"/>
  <c r="Q22" i="39"/>
  <c r="P22" i="39"/>
  <c r="O22" i="39"/>
  <c r="M22" i="39"/>
  <c r="H22" i="39"/>
  <c r="C22" i="39"/>
  <c r="AB21" i="39"/>
  <c r="AD21" i="39" s="1"/>
  <c r="J21" i="39" s="1"/>
  <c r="K21" i="39" s="1"/>
  <c r="Y21" i="39"/>
  <c r="X21" i="39"/>
  <c r="P21" i="39"/>
  <c r="O21" i="39"/>
  <c r="Q21" i="39" s="1"/>
  <c r="M21" i="39"/>
  <c r="I21" i="39"/>
  <c r="H21" i="39"/>
  <c r="C21" i="39"/>
  <c r="AB20" i="39"/>
  <c r="AD20" i="39" s="1"/>
  <c r="J20" i="39" s="1"/>
  <c r="Y20" i="39"/>
  <c r="X20" i="39"/>
  <c r="P20" i="39"/>
  <c r="O20" i="39"/>
  <c r="M20" i="39"/>
  <c r="H20" i="39"/>
  <c r="C20" i="39"/>
  <c r="AD19" i="39"/>
  <c r="J19" i="39" s="1"/>
  <c r="I19" i="39" s="1"/>
  <c r="AB19" i="39"/>
  <c r="Y19" i="39"/>
  <c r="X19" i="39"/>
  <c r="Q19" i="39"/>
  <c r="P19" i="39"/>
  <c r="O19" i="39"/>
  <c r="M19" i="39"/>
  <c r="K19" i="39"/>
  <c r="H19" i="39"/>
  <c r="C19" i="39"/>
  <c r="AD18" i="39"/>
  <c r="J18" i="39" s="1"/>
  <c r="AB18" i="39"/>
  <c r="Y18" i="39"/>
  <c r="X18" i="39"/>
  <c r="Q18" i="39"/>
  <c r="P18" i="39"/>
  <c r="O18" i="39"/>
  <c r="M18" i="39"/>
  <c r="H18" i="39"/>
  <c r="C18" i="39"/>
  <c r="AB17" i="39"/>
  <c r="AD17" i="39" s="1"/>
  <c r="J17" i="39" s="1"/>
  <c r="Y17" i="39"/>
  <c r="X17" i="39"/>
  <c r="P17" i="39"/>
  <c r="O17" i="39"/>
  <c r="Q17" i="39" s="1"/>
  <c r="M17" i="39"/>
  <c r="H17" i="39"/>
  <c r="C17" i="39"/>
  <c r="AB16" i="39"/>
  <c r="AD16" i="39" s="1"/>
  <c r="Y16" i="39"/>
  <c r="X16" i="39"/>
  <c r="P16" i="39"/>
  <c r="O16" i="39"/>
  <c r="Q16" i="39" s="1"/>
  <c r="M16" i="39"/>
  <c r="J16" i="39"/>
  <c r="H16" i="39"/>
  <c r="C16" i="39"/>
  <c r="AD15" i="39"/>
  <c r="J15" i="39" s="1"/>
  <c r="AB15" i="39"/>
  <c r="Y15" i="39"/>
  <c r="X15" i="39"/>
  <c r="Q15" i="39"/>
  <c r="P15" i="39"/>
  <c r="O15" i="39"/>
  <c r="M15" i="39"/>
  <c r="H15" i="39"/>
  <c r="C15" i="39"/>
  <c r="AD14" i="39"/>
  <c r="J14" i="39" s="1"/>
  <c r="AB14" i="39"/>
  <c r="Y14" i="39"/>
  <c r="X14" i="39"/>
  <c r="Q14" i="39"/>
  <c r="P14" i="39"/>
  <c r="O14" i="39"/>
  <c r="M14" i="39"/>
  <c r="H14" i="39"/>
  <c r="C14" i="39"/>
  <c r="AB13" i="39"/>
  <c r="AD13" i="39" s="1"/>
  <c r="J13" i="39" s="1"/>
  <c r="K13" i="39" s="1"/>
  <c r="Y13" i="39"/>
  <c r="X13" i="39"/>
  <c r="P13" i="39"/>
  <c r="O13" i="39"/>
  <c r="Q13" i="39" s="1"/>
  <c r="M13" i="39"/>
  <c r="I13" i="39"/>
  <c r="H13" i="39"/>
  <c r="C13" i="39"/>
  <c r="AB12" i="39"/>
  <c r="AD12" i="39" s="1"/>
  <c r="J12" i="39" s="1"/>
  <c r="Y12" i="39"/>
  <c r="X12" i="39"/>
  <c r="P12" i="39"/>
  <c r="O12" i="39"/>
  <c r="M12" i="39"/>
  <c r="H12" i="39"/>
  <c r="C12" i="39"/>
  <c r="AD11" i="39"/>
  <c r="J11" i="39" s="1"/>
  <c r="I11" i="39" s="1"/>
  <c r="AB11" i="39"/>
  <c r="Y11" i="39"/>
  <c r="X11" i="39"/>
  <c r="Q11" i="39"/>
  <c r="P11" i="39"/>
  <c r="O11" i="39"/>
  <c r="M11" i="39"/>
  <c r="K11" i="39"/>
  <c r="H11" i="39"/>
  <c r="C11" i="39"/>
  <c r="AD10" i="39"/>
  <c r="J10" i="39" s="1"/>
  <c r="AB10" i="39"/>
  <c r="Y10" i="39"/>
  <c r="X10" i="39"/>
  <c r="Q10" i="39"/>
  <c r="P10" i="39"/>
  <c r="O10" i="39"/>
  <c r="M10" i="39"/>
  <c r="H10" i="39"/>
  <c r="C10" i="39"/>
  <c r="AB9" i="39"/>
  <c r="AD9" i="39" s="1"/>
  <c r="J9" i="39" s="1"/>
  <c r="Y9" i="39"/>
  <c r="X9" i="39"/>
  <c r="P9" i="39"/>
  <c r="O9" i="39"/>
  <c r="Q9" i="39" s="1"/>
  <c r="M9" i="39"/>
  <c r="H9" i="39"/>
  <c r="C9" i="39"/>
  <c r="AB8" i="39"/>
  <c r="AD8" i="39" s="1"/>
  <c r="J8" i="39" s="1"/>
  <c r="Y8" i="39"/>
  <c r="X8" i="39"/>
  <c r="P8" i="39"/>
  <c r="O8" i="39"/>
  <c r="Q8" i="39" s="1"/>
  <c r="M8" i="39"/>
  <c r="H8" i="39"/>
  <c r="C8" i="39"/>
  <c r="AD7" i="39"/>
  <c r="J7" i="39" s="1"/>
  <c r="AB7" i="39"/>
  <c r="Y7" i="39"/>
  <c r="X7" i="39"/>
  <c r="Q7" i="39"/>
  <c r="P7" i="39"/>
  <c r="O7" i="39"/>
  <c r="M7" i="39"/>
  <c r="H7" i="39"/>
  <c r="C7" i="39"/>
  <c r="AD6" i="39"/>
  <c r="J6" i="39" s="1"/>
  <c r="AB6" i="39"/>
  <c r="Y6" i="39"/>
  <c r="X6" i="39"/>
  <c r="Q6" i="39"/>
  <c r="P6" i="39"/>
  <c r="O6" i="39"/>
  <c r="M6" i="39"/>
  <c r="H6" i="39"/>
  <c r="C6" i="39"/>
  <c r="AB5" i="39"/>
  <c r="AD5" i="39" s="1"/>
  <c r="J5" i="39" s="1"/>
  <c r="K5" i="39" s="1"/>
  <c r="Y5" i="39"/>
  <c r="X5" i="39"/>
  <c r="P5" i="39"/>
  <c r="O5" i="39"/>
  <c r="Q5" i="39" s="1"/>
  <c r="M5" i="39"/>
  <c r="I5" i="39"/>
  <c r="H5" i="39"/>
  <c r="C5" i="39"/>
  <c r="AB4" i="39"/>
  <c r="AD4" i="39" s="1"/>
  <c r="J4" i="39" s="1"/>
  <c r="Y4" i="39"/>
  <c r="X4" i="39"/>
  <c r="X3" i="39" s="1"/>
  <c r="P4" i="39"/>
  <c r="O4" i="39"/>
  <c r="Q4" i="39" s="1"/>
  <c r="M4" i="39"/>
  <c r="H4" i="39"/>
  <c r="C4" i="39"/>
  <c r="AG3" i="39"/>
  <c r="AF3" i="39"/>
  <c r="W3" i="39"/>
  <c r="V3" i="39"/>
  <c r="U3" i="39"/>
  <c r="T3" i="39"/>
  <c r="O3" i="39"/>
  <c r="H3" i="39"/>
  <c r="G3" i="39"/>
  <c r="F3" i="39"/>
  <c r="D3" i="39"/>
  <c r="C3" i="39"/>
  <c r="A2" i="39"/>
  <c r="A1" i="39"/>
  <c r="AB31" i="38"/>
  <c r="AD31" i="38" s="1"/>
  <c r="Y31" i="38"/>
  <c r="X31" i="38"/>
  <c r="V31" i="38"/>
  <c r="U31" i="38"/>
  <c r="T31" i="38"/>
  <c r="R31" i="38"/>
  <c r="P31" i="38"/>
  <c r="O31" i="38"/>
  <c r="Q31" i="38" s="1"/>
  <c r="M31" i="38"/>
  <c r="J31" i="38"/>
  <c r="H31" i="38"/>
  <c r="C31" i="38"/>
  <c r="AD30" i="38"/>
  <c r="J30" i="38" s="1"/>
  <c r="AB30" i="38"/>
  <c r="Y30" i="38"/>
  <c r="X30" i="38"/>
  <c r="Q30" i="38"/>
  <c r="P30" i="38"/>
  <c r="O30" i="38"/>
  <c r="M30" i="38"/>
  <c r="H30" i="38"/>
  <c r="C30" i="38"/>
  <c r="AD29" i="38"/>
  <c r="J29" i="38" s="1"/>
  <c r="AB29" i="38"/>
  <c r="Y29" i="38"/>
  <c r="X29" i="38"/>
  <c r="Q29" i="38"/>
  <c r="P29" i="38"/>
  <c r="O29" i="38"/>
  <c r="M29" i="38"/>
  <c r="H29" i="38"/>
  <c r="C29" i="38"/>
  <c r="AB28" i="38"/>
  <c r="AD28" i="38" s="1"/>
  <c r="J28" i="38" s="1"/>
  <c r="K28" i="38" s="1"/>
  <c r="Y28" i="38"/>
  <c r="X28" i="38"/>
  <c r="P28" i="38"/>
  <c r="O28" i="38"/>
  <c r="Q28" i="38" s="1"/>
  <c r="M28" i="38"/>
  <c r="I28" i="38"/>
  <c r="H28" i="38"/>
  <c r="C28" i="38"/>
  <c r="AB27" i="38"/>
  <c r="AD27" i="38" s="1"/>
  <c r="J27" i="38" s="1"/>
  <c r="Y27" i="38"/>
  <c r="X27" i="38"/>
  <c r="P27" i="38"/>
  <c r="O27" i="38"/>
  <c r="Q27" i="38" s="1"/>
  <c r="M27" i="38"/>
  <c r="H27" i="38"/>
  <c r="C27" i="38"/>
  <c r="AD26" i="38"/>
  <c r="J26" i="38" s="1"/>
  <c r="I26" i="38" s="1"/>
  <c r="AB26" i="38"/>
  <c r="Y26" i="38"/>
  <c r="X26" i="38"/>
  <c r="Q26" i="38"/>
  <c r="P26" i="38"/>
  <c r="O26" i="38"/>
  <c r="M26" i="38"/>
  <c r="K26" i="38"/>
  <c r="H26" i="38"/>
  <c r="C26" i="38"/>
  <c r="AD25" i="38"/>
  <c r="J25" i="38" s="1"/>
  <c r="AB25" i="38"/>
  <c r="Y25" i="38"/>
  <c r="X25" i="38"/>
  <c r="Q25" i="38"/>
  <c r="P25" i="38"/>
  <c r="O25" i="38"/>
  <c r="M25" i="38"/>
  <c r="H25" i="38"/>
  <c r="C25" i="38"/>
  <c r="AB24" i="38"/>
  <c r="AD24" i="38" s="1"/>
  <c r="J24" i="38" s="1"/>
  <c r="Y24" i="38"/>
  <c r="X24" i="38"/>
  <c r="P24" i="38"/>
  <c r="O24" i="38"/>
  <c r="Q24" i="38" s="1"/>
  <c r="M24" i="38"/>
  <c r="H24" i="38"/>
  <c r="C24" i="38"/>
  <c r="AB23" i="38"/>
  <c r="AD23" i="38" s="1"/>
  <c r="J23" i="38" s="1"/>
  <c r="Y23" i="38"/>
  <c r="X23" i="38"/>
  <c r="P23" i="38"/>
  <c r="O23" i="38"/>
  <c r="Q23" i="38" s="1"/>
  <c r="M23" i="38"/>
  <c r="H23" i="38"/>
  <c r="C23" i="38"/>
  <c r="AD22" i="38"/>
  <c r="J22" i="38" s="1"/>
  <c r="AB22" i="38"/>
  <c r="Y22" i="38"/>
  <c r="X22" i="38"/>
  <c r="Q22" i="38"/>
  <c r="P22" i="38"/>
  <c r="O22" i="38"/>
  <c r="M22" i="38"/>
  <c r="H22" i="38"/>
  <c r="C22" i="38"/>
  <c r="AD21" i="38"/>
  <c r="J21" i="38" s="1"/>
  <c r="AB21" i="38"/>
  <c r="Y21" i="38"/>
  <c r="X21" i="38"/>
  <c r="Q21" i="38"/>
  <c r="P21" i="38"/>
  <c r="O21" i="38"/>
  <c r="M21" i="38"/>
  <c r="H21" i="38"/>
  <c r="C21" i="38"/>
  <c r="AB20" i="38"/>
  <c r="AD20" i="38" s="1"/>
  <c r="J20" i="38" s="1"/>
  <c r="Y20" i="38"/>
  <c r="X20" i="38"/>
  <c r="P20" i="38"/>
  <c r="O20" i="38"/>
  <c r="Q20" i="38" s="1"/>
  <c r="M20" i="38"/>
  <c r="H20" i="38"/>
  <c r="C20" i="38"/>
  <c r="AB19" i="38"/>
  <c r="AD19" i="38" s="1"/>
  <c r="J19" i="38" s="1"/>
  <c r="Y19" i="38"/>
  <c r="X19" i="38"/>
  <c r="P19" i="38"/>
  <c r="O19" i="38"/>
  <c r="Q19" i="38" s="1"/>
  <c r="M19" i="38"/>
  <c r="H19" i="38"/>
  <c r="C19" i="38"/>
  <c r="AD18" i="38"/>
  <c r="J18" i="38" s="1"/>
  <c r="I18" i="38" s="1"/>
  <c r="AB18" i="38"/>
  <c r="Y18" i="38"/>
  <c r="X18" i="38"/>
  <c r="Q18" i="38"/>
  <c r="P18" i="38"/>
  <c r="O18" i="38"/>
  <c r="M18" i="38"/>
  <c r="K18" i="38"/>
  <c r="H18" i="38"/>
  <c r="C18" i="38"/>
  <c r="AD17" i="38"/>
  <c r="J17" i="38" s="1"/>
  <c r="AB17" i="38"/>
  <c r="Y17" i="38"/>
  <c r="X17" i="38"/>
  <c r="Q17" i="38"/>
  <c r="P17" i="38"/>
  <c r="O17" i="38"/>
  <c r="M17" i="38"/>
  <c r="H17" i="38"/>
  <c r="C17" i="38"/>
  <c r="AB16" i="38"/>
  <c r="AD16" i="38" s="1"/>
  <c r="J16" i="38" s="1"/>
  <c r="Y16" i="38"/>
  <c r="X16" i="38"/>
  <c r="P16" i="38"/>
  <c r="O16" i="38"/>
  <c r="Q16" i="38" s="1"/>
  <c r="M16" i="38"/>
  <c r="H16" i="38"/>
  <c r="C16" i="38"/>
  <c r="AB15" i="38"/>
  <c r="AD15" i="38" s="1"/>
  <c r="J15" i="38" s="1"/>
  <c r="Y15" i="38"/>
  <c r="X15" i="38"/>
  <c r="P15" i="38"/>
  <c r="O15" i="38"/>
  <c r="Q15" i="38" s="1"/>
  <c r="M15" i="38"/>
  <c r="H15" i="38"/>
  <c r="C15" i="38"/>
  <c r="AD14" i="38"/>
  <c r="J14" i="38" s="1"/>
  <c r="AB14" i="38"/>
  <c r="Y14" i="38"/>
  <c r="X14" i="38"/>
  <c r="Q14" i="38"/>
  <c r="P14" i="38"/>
  <c r="O14" i="38"/>
  <c r="M14" i="38"/>
  <c r="H14" i="38"/>
  <c r="C14" i="38"/>
  <c r="AD13" i="38"/>
  <c r="J13" i="38" s="1"/>
  <c r="AB13" i="38"/>
  <c r="Y13" i="38"/>
  <c r="X13" i="38"/>
  <c r="Q13" i="38"/>
  <c r="P13" i="38"/>
  <c r="O13" i="38"/>
  <c r="M13" i="38"/>
  <c r="H13" i="38"/>
  <c r="C13" i="38"/>
  <c r="AB12" i="38"/>
  <c r="AD12" i="38" s="1"/>
  <c r="J12" i="38" s="1"/>
  <c r="K12" i="38" s="1"/>
  <c r="Y12" i="38"/>
  <c r="X12" i="38"/>
  <c r="P12" i="38"/>
  <c r="O12" i="38"/>
  <c r="Q12" i="38" s="1"/>
  <c r="M12" i="38"/>
  <c r="H12" i="38"/>
  <c r="C12" i="38"/>
  <c r="AB11" i="38"/>
  <c r="AD11" i="38" s="1"/>
  <c r="J11" i="38" s="1"/>
  <c r="Y11" i="38"/>
  <c r="X11" i="38"/>
  <c r="P11" i="38"/>
  <c r="O11" i="38"/>
  <c r="Q11" i="38" s="1"/>
  <c r="M11" i="38"/>
  <c r="H11" i="38"/>
  <c r="C11" i="38"/>
  <c r="AD10" i="38"/>
  <c r="J10" i="38" s="1"/>
  <c r="I10" i="38" s="1"/>
  <c r="AB10" i="38"/>
  <c r="Y10" i="38"/>
  <c r="X10" i="38"/>
  <c r="Q10" i="38"/>
  <c r="P10" i="38"/>
  <c r="O10" i="38"/>
  <c r="M10" i="38"/>
  <c r="K10" i="38"/>
  <c r="H10" i="38"/>
  <c r="C10" i="38"/>
  <c r="AD9" i="38"/>
  <c r="J9" i="38" s="1"/>
  <c r="AB9" i="38"/>
  <c r="Y9" i="38"/>
  <c r="X9" i="38"/>
  <c r="Q9" i="38"/>
  <c r="P9" i="38"/>
  <c r="O9" i="38"/>
  <c r="M9" i="38"/>
  <c r="H9" i="38"/>
  <c r="C9" i="38"/>
  <c r="AB8" i="38"/>
  <c r="AD8" i="38" s="1"/>
  <c r="J8" i="38" s="1"/>
  <c r="Y8" i="38"/>
  <c r="X8" i="38"/>
  <c r="P8" i="38"/>
  <c r="O8" i="38"/>
  <c r="Q8" i="38" s="1"/>
  <c r="M8" i="38"/>
  <c r="H8" i="38"/>
  <c r="C8" i="38"/>
  <c r="AB7" i="38"/>
  <c r="AD7" i="38" s="1"/>
  <c r="J7" i="38" s="1"/>
  <c r="Y7" i="38"/>
  <c r="X7" i="38"/>
  <c r="P7" i="38"/>
  <c r="O7" i="38"/>
  <c r="Q7" i="38" s="1"/>
  <c r="M7" i="38"/>
  <c r="H7" i="38"/>
  <c r="C7" i="38"/>
  <c r="AD6" i="38"/>
  <c r="J6" i="38" s="1"/>
  <c r="AB6" i="38"/>
  <c r="Y6" i="38"/>
  <c r="X6" i="38"/>
  <c r="Q6" i="38"/>
  <c r="P6" i="38"/>
  <c r="O6" i="38"/>
  <c r="M6" i="38"/>
  <c r="H6" i="38"/>
  <c r="C6" i="38"/>
  <c r="AD5" i="38"/>
  <c r="J5" i="38" s="1"/>
  <c r="AB5" i="38"/>
  <c r="Y5" i="38"/>
  <c r="X5" i="38"/>
  <c r="Q5" i="38"/>
  <c r="P5" i="38"/>
  <c r="O5" i="38"/>
  <c r="M5" i="38"/>
  <c r="H5" i="38"/>
  <c r="C5" i="38"/>
  <c r="AB4" i="38"/>
  <c r="AD4" i="38" s="1"/>
  <c r="J4" i="38" s="1"/>
  <c r="Y4" i="38"/>
  <c r="X4" i="38"/>
  <c r="X3" i="38" s="1"/>
  <c r="P4" i="38"/>
  <c r="O4" i="38"/>
  <c r="Q4" i="38" s="1"/>
  <c r="M4" i="38"/>
  <c r="H4" i="38"/>
  <c r="C4" i="38"/>
  <c r="AG3" i="38"/>
  <c r="AF3" i="38"/>
  <c r="W3" i="38"/>
  <c r="V3" i="38"/>
  <c r="U3" i="38"/>
  <c r="T3" i="38"/>
  <c r="O3" i="38"/>
  <c r="G3" i="38"/>
  <c r="H3" i="38" s="1"/>
  <c r="F3" i="38"/>
  <c r="D3" i="38"/>
  <c r="C3" i="38"/>
  <c r="A2" i="38"/>
  <c r="A1" i="38"/>
  <c r="AB31" i="37"/>
  <c r="AD31" i="37" s="1"/>
  <c r="J31" i="37" s="1"/>
  <c r="Y31" i="37"/>
  <c r="X31" i="37"/>
  <c r="V31" i="37"/>
  <c r="U31" i="37"/>
  <c r="T31" i="37"/>
  <c r="R31" i="37"/>
  <c r="P31" i="37"/>
  <c r="O31" i="37"/>
  <c r="Q31" i="37" s="1"/>
  <c r="M31" i="37"/>
  <c r="H31" i="37"/>
  <c r="C31" i="37"/>
  <c r="AB30" i="37"/>
  <c r="AD30" i="37" s="1"/>
  <c r="J30" i="37" s="1"/>
  <c r="Y30" i="37"/>
  <c r="X30" i="37"/>
  <c r="P30" i="37"/>
  <c r="O30" i="37"/>
  <c r="Q30" i="37" s="1"/>
  <c r="M30" i="37"/>
  <c r="H30" i="37"/>
  <c r="C30" i="37"/>
  <c r="AD29" i="37"/>
  <c r="J29" i="37" s="1"/>
  <c r="AB29" i="37"/>
  <c r="Y29" i="37"/>
  <c r="X29" i="37"/>
  <c r="Q29" i="37"/>
  <c r="P29" i="37"/>
  <c r="O29" i="37"/>
  <c r="M29" i="37"/>
  <c r="H29" i="37"/>
  <c r="C29" i="37"/>
  <c r="AD28" i="37"/>
  <c r="J28" i="37" s="1"/>
  <c r="AB28" i="37"/>
  <c r="Y28" i="37"/>
  <c r="X28" i="37"/>
  <c r="Q28" i="37"/>
  <c r="P28" i="37"/>
  <c r="O28" i="37"/>
  <c r="M28" i="37"/>
  <c r="H28" i="37"/>
  <c r="C28" i="37"/>
  <c r="AB27" i="37"/>
  <c r="AD27" i="37" s="1"/>
  <c r="J27" i="37" s="1"/>
  <c r="K27" i="37" s="1"/>
  <c r="Y27" i="37"/>
  <c r="X27" i="37"/>
  <c r="P27" i="37"/>
  <c r="O27" i="37"/>
  <c r="Q27" i="37" s="1"/>
  <c r="M27" i="37"/>
  <c r="I27" i="37"/>
  <c r="H27" i="37"/>
  <c r="C27" i="37"/>
  <c r="AB26" i="37"/>
  <c r="AD26" i="37" s="1"/>
  <c r="J26" i="37" s="1"/>
  <c r="Y26" i="37"/>
  <c r="X26" i="37"/>
  <c r="P26" i="37"/>
  <c r="O26" i="37"/>
  <c r="Q26" i="37" s="1"/>
  <c r="M26" i="37"/>
  <c r="H26" i="37"/>
  <c r="C26" i="37"/>
  <c r="AD25" i="37"/>
  <c r="J25" i="37" s="1"/>
  <c r="I25" i="37" s="1"/>
  <c r="AB25" i="37"/>
  <c r="Y25" i="37"/>
  <c r="X25" i="37"/>
  <c r="Q25" i="37"/>
  <c r="P25" i="37"/>
  <c r="O25" i="37"/>
  <c r="M25" i="37"/>
  <c r="K25" i="37"/>
  <c r="H25" i="37"/>
  <c r="C25" i="37"/>
  <c r="AD24" i="37"/>
  <c r="J24" i="37" s="1"/>
  <c r="AB24" i="37"/>
  <c r="Y24" i="37"/>
  <c r="X24" i="37"/>
  <c r="Q24" i="37"/>
  <c r="P24" i="37"/>
  <c r="O24" i="37"/>
  <c r="M24" i="37"/>
  <c r="H24" i="37"/>
  <c r="C24" i="37"/>
  <c r="AB23" i="37"/>
  <c r="AD23" i="37" s="1"/>
  <c r="J23" i="37" s="1"/>
  <c r="Y23" i="37"/>
  <c r="X23" i="37"/>
  <c r="P23" i="37"/>
  <c r="O23" i="37"/>
  <c r="Q23" i="37" s="1"/>
  <c r="M23" i="37"/>
  <c r="H23" i="37"/>
  <c r="C23" i="37"/>
  <c r="AB22" i="37"/>
  <c r="AD22" i="37" s="1"/>
  <c r="J22" i="37" s="1"/>
  <c r="Y22" i="37"/>
  <c r="X22" i="37"/>
  <c r="P22" i="37"/>
  <c r="O22" i="37"/>
  <c r="Q22" i="37" s="1"/>
  <c r="M22" i="37"/>
  <c r="H22" i="37"/>
  <c r="C22" i="37"/>
  <c r="AD21" i="37"/>
  <c r="J21" i="37" s="1"/>
  <c r="AB21" i="37"/>
  <c r="Y21" i="37"/>
  <c r="X21" i="37"/>
  <c r="Q21" i="37"/>
  <c r="P21" i="37"/>
  <c r="O21" i="37"/>
  <c r="M21" i="37"/>
  <c r="H21" i="37"/>
  <c r="C21" i="37"/>
  <c r="AD20" i="37"/>
  <c r="J20" i="37" s="1"/>
  <c r="AB20" i="37"/>
  <c r="Y20" i="37"/>
  <c r="X20" i="37"/>
  <c r="Q20" i="37"/>
  <c r="P20" i="37"/>
  <c r="O20" i="37"/>
  <c r="M20" i="37"/>
  <c r="H20" i="37"/>
  <c r="C20" i="37"/>
  <c r="AB19" i="37"/>
  <c r="AD19" i="37" s="1"/>
  <c r="J19" i="37" s="1"/>
  <c r="Y19" i="37"/>
  <c r="X19" i="37"/>
  <c r="P19" i="37"/>
  <c r="O19" i="37"/>
  <c r="Q19" i="37" s="1"/>
  <c r="M19" i="37"/>
  <c r="H19" i="37"/>
  <c r="C19" i="37"/>
  <c r="AB18" i="37"/>
  <c r="AD18" i="37" s="1"/>
  <c r="J18" i="37" s="1"/>
  <c r="Y18" i="37"/>
  <c r="X18" i="37"/>
  <c r="P18" i="37"/>
  <c r="O18" i="37"/>
  <c r="Q18" i="37" s="1"/>
  <c r="M18" i="37"/>
  <c r="H18" i="37"/>
  <c r="C18" i="37"/>
  <c r="AD17" i="37"/>
  <c r="J17" i="37" s="1"/>
  <c r="I17" i="37" s="1"/>
  <c r="AB17" i="37"/>
  <c r="Y17" i="37"/>
  <c r="X17" i="37"/>
  <c r="Q17" i="37"/>
  <c r="P17" i="37"/>
  <c r="O17" i="37"/>
  <c r="M17" i="37"/>
  <c r="K17" i="37"/>
  <c r="H17" i="37"/>
  <c r="C17" i="37"/>
  <c r="AD16" i="37"/>
  <c r="J16" i="37" s="1"/>
  <c r="AB16" i="37"/>
  <c r="Y16" i="37"/>
  <c r="X16" i="37"/>
  <c r="Q16" i="37"/>
  <c r="P16" i="37"/>
  <c r="O16" i="37"/>
  <c r="M16" i="37"/>
  <c r="H16" i="37"/>
  <c r="C16" i="37"/>
  <c r="AB15" i="37"/>
  <c r="AD15" i="37" s="1"/>
  <c r="J15" i="37" s="1"/>
  <c r="Y15" i="37"/>
  <c r="X15" i="37"/>
  <c r="P15" i="37"/>
  <c r="O15" i="37"/>
  <c r="Q15" i="37" s="1"/>
  <c r="M15" i="37"/>
  <c r="H15" i="37"/>
  <c r="C15" i="37"/>
  <c r="AB14" i="37"/>
  <c r="AD14" i="37" s="1"/>
  <c r="J14" i="37" s="1"/>
  <c r="Y14" i="37"/>
  <c r="X14" i="37"/>
  <c r="P14" i="37"/>
  <c r="O14" i="37"/>
  <c r="Q14" i="37" s="1"/>
  <c r="M14" i="37"/>
  <c r="H14" i="37"/>
  <c r="C14" i="37"/>
  <c r="AD13" i="37"/>
  <c r="J13" i="37" s="1"/>
  <c r="AB13" i="37"/>
  <c r="Y13" i="37"/>
  <c r="X13" i="37"/>
  <c r="Q13" i="37"/>
  <c r="P13" i="37"/>
  <c r="O13" i="37"/>
  <c r="M13" i="37"/>
  <c r="H13" i="37"/>
  <c r="C13" i="37"/>
  <c r="AD12" i="37"/>
  <c r="J12" i="37" s="1"/>
  <c r="AB12" i="37"/>
  <c r="Y12" i="37"/>
  <c r="X12" i="37"/>
  <c r="Q12" i="37"/>
  <c r="P12" i="37"/>
  <c r="O12" i="37"/>
  <c r="M12" i="37"/>
  <c r="H12" i="37"/>
  <c r="C12" i="37"/>
  <c r="AB11" i="37"/>
  <c r="AD11" i="37" s="1"/>
  <c r="J11" i="37" s="1"/>
  <c r="K11" i="37" s="1"/>
  <c r="Y11" i="37"/>
  <c r="X11" i="37"/>
  <c r="P11" i="37"/>
  <c r="O11" i="37"/>
  <c r="Q11" i="37" s="1"/>
  <c r="M11" i="37"/>
  <c r="H11" i="37"/>
  <c r="C11" i="37"/>
  <c r="AB10" i="37"/>
  <c r="AD10" i="37" s="1"/>
  <c r="J10" i="37" s="1"/>
  <c r="Y10" i="37"/>
  <c r="X10" i="37"/>
  <c r="P10" i="37"/>
  <c r="O10" i="37"/>
  <c r="Q10" i="37" s="1"/>
  <c r="M10" i="37"/>
  <c r="H10" i="37"/>
  <c r="C10" i="37"/>
  <c r="AD9" i="37"/>
  <c r="J9" i="37" s="1"/>
  <c r="I9" i="37" s="1"/>
  <c r="AB9" i="37"/>
  <c r="Y9" i="37"/>
  <c r="X9" i="37"/>
  <c r="Q9" i="37"/>
  <c r="P9" i="37"/>
  <c r="O9" i="37"/>
  <c r="M9" i="37"/>
  <c r="K9" i="37"/>
  <c r="H9" i="37"/>
  <c r="C9" i="37"/>
  <c r="AD8" i="37"/>
  <c r="J8" i="37" s="1"/>
  <c r="AB8" i="37"/>
  <c r="Y8" i="37"/>
  <c r="X8" i="37"/>
  <c r="X3" i="37" s="1"/>
  <c r="Q8" i="37"/>
  <c r="P8" i="37"/>
  <c r="O8" i="37"/>
  <c r="M8" i="37"/>
  <c r="H8" i="37"/>
  <c r="C8" i="37"/>
  <c r="AB7" i="37"/>
  <c r="AD7" i="37" s="1"/>
  <c r="J7" i="37" s="1"/>
  <c r="Y7" i="37"/>
  <c r="X7" i="37"/>
  <c r="P7" i="37"/>
  <c r="O7" i="37"/>
  <c r="Q7" i="37" s="1"/>
  <c r="M7" i="37"/>
  <c r="H7" i="37"/>
  <c r="C7" i="37"/>
  <c r="AB6" i="37"/>
  <c r="AD6" i="37" s="1"/>
  <c r="J6" i="37" s="1"/>
  <c r="Y6" i="37"/>
  <c r="X6" i="37"/>
  <c r="P6" i="37"/>
  <c r="O6" i="37"/>
  <c r="Q6" i="37" s="1"/>
  <c r="M6" i="37"/>
  <c r="H6" i="37"/>
  <c r="C6" i="37"/>
  <c r="AD5" i="37"/>
  <c r="J5" i="37" s="1"/>
  <c r="AB5" i="37"/>
  <c r="Y5" i="37"/>
  <c r="X5" i="37"/>
  <c r="Q5" i="37"/>
  <c r="P5" i="37"/>
  <c r="O5" i="37"/>
  <c r="M5" i="37"/>
  <c r="H5" i="37"/>
  <c r="C5" i="37"/>
  <c r="AD4" i="37"/>
  <c r="J4" i="37" s="1"/>
  <c r="AB4" i="37"/>
  <c r="Y4" i="37"/>
  <c r="X4" i="37"/>
  <c r="Q4" i="37"/>
  <c r="P4" i="37"/>
  <c r="O4" i="37"/>
  <c r="M4" i="37"/>
  <c r="H4" i="37"/>
  <c r="C4" i="37"/>
  <c r="AG3" i="37"/>
  <c r="AF3" i="37"/>
  <c r="Y3" i="37"/>
  <c r="W3" i="37"/>
  <c r="V3" i="37"/>
  <c r="U3" i="37"/>
  <c r="T3" i="37"/>
  <c r="O3" i="37"/>
  <c r="G3" i="37"/>
  <c r="F3" i="37"/>
  <c r="H3" i="37" s="1"/>
  <c r="D3" i="37"/>
  <c r="C3" i="37"/>
  <c r="A2" i="37"/>
  <c r="A1" i="37"/>
  <c r="AD31" i="36"/>
  <c r="J31" i="36" s="1"/>
  <c r="AB31" i="36"/>
  <c r="Y31" i="36"/>
  <c r="X31" i="36"/>
  <c r="V31" i="36"/>
  <c r="U31" i="36"/>
  <c r="T31" i="36"/>
  <c r="R31" i="36"/>
  <c r="Q31" i="36"/>
  <c r="P31" i="36"/>
  <c r="O31" i="36"/>
  <c r="M31" i="36"/>
  <c r="H31" i="36"/>
  <c r="C31" i="36"/>
  <c r="AB30" i="36"/>
  <c r="AD30" i="36" s="1"/>
  <c r="J30" i="36" s="1"/>
  <c r="Y30" i="36"/>
  <c r="X30" i="36"/>
  <c r="P30" i="36"/>
  <c r="O30" i="36"/>
  <c r="Q30" i="36" s="1"/>
  <c r="M30" i="36"/>
  <c r="H30" i="36"/>
  <c r="C30" i="36"/>
  <c r="AB29" i="36"/>
  <c r="AD29" i="36" s="1"/>
  <c r="J29" i="36" s="1"/>
  <c r="Y29" i="36"/>
  <c r="X29" i="36"/>
  <c r="P29" i="36"/>
  <c r="O29" i="36"/>
  <c r="Q29" i="36" s="1"/>
  <c r="M29" i="36"/>
  <c r="H29" i="36"/>
  <c r="C29" i="36"/>
  <c r="AD28" i="36"/>
  <c r="J28" i="36" s="1"/>
  <c r="AB28" i="36"/>
  <c r="Y28" i="36"/>
  <c r="X28" i="36"/>
  <c r="Q28" i="36"/>
  <c r="P28" i="36"/>
  <c r="O28" i="36"/>
  <c r="M28" i="36"/>
  <c r="H28" i="36"/>
  <c r="C28" i="36"/>
  <c r="AD27" i="36"/>
  <c r="J27" i="36" s="1"/>
  <c r="AB27" i="36"/>
  <c r="Y27" i="36"/>
  <c r="X27" i="36"/>
  <c r="Q27" i="36"/>
  <c r="P27" i="36"/>
  <c r="O27" i="36"/>
  <c r="M27" i="36"/>
  <c r="H27" i="36"/>
  <c r="C27" i="36"/>
  <c r="AD26" i="36"/>
  <c r="J26" i="36" s="1"/>
  <c r="AB26" i="36"/>
  <c r="Y26" i="36"/>
  <c r="X26" i="36"/>
  <c r="P26" i="36"/>
  <c r="O26" i="36"/>
  <c r="Q26" i="36" s="1"/>
  <c r="M26" i="36"/>
  <c r="H26" i="36"/>
  <c r="C26" i="36"/>
  <c r="AB25" i="36"/>
  <c r="AD25" i="36" s="1"/>
  <c r="J25" i="36" s="1"/>
  <c r="Y25" i="36"/>
  <c r="X25" i="36"/>
  <c r="P25" i="36"/>
  <c r="O25" i="36"/>
  <c r="Q25" i="36" s="1"/>
  <c r="M25" i="36"/>
  <c r="H25" i="36"/>
  <c r="C25" i="36"/>
  <c r="AD24" i="36"/>
  <c r="J24" i="36" s="1"/>
  <c r="I24" i="36" s="1"/>
  <c r="AB24" i="36"/>
  <c r="Y24" i="36"/>
  <c r="X24" i="36"/>
  <c r="Q24" i="36"/>
  <c r="P24" i="36"/>
  <c r="O24" i="36"/>
  <c r="M24" i="36"/>
  <c r="K24" i="36"/>
  <c r="H24" i="36"/>
  <c r="C24" i="36"/>
  <c r="AD23" i="36"/>
  <c r="J23" i="36" s="1"/>
  <c r="AB23" i="36"/>
  <c r="Y23" i="36"/>
  <c r="X23" i="36"/>
  <c r="Q23" i="36"/>
  <c r="P23" i="36"/>
  <c r="O23" i="36"/>
  <c r="M23" i="36"/>
  <c r="H23" i="36"/>
  <c r="C23" i="36"/>
  <c r="AB22" i="36"/>
  <c r="AD22" i="36" s="1"/>
  <c r="J22" i="36" s="1"/>
  <c r="Y22" i="36"/>
  <c r="X22" i="36"/>
  <c r="P22" i="36"/>
  <c r="O22" i="36"/>
  <c r="Q22" i="36" s="1"/>
  <c r="M22" i="36"/>
  <c r="H22" i="36"/>
  <c r="C22" i="36"/>
  <c r="AB21" i="36"/>
  <c r="AD21" i="36" s="1"/>
  <c r="Y21" i="36"/>
  <c r="X21" i="36"/>
  <c r="P21" i="36"/>
  <c r="O21" i="36"/>
  <c r="Q21" i="36" s="1"/>
  <c r="M21" i="36"/>
  <c r="J21" i="36"/>
  <c r="H21" i="36"/>
  <c r="C21" i="36"/>
  <c r="AD20" i="36"/>
  <c r="J20" i="36" s="1"/>
  <c r="AB20" i="36"/>
  <c r="Y20" i="36"/>
  <c r="X20" i="36"/>
  <c r="Q20" i="36"/>
  <c r="P20" i="36"/>
  <c r="O20" i="36"/>
  <c r="M20" i="36"/>
  <c r="H20" i="36"/>
  <c r="C20" i="36"/>
  <c r="AD19" i="36"/>
  <c r="J19" i="36" s="1"/>
  <c r="AB19" i="36"/>
  <c r="Y19" i="36"/>
  <c r="X19" i="36"/>
  <c r="Q19" i="36"/>
  <c r="P19" i="36"/>
  <c r="O19" i="36"/>
  <c r="M19" i="36"/>
  <c r="H19" i="36"/>
  <c r="C19" i="36"/>
  <c r="AD18" i="36"/>
  <c r="J18" i="36" s="1"/>
  <c r="K18" i="36" s="1"/>
  <c r="AB18" i="36"/>
  <c r="Y18" i="36"/>
  <c r="X18" i="36"/>
  <c r="P18" i="36"/>
  <c r="O18" i="36"/>
  <c r="Q18" i="36" s="1"/>
  <c r="M18" i="36"/>
  <c r="I18" i="36"/>
  <c r="H18" i="36"/>
  <c r="C18" i="36"/>
  <c r="AB17" i="36"/>
  <c r="AD17" i="36" s="1"/>
  <c r="J17" i="36" s="1"/>
  <c r="Y17" i="36"/>
  <c r="X17" i="36"/>
  <c r="P17" i="36"/>
  <c r="O17" i="36"/>
  <c r="Q17" i="36" s="1"/>
  <c r="M17" i="36"/>
  <c r="H17" i="36"/>
  <c r="C17" i="36"/>
  <c r="AD16" i="36"/>
  <c r="J16" i="36" s="1"/>
  <c r="I16" i="36" s="1"/>
  <c r="AB16" i="36"/>
  <c r="Y16" i="36"/>
  <c r="X16" i="36"/>
  <c r="Q16" i="36"/>
  <c r="P16" i="36"/>
  <c r="O16" i="36"/>
  <c r="M16" i="36"/>
  <c r="K16" i="36"/>
  <c r="H16" i="36"/>
  <c r="C16" i="36"/>
  <c r="AD15" i="36"/>
  <c r="J15" i="36" s="1"/>
  <c r="AB15" i="36"/>
  <c r="Y15" i="36"/>
  <c r="X15" i="36"/>
  <c r="Q15" i="36"/>
  <c r="P15" i="36"/>
  <c r="O15" i="36"/>
  <c r="M15" i="36"/>
  <c r="H15" i="36"/>
  <c r="C15" i="36"/>
  <c r="AB14" i="36"/>
  <c r="AD14" i="36" s="1"/>
  <c r="J14" i="36" s="1"/>
  <c r="Y14" i="36"/>
  <c r="X14" i="36"/>
  <c r="P14" i="36"/>
  <c r="O14" i="36"/>
  <c r="Q14" i="36" s="1"/>
  <c r="M14" i="36"/>
  <c r="H14" i="36"/>
  <c r="C14" i="36"/>
  <c r="AB13" i="36"/>
  <c r="AD13" i="36" s="1"/>
  <c r="J13" i="36" s="1"/>
  <c r="Y13" i="36"/>
  <c r="X13" i="36"/>
  <c r="P13" i="36"/>
  <c r="O13" i="36"/>
  <c r="Q13" i="36" s="1"/>
  <c r="M13" i="36"/>
  <c r="H13" i="36"/>
  <c r="C13" i="36"/>
  <c r="AD12" i="36"/>
  <c r="J12" i="36" s="1"/>
  <c r="AB12" i="36"/>
  <c r="Y12" i="36"/>
  <c r="X12" i="36"/>
  <c r="Q12" i="36"/>
  <c r="P12" i="36"/>
  <c r="O12" i="36"/>
  <c r="M12" i="36"/>
  <c r="H12" i="36"/>
  <c r="C12" i="36"/>
  <c r="AG3" i="36"/>
  <c r="AF3" i="36"/>
  <c r="W3" i="36"/>
  <c r="V3" i="36"/>
  <c r="U3" i="36"/>
  <c r="T3" i="36"/>
  <c r="O3" i="36"/>
  <c r="H3" i="36"/>
  <c r="G3" i="36"/>
  <c r="F3" i="36"/>
  <c r="D3" i="36"/>
  <c r="C3" i="36"/>
  <c r="A2" i="36"/>
  <c r="A1" i="36"/>
  <c r="AD31" i="35"/>
  <c r="AB31" i="35"/>
  <c r="Y31" i="35"/>
  <c r="X31" i="35"/>
  <c r="V31" i="35"/>
  <c r="U31" i="35"/>
  <c r="T31" i="35"/>
  <c r="R31" i="35"/>
  <c r="Q31" i="35"/>
  <c r="P31" i="35"/>
  <c r="O31" i="35"/>
  <c r="M31" i="35"/>
  <c r="K31" i="35"/>
  <c r="J31" i="35"/>
  <c r="I31" i="35" s="1"/>
  <c r="H31" i="35"/>
  <c r="C31" i="35"/>
  <c r="AD30" i="35"/>
  <c r="J30" i="35" s="1"/>
  <c r="AB30" i="35"/>
  <c r="Y30" i="35"/>
  <c r="X30" i="35"/>
  <c r="Q30" i="35"/>
  <c r="P30" i="35"/>
  <c r="O30" i="35"/>
  <c r="M30" i="35"/>
  <c r="H30" i="35"/>
  <c r="C30" i="35"/>
  <c r="AB29" i="35"/>
  <c r="AD29" i="35" s="1"/>
  <c r="J29" i="35" s="1"/>
  <c r="K29" i="35" s="1"/>
  <c r="Y29" i="35"/>
  <c r="X29" i="35"/>
  <c r="P29" i="35"/>
  <c r="O29" i="35"/>
  <c r="Q29" i="35" s="1"/>
  <c r="M29" i="35"/>
  <c r="H29" i="35"/>
  <c r="C29" i="35"/>
  <c r="AB28" i="35"/>
  <c r="AD28" i="35" s="1"/>
  <c r="Y28" i="35"/>
  <c r="X28" i="35"/>
  <c r="P28" i="35"/>
  <c r="O28" i="35"/>
  <c r="M28" i="35"/>
  <c r="J28" i="35"/>
  <c r="K28" i="35" s="1"/>
  <c r="I28" i="35"/>
  <c r="H28" i="35"/>
  <c r="C28" i="35"/>
  <c r="AD27" i="35"/>
  <c r="J27" i="35" s="1"/>
  <c r="I27" i="35" s="1"/>
  <c r="AB27" i="35"/>
  <c r="Y27" i="35"/>
  <c r="X27" i="35"/>
  <c r="P27" i="35"/>
  <c r="Q27" i="35" s="1"/>
  <c r="O27" i="35"/>
  <c r="M27" i="35"/>
  <c r="K27" i="35"/>
  <c r="H27" i="35"/>
  <c r="C27" i="35"/>
  <c r="AD26" i="35"/>
  <c r="J26" i="35" s="1"/>
  <c r="I26" i="35" s="1"/>
  <c r="AB26" i="35"/>
  <c r="Y26" i="35"/>
  <c r="X26" i="35"/>
  <c r="Q26" i="35"/>
  <c r="P26" i="35"/>
  <c r="O26" i="35"/>
  <c r="M26" i="35"/>
  <c r="K26" i="35"/>
  <c r="H26" i="35"/>
  <c r="C26" i="35"/>
  <c r="AB25" i="35"/>
  <c r="AD25" i="35" s="1"/>
  <c r="J25" i="35" s="1"/>
  <c r="K25" i="35" s="1"/>
  <c r="Y25" i="35"/>
  <c r="X25" i="35"/>
  <c r="P25" i="35"/>
  <c r="O25" i="35"/>
  <c r="Q25" i="35" s="1"/>
  <c r="M25" i="35"/>
  <c r="I25" i="35"/>
  <c r="H25" i="35"/>
  <c r="C25" i="35"/>
  <c r="AB24" i="35"/>
  <c r="AD24" i="35" s="1"/>
  <c r="J24" i="35" s="1"/>
  <c r="Y24" i="35"/>
  <c r="X24" i="35"/>
  <c r="P24" i="35"/>
  <c r="O24" i="35"/>
  <c r="M24" i="35"/>
  <c r="H24" i="35"/>
  <c r="C24" i="35"/>
  <c r="AD23" i="35"/>
  <c r="J23" i="35" s="1"/>
  <c r="AB23" i="35"/>
  <c r="Y23" i="35"/>
  <c r="X23" i="35"/>
  <c r="Q23" i="35"/>
  <c r="P23" i="35"/>
  <c r="O23" i="35"/>
  <c r="M23" i="35"/>
  <c r="H23" i="35"/>
  <c r="C23" i="35"/>
  <c r="AD22" i="35"/>
  <c r="J22" i="35" s="1"/>
  <c r="I22" i="35" s="1"/>
  <c r="AB22" i="35"/>
  <c r="Y22" i="35"/>
  <c r="X22" i="35"/>
  <c r="Q22" i="35"/>
  <c r="P22" i="35"/>
  <c r="O22" i="35"/>
  <c r="M22" i="35"/>
  <c r="K22" i="35"/>
  <c r="H22" i="35"/>
  <c r="C22" i="35"/>
  <c r="AB21" i="35"/>
  <c r="AD21" i="35" s="1"/>
  <c r="J21" i="35" s="1"/>
  <c r="K21" i="35" s="1"/>
  <c r="Y21" i="35"/>
  <c r="X21" i="35"/>
  <c r="P21" i="35"/>
  <c r="O21" i="35"/>
  <c r="Q21" i="35" s="1"/>
  <c r="M21" i="35"/>
  <c r="H21" i="35"/>
  <c r="C21" i="35"/>
  <c r="AB20" i="35"/>
  <c r="AD20" i="35" s="1"/>
  <c r="Y20" i="35"/>
  <c r="X20" i="35"/>
  <c r="P20" i="35"/>
  <c r="O20" i="35"/>
  <c r="Q20" i="35" s="1"/>
  <c r="M20" i="35"/>
  <c r="J20" i="35"/>
  <c r="H20" i="35"/>
  <c r="C20" i="35"/>
  <c r="AB19" i="35"/>
  <c r="AD19" i="35" s="1"/>
  <c r="J19" i="35" s="1"/>
  <c r="Y19" i="35"/>
  <c r="X19" i="35"/>
  <c r="Q19" i="35"/>
  <c r="P19" i="35"/>
  <c r="O19" i="35"/>
  <c r="M19" i="35"/>
  <c r="H19" i="35"/>
  <c r="C19" i="35"/>
  <c r="AD18" i="35"/>
  <c r="J18" i="35" s="1"/>
  <c r="I18" i="35" s="1"/>
  <c r="AB18" i="35"/>
  <c r="Y18" i="35"/>
  <c r="X18" i="35"/>
  <c r="Q18" i="35"/>
  <c r="P18" i="35"/>
  <c r="O18" i="35"/>
  <c r="M18" i="35"/>
  <c r="K18" i="35"/>
  <c r="H18" i="35"/>
  <c r="C18" i="35"/>
  <c r="AB17" i="35"/>
  <c r="AD17" i="35" s="1"/>
  <c r="J17" i="35" s="1"/>
  <c r="K17" i="35" s="1"/>
  <c r="Y17" i="35"/>
  <c r="X17" i="35"/>
  <c r="P17" i="35"/>
  <c r="O17" i="35"/>
  <c r="Q17" i="35" s="1"/>
  <c r="M17" i="35"/>
  <c r="H17" i="35"/>
  <c r="C17" i="35"/>
  <c r="AB16" i="35"/>
  <c r="AD16" i="35" s="1"/>
  <c r="Y16" i="35"/>
  <c r="X16" i="35"/>
  <c r="P16" i="35"/>
  <c r="O16" i="35"/>
  <c r="Q16" i="35" s="1"/>
  <c r="M16" i="35"/>
  <c r="J16" i="35"/>
  <c r="K16" i="35" s="1"/>
  <c r="H16" i="35"/>
  <c r="C16" i="35"/>
  <c r="AD15" i="35"/>
  <c r="J15" i="35" s="1"/>
  <c r="AB15" i="35"/>
  <c r="Y15" i="35"/>
  <c r="X15" i="35"/>
  <c r="Q15" i="35"/>
  <c r="P15" i="35"/>
  <c r="O15" i="35"/>
  <c r="M15" i="35"/>
  <c r="H15" i="35"/>
  <c r="C15" i="35"/>
  <c r="AD14" i="35"/>
  <c r="J14" i="35" s="1"/>
  <c r="I14" i="35" s="1"/>
  <c r="AB14" i="35"/>
  <c r="Y14" i="35"/>
  <c r="X14" i="35"/>
  <c r="Q14" i="35"/>
  <c r="P14" i="35"/>
  <c r="O14" i="35"/>
  <c r="M14" i="35"/>
  <c r="K14" i="35"/>
  <c r="H14" i="35"/>
  <c r="C14" i="35"/>
  <c r="AB13" i="35"/>
  <c r="AD13" i="35" s="1"/>
  <c r="J13" i="35" s="1"/>
  <c r="K13" i="35" s="1"/>
  <c r="Y13" i="35"/>
  <c r="X13" i="35"/>
  <c r="P13" i="35"/>
  <c r="O13" i="35"/>
  <c r="Q13" i="35" s="1"/>
  <c r="M13" i="35"/>
  <c r="I13" i="35"/>
  <c r="H13" i="35"/>
  <c r="C13" i="35"/>
  <c r="AB12" i="35"/>
  <c r="AD12" i="35" s="1"/>
  <c r="J12" i="35" s="1"/>
  <c r="Y12" i="35"/>
  <c r="X12" i="35"/>
  <c r="P12" i="35"/>
  <c r="O12" i="35"/>
  <c r="Q12" i="35" s="1"/>
  <c r="M12" i="35"/>
  <c r="H12" i="35"/>
  <c r="C12" i="35"/>
  <c r="AD11" i="35"/>
  <c r="J11" i="35" s="1"/>
  <c r="I11" i="35" s="1"/>
  <c r="AB11" i="35"/>
  <c r="Y11" i="35"/>
  <c r="X11" i="35"/>
  <c r="P11" i="35"/>
  <c r="Q11" i="35" s="1"/>
  <c r="O11" i="35"/>
  <c r="M11" i="35"/>
  <c r="H11" i="35"/>
  <c r="C11" i="35"/>
  <c r="AD10" i="35"/>
  <c r="J10" i="35" s="1"/>
  <c r="I10" i="35" s="1"/>
  <c r="AB10" i="35"/>
  <c r="Y10" i="35"/>
  <c r="X10" i="35"/>
  <c r="Q10" i="35"/>
  <c r="P10" i="35"/>
  <c r="O10" i="35"/>
  <c r="M10" i="35"/>
  <c r="K10" i="35"/>
  <c r="H10" i="35"/>
  <c r="C10" i="35"/>
  <c r="AB9" i="35"/>
  <c r="AD9" i="35" s="1"/>
  <c r="J9" i="35" s="1"/>
  <c r="K9" i="35" s="1"/>
  <c r="Y9" i="35"/>
  <c r="X9" i="35"/>
  <c r="P9" i="35"/>
  <c r="O9" i="35"/>
  <c r="Q9" i="35" s="1"/>
  <c r="M9" i="35"/>
  <c r="I9" i="35"/>
  <c r="H9" i="35"/>
  <c r="C9" i="35"/>
  <c r="AB8" i="35"/>
  <c r="AD8" i="35" s="1"/>
  <c r="J8" i="35" s="1"/>
  <c r="Y8" i="35"/>
  <c r="X8" i="35"/>
  <c r="P8" i="35"/>
  <c r="O8" i="35"/>
  <c r="M8" i="35"/>
  <c r="H8" i="35"/>
  <c r="C8" i="35"/>
  <c r="AD7" i="35"/>
  <c r="J7" i="35" s="1"/>
  <c r="AB7" i="35"/>
  <c r="Y7" i="35"/>
  <c r="X7" i="35"/>
  <c r="Q7" i="35"/>
  <c r="P7" i="35"/>
  <c r="O7" i="35"/>
  <c r="M7" i="35"/>
  <c r="H7" i="35"/>
  <c r="C7" i="35"/>
  <c r="AD6" i="35"/>
  <c r="J6" i="35" s="1"/>
  <c r="I6" i="35" s="1"/>
  <c r="AB6" i="35"/>
  <c r="Y6" i="35"/>
  <c r="X6" i="35"/>
  <c r="Q6" i="35"/>
  <c r="P6" i="35"/>
  <c r="O6" i="35"/>
  <c r="M6" i="35"/>
  <c r="K6" i="35"/>
  <c r="H6" i="35"/>
  <c r="C6" i="35"/>
  <c r="AB5" i="35"/>
  <c r="AD5" i="35" s="1"/>
  <c r="J5" i="35" s="1"/>
  <c r="K5" i="35" s="1"/>
  <c r="Y5" i="35"/>
  <c r="X5" i="35"/>
  <c r="P5" i="35"/>
  <c r="O5" i="35"/>
  <c r="Q5" i="35" s="1"/>
  <c r="M5" i="35"/>
  <c r="H5" i="35"/>
  <c r="C5" i="35"/>
  <c r="AD4" i="35"/>
  <c r="AB4" i="35"/>
  <c r="Y4" i="35"/>
  <c r="X4" i="35"/>
  <c r="P4" i="35"/>
  <c r="O4" i="35"/>
  <c r="M4" i="35"/>
  <c r="J4" i="35"/>
  <c r="I4" i="35" s="1"/>
  <c r="H4" i="35"/>
  <c r="C4" i="35"/>
  <c r="AG3" i="35"/>
  <c r="AF3" i="35"/>
  <c r="X3" i="35"/>
  <c r="W3" i="35"/>
  <c r="V3" i="35"/>
  <c r="U3" i="35"/>
  <c r="T3" i="35"/>
  <c r="O3" i="35"/>
  <c r="H3" i="35"/>
  <c r="G3" i="35"/>
  <c r="F3" i="35"/>
  <c r="D3" i="35"/>
  <c r="C3" i="35"/>
  <c r="A2" i="35"/>
  <c r="A1" i="35"/>
  <c r="AB31" i="34"/>
  <c r="AD31" i="34" s="1"/>
  <c r="J31" i="34" s="1"/>
  <c r="Y31" i="34"/>
  <c r="X31" i="34"/>
  <c r="V31" i="34"/>
  <c r="U31" i="34"/>
  <c r="T31" i="34"/>
  <c r="R31" i="34"/>
  <c r="P31" i="34"/>
  <c r="O31" i="34"/>
  <c r="Q31" i="34" s="1"/>
  <c r="M31" i="34"/>
  <c r="H31" i="34"/>
  <c r="C31" i="34"/>
  <c r="AB30" i="34"/>
  <c r="AD30" i="34" s="1"/>
  <c r="Y30" i="34"/>
  <c r="X30" i="34"/>
  <c r="Q30" i="34"/>
  <c r="P30" i="34"/>
  <c r="O30" i="34"/>
  <c r="M30" i="34"/>
  <c r="J30" i="34"/>
  <c r="H30" i="34"/>
  <c r="C30" i="34"/>
  <c r="AD29" i="34"/>
  <c r="J29" i="34" s="1"/>
  <c r="AB29" i="34"/>
  <c r="Y29" i="34"/>
  <c r="X29" i="34"/>
  <c r="Q29" i="34"/>
  <c r="P29" i="34"/>
  <c r="O29" i="34"/>
  <c r="M29" i="34"/>
  <c r="H29" i="34"/>
  <c r="C29" i="34"/>
  <c r="AB28" i="34"/>
  <c r="AD28" i="34" s="1"/>
  <c r="J28" i="34" s="1"/>
  <c r="Y28" i="34"/>
  <c r="X28" i="34"/>
  <c r="Q28" i="34"/>
  <c r="P28" i="34"/>
  <c r="O28" i="34"/>
  <c r="M28" i="34"/>
  <c r="H28" i="34"/>
  <c r="C28" i="34"/>
  <c r="AD27" i="34"/>
  <c r="AB27" i="34"/>
  <c r="Y27" i="34"/>
  <c r="X27" i="34"/>
  <c r="P27" i="34"/>
  <c r="O27" i="34"/>
  <c r="M27" i="34"/>
  <c r="J27" i="34"/>
  <c r="K27" i="34" s="1"/>
  <c r="H27" i="34"/>
  <c r="C27" i="34"/>
  <c r="AD26" i="34"/>
  <c r="J26" i="34" s="1"/>
  <c r="K26" i="34" s="1"/>
  <c r="AB26" i="34"/>
  <c r="Y26" i="34"/>
  <c r="X26" i="34"/>
  <c r="Q26" i="34"/>
  <c r="P26" i="34"/>
  <c r="O26" i="34"/>
  <c r="M26" i="34"/>
  <c r="I26" i="34"/>
  <c r="H26" i="34"/>
  <c r="C26" i="34"/>
  <c r="AD25" i="34"/>
  <c r="J25" i="34" s="1"/>
  <c r="AB25" i="34"/>
  <c r="Y25" i="34"/>
  <c r="X25" i="34"/>
  <c r="P25" i="34"/>
  <c r="O25" i="34"/>
  <c r="Q25" i="34" s="1"/>
  <c r="M25" i="34"/>
  <c r="H25" i="34"/>
  <c r="C25" i="34"/>
  <c r="AD24" i="34"/>
  <c r="J24" i="34" s="1"/>
  <c r="I24" i="34" s="1"/>
  <c r="AB24" i="34"/>
  <c r="Y24" i="34"/>
  <c r="X24" i="34"/>
  <c r="P24" i="34"/>
  <c r="O24" i="34"/>
  <c r="Q24" i="34" s="1"/>
  <c r="M24" i="34"/>
  <c r="K24" i="34"/>
  <c r="H24" i="34"/>
  <c r="C24" i="34"/>
  <c r="AB23" i="34"/>
  <c r="AD23" i="34" s="1"/>
  <c r="J23" i="34" s="1"/>
  <c r="Y23" i="34"/>
  <c r="X23" i="34"/>
  <c r="P23" i="34"/>
  <c r="O23" i="34"/>
  <c r="Q23" i="34" s="1"/>
  <c r="M23" i="34"/>
  <c r="H23" i="34"/>
  <c r="C23" i="34"/>
  <c r="AD22" i="34"/>
  <c r="J22" i="34" s="1"/>
  <c r="AB22" i="34"/>
  <c r="Y22" i="34"/>
  <c r="X22" i="34"/>
  <c r="P22" i="34"/>
  <c r="O22" i="34"/>
  <c r="Q22" i="34" s="1"/>
  <c r="M22" i="34"/>
  <c r="H22" i="34"/>
  <c r="C22" i="34"/>
  <c r="AB21" i="34"/>
  <c r="AD21" i="34" s="1"/>
  <c r="Y21" i="34"/>
  <c r="X21" i="34"/>
  <c r="Q21" i="34"/>
  <c r="P21" i="34"/>
  <c r="O21" i="34"/>
  <c r="M21" i="34"/>
  <c r="J21" i="34"/>
  <c r="H21" i="34"/>
  <c r="C21" i="34"/>
  <c r="AB20" i="34"/>
  <c r="AD20" i="34" s="1"/>
  <c r="J20" i="34" s="1"/>
  <c r="Y20" i="34"/>
  <c r="X20" i="34"/>
  <c r="Q20" i="34"/>
  <c r="P20" i="34"/>
  <c r="O20" i="34"/>
  <c r="M20" i="34"/>
  <c r="H20" i="34"/>
  <c r="C20" i="34"/>
  <c r="AB19" i="34"/>
  <c r="AD19" i="34" s="1"/>
  <c r="J19" i="34" s="1"/>
  <c r="Y19" i="34"/>
  <c r="X19" i="34"/>
  <c r="P19" i="34"/>
  <c r="Q19" i="34" s="1"/>
  <c r="O19" i="34"/>
  <c r="M19" i="34"/>
  <c r="H19" i="34"/>
  <c r="C19" i="34"/>
  <c r="AD18" i="34"/>
  <c r="J18" i="34" s="1"/>
  <c r="K18" i="34" s="1"/>
  <c r="AB18" i="34"/>
  <c r="Y18" i="34"/>
  <c r="X18" i="34"/>
  <c r="Q18" i="34"/>
  <c r="P18" i="34"/>
  <c r="O18" i="34"/>
  <c r="M18" i="34"/>
  <c r="I18" i="34"/>
  <c r="H18" i="34"/>
  <c r="C18" i="34"/>
  <c r="AD17" i="34"/>
  <c r="J17" i="34" s="1"/>
  <c r="AB17" i="34"/>
  <c r="Y17" i="34"/>
  <c r="X17" i="34"/>
  <c r="P17" i="34"/>
  <c r="O17" i="34"/>
  <c r="Q17" i="34" s="1"/>
  <c r="M17" i="34"/>
  <c r="H17" i="34"/>
  <c r="C17" i="34"/>
  <c r="AD16" i="34"/>
  <c r="J16" i="34" s="1"/>
  <c r="I16" i="34" s="1"/>
  <c r="AB16" i="34"/>
  <c r="Y16" i="34"/>
  <c r="X16" i="34"/>
  <c r="P16" i="34"/>
  <c r="O16" i="34"/>
  <c r="Q16" i="34" s="1"/>
  <c r="M16" i="34"/>
  <c r="H16" i="34"/>
  <c r="C16" i="34"/>
  <c r="AB15" i="34"/>
  <c r="AD15" i="34" s="1"/>
  <c r="J15" i="34" s="1"/>
  <c r="Y15" i="34"/>
  <c r="X15" i="34"/>
  <c r="P15" i="34"/>
  <c r="O15" i="34"/>
  <c r="Q15" i="34" s="1"/>
  <c r="M15" i="34"/>
  <c r="H15" i="34"/>
  <c r="C15" i="34"/>
  <c r="AD14" i="34"/>
  <c r="J14" i="34" s="1"/>
  <c r="AB14" i="34"/>
  <c r="Y14" i="34"/>
  <c r="X14" i="34"/>
  <c r="P14" i="34"/>
  <c r="O14" i="34"/>
  <c r="Q14" i="34" s="1"/>
  <c r="M14" i="34"/>
  <c r="H14" i="34"/>
  <c r="C14" i="34"/>
  <c r="AB13" i="34"/>
  <c r="AD13" i="34" s="1"/>
  <c r="Y13" i="34"/>
  <c r="X13" i="34"/>
  <c r="Q13" i="34"/>
  <c r="P13" i="34"/>
  <c r="O13" i="34"/>
  <c r="M13" i="34"/>
  <c r="J13" i="34"/>
  <c r="H13" i="34"/>
  <c r="C13" i="34"/>
  <c r="AB12" i="34"/>
  <c r="AD12" i="34" s="1"/>
  <c r="J12" i="34" s="1"/>
  <c r="Y12" i="34"/>
  <c r="X12" i="34"/>
  <c r="Q12" i="34"/>
  <c r="P12" i="34"/>
  <c r="O12" i="34"/>
  <c r="M12" i="34"/>
  <c r="H12" i="34"/>
  <c r="C12" i="34"/>
  <c r="AB11" i="34"/>
  <c r="AD11" i="34" s="1"/>
  <c r="J11" i="34" s="1"/>
  <c r="Y11" i="34"/>
  <c r="X11" i="34"/>
  <c r="P11" i="34"/>
  <c r="Q11" i="34" s="1"/>
  <c r="O11" i="34"/>
  <c r="M11" i="34"/>
  <c r="H11" i="34"/>
  <c r="C11" i="34"/>
  <c r="AD10" i="34"/>
  <c r="J10" i="34" s="1"/>
  <c r="K10" i="34" s="1"/>
  <c r="AB10" i="34"/>
  <c r="Y10" i="34"/>
  <c r="X10" i="34"/>
  <c r="Q10" i="34"/>
  <c r="P10" i="34"/>
  <c r="O10" i="34"/>
  <c r="M10" i="34"/>
  <c r="I10" i="34"/>
  <c r="H10" i="34"/>
  <c r="C10" i="34"/>
  <c r="AD9" i="34"/>
  <c r="J9" i="34" s="1"/>
  <c r="AB9" i="34"/>
  <c r="Y9" i="34"/>
  <c r="X9" i="34"/>
  <c r="P9" i="34"/>
  <c r="O9" i="34"/>
  <c r="M9" i="34"/>
  <c r="H9" i="34"/>
  <c r="C9" i="34"/>
  <c r="AD8" i="34"/>
  <c r="J8" i="34" s="1"/>
  <c r="I8" i="34" s="1"/>
  <c r="AB8" i="34"/>
  <c r="Y8" i="34"/>
  <c r="Y3" i="34" s="1"/>
  <c r="X8" i="34"/>
  <c r="P8" i="34"/>
  <c r="O8" i="34"/>
  <c r="Q8" i="34" s="1"/>
  <c r="M8" i="34"/>
  <c r="H8" i="34"/>
  <c r="C8" i="34"/>
  <c r="AB7" i="34"/>
  <c r="AD7" i="34" s="1"/>
  <c r="J7" i="34" s="1"/>
  <c r="Y7" i="34"/>
  <c r="X7" i="34"/>
  <c r="P7" i="34"/>
  <c r="O7" i="34"/>
  <c r="Q7" i="34" s="1"/>
  <c r="M7" i="34"/>
  <c r="H7" i="34"/>
  <c r="C7" i="34"/>
  <c r="AD6" i="34"/>
  <c r="J6" i="34" s="1"/>
  <c r="AB6" i="34"/>
  <c r="Y6" i="34"/>
  <c r="X6" i="34"/>
  <c r="P6" i="34"/>
  <c r="O6" i="34"/>
  <c r="Q6" i="34" s="1"/>
  <c r="M6" i="34"/>
  <c r="H6" i="34"/>
  <c r="C6" i="34"/>
  <c r="AB5" i="34"/>
  <c r="AD5" i="34" s="1"/>
  <c r="Y5" i="34"/>
  <c r="X5" i="34"/>
  <c r="Q5" i="34"/>
  <c r="P5" i="34"/>
  <c r="O5" i="34"/>
  <c r="M5" i="34"/>
  <c r="J5" i="34"/>
  <c r="H5" i="34"/>
  <c r="C5" i="34"/>
  <c r="AB4" i="34"/>
  <c r="AD4" i="34" s="1"/>
  <c r="J4" i="34" s="1"/>
  <c r="Y4" i="34"/>
  <c r="X4" i="34"/>
  <c r="Q4" i="34"/>
  <c r="P4" i="34"/>
  <c r="O4" i="34"/>
  <c r="M4" i="34"/>
  <c r="H4" i="34"/>
  <c r="C4" i="34"/>
  <c r="AG3" i="34"/>
  <c r="AF3" i="34"/>
  <c r="W3" i="34"/>
  <c r="V3" i="34"/>
  <c r="U3" i="34"/>
  <c r="T3" i="34"/>
  <c r="O3" i="34"/>
  <c r="G3" i="34"/>
  <c r="H3" i="34" s="1"/>
  <c r="F3" i="34"/>
  <c r="D3" i="34"/>
  <c r="C3" i="34"/>
  <c r="A2" i="34"/>
  <c r="A1" i="34"/>
  <c r="AB31" i="33"/>
  <c r="AD31" i="33" s="1"/>
  <c r="J31" i="33" s="1"/>
  <c r="I31" i="33" s="1"/>
  <c r="Y31" i="33"/>
  <c r="X31" i="33"/>
  <c r="V31" i="33"/>
  <c r="U31" i="33"/>
  <c r="T31" i="33"/>
  <c r="R31" i="33"/>
  <c r="P31" i="33"/>
  <c r="O31" i="33"/>
  <c r="Q31" i="33" s="1"/>
  <c r="M31" i="33"/>
  <c r="H31" i="33"/>
  <c r="C31" i="33"/>
  <c r="AB30" i="33"/>
  <c r="AD30" i="33" s="1"/>
  <c r="J30" i="33" s="1"/>
  <c r="Y30" i="33"/>
  <c r="X30" i="33"/>
  <c r="P30" i="33"/>
  <c r="O30" i="33"/>
  <c r="Q30" i="33" s="1"/>
  <c r="M30" i="33"/>
  <c r="H30" i="33"/>
  <c r="C30" i="33"/>
  <c r="AD29" i="33"/>
  <c r="J29" i="33" s="1"/>
  <c r="AB29" i="33"/>
  <c r="Y29" i="33"/>
  <c r="X29" i="33"/>
  <c r="P29" i="33"/>
  <c r="O29" i="33"/>
  <c r="Q29" i="33" s="1"/>
  <c r="M29" i="33"/>
  <c r="H29" i="33"/>
  <c r="C29" i="33"/>
  <c r="AB28" i="33"/>
  <c r="AD28" i="33" s="1"/>
  <c r="Y28" i="33"/>
  <c r="X28" i="33"/>
  <c r="Q28" i="33"/>
  <c r="P28" i="33"/>
  <c r="O28" i="33"/>
  <c r="M28" i="33"/>
  <c r="J28" i="33"/>
  <c r="H28" i="33"/>
  <c r="C28" i="33"/>
  <c r="AB27" i="33"/>
  <c r="AD27" i="33" s="1"/>
  <c r="J27" i="33" s="1"/>
  <c r="Y27" i="33"/>
  <c r="X27" i="33"/>
  <c r="Q27" i="33"/>
  <c r="P27" i="33"/>
  <c r="O27" i="33"/>
  <c r="M27" i="33"/>
  <c r="H27" i="33"/>
  <c r="C27" i="33"/>
  <c r="AB26" i="33"/>
  <c r="AD26" i="33" s="1"/>
  <c r="J26" i="33" s="1"/>
  <c r="Y26" i="33"/>
  <c r="X26" i="33"/>
  <c r="P26" i="33"/>
  <c r="Q26" i="33" s="1"/>
  <c r="O26" i="33"/>
  <c r="M26" i="33"/>
  <c r="H26" i="33"/>
  <c r="C26" i="33"/>
  <c r="AD25" i="33"/>
  <c r="J25" i="33" s="1"/>
  <c r="K25" i="33" s="1"/>
  <c r="AB25" i="33"/>
  <c r="Y25" i="33"/>
  <c r="X25" i="33"/>
  <c r="Q25" i="33"/>
  <c r="P25" i="33"/>
  <c r="O25" i="33"/>
  <c r="M25" i="33"/>
  <c r="I25" i="33"/>
  <c r="H25" i="33"/>
  <c r="C25" i="33"/>
  <c r="AD24" i="33"/>
  <c r="J24" i="33" s="1"/>
  <c r="AB24" i="33"/>
  <c r="Y24" i="33"/>
  <c r="X24" i="33"/>
  <c r="P24" i="33"/>
  <c r="O24" i="33"/>
  <c r="M24" i="33"/>
  <c r="H24" i="33"/>
  <c r="C24" i="33"/>
  <c r="AD23" i="33"/>
  <c r="J23" i="33" s="1"/>
  <c r="I23" i="33" s="1"/>
  <c r="AB23" i="33"/>
  <c r="Y23" i="33"/>
  <c r="X23" i="33"/>
  <c r="P23" i="33"/>
  <c r="O23" i="33"/>
  <c r="Q23" i="33" s="1"/>
  <c r="M23" i="33"/>
  <c r="H23" i="33"/>
  <c r="C23" i="33"/>
  <c r="AB22" i="33"/>
  <c r="AD22" i="33" s="1"/>
  <c r="J22" i="33" s="1"/>
  <c r="Y22" i="33"/>
  <c r="X22" i="33"/>
  <c r="P22" i="33"/>
  <c r="O22" i="33"/>
  <c r="Q22" i="33" s="1"/>
  <c r="M22" i="33"/>
  <c r="H22" i="33"/>
  <c r="C22" i="33"/>
  <c r="AD21" i="33"/>
  <c r="J21" i="33" s="1"/>
  <c r="AB21" i="33"/>
  <c r="Y21" i="33"/>
  <c r="X21" i="33"/>
  <c r="P21" i="33"/>
  <c r="O21" i="33"/>
  <c r="Q21" i="33" s="1"/>
  <c r="M21" i="33"/>
  <c r="H21" i="33"/>
  <c r="C21" i="33"/>
  <c r="AB20" i="33"/>
  <c r="AD20" i="33" s="1"/>
  <c r="Y20" i="33"/>
  <c r="X20" i="33"/>
  <c r="Q20" i="33"/>
  <c r="P20" i="33"/>
  <c r="O20" i="33"/>
  <c r="M20" i="33"/>
  <c r="J20" i="33"/>
  <c r="H20" i="33"/>
  <c r="C20" i="33"/>
  <c r="AB19" i="33"/>
  <c r="AD19" i="33" s="1"/>
  <c r="J19" i="33" s="1"/>
  <c r="Y19" i="33"/>
  <c r="X19" i="33"/>
  <c r="Q19" i="33"/>
  <c r="P19" i="33"/>
  <c r="O19" i="33"/>
  <c r="M19" i="33"/>
  <c r="H19" i="33"/>
  <c r="C19" i="33"/>
  <c r="AB18" i="33"/>
  <c r="AD18" i="33" s="1"/>
  <c r="J18" i="33" s="1"/>
  <c r="Y18" i="33"/>
  <c r="X18" i="33"/>
  <c r="P18" i="33"/>
  <c r="Q18" i="33" s="1"/>
  <c r="O18" i="33"/>
  <c r="M18" i="33"/>
  <c r="H18" i="33"/>
  <c r="C18" i="33"/>
  <c r="AD17" i="33"/>
  <c r="J17" i="33" s="1"/>
  <c r="K17" i="33" s="1"/>
  <c r="AB17" i="33"/>
  <c r="Y17" i="33"/>
  <c r="X17" i="33"/>
  <c r="Q17" i="33"/>
  <c r="P17" i="33"/>
  <c r="O17" i="33"/>
  <c r="M17" i="33"/>
  <c r="I17" i="33"/>
  <c r="H17" i="33"/>
  <c r="C17" i="33"/>
  <c r="AD16" i="33"/>
  <c r="J16" i="33" s="1"/>
  <c r="AB16" i="33"/>
  <c r="Y16" i="33"/>
  <c r="X16" i="33"/>
  <c r="P16" i="33"/>
  <c r="O16" i="33"/>
  <c r="Q16" i="33" s="1"/>
  <c r="M16" i="33"/>
  <c r="H16" i="33"/>
  <c r="C16" i="33"/>
  <c r="AD15" i="33"/>
  <c r="J15" i="33" s="1"/>
  <c r="AB15" i="33"/>
  <c r="Y15" i="33"/>
  <c r="X15" i="33"/>
  <c r="P15" i="33"/>
  <c r="O15" i="33"/>
  <c r="Q15" i="33" s="1"/>
  <c r="M15" i="33"/>
  <c r="H15" i="33"/>
  <c r="C15" i="33"/>
  <c r="AB14" i="33"/>
  <c r="AD14" i="33" s="1"/>
  <c r="J14" i="33" s="1"/>
  <c r="Y14" i="33"/>
  <c r="X14" i="33"/>
  <c r="P14" i="33"/>
  <c r="O14" i="33"/>
  <c r="Q14" i="33" s="1"/>
  <c r="M14" i="33"/>
  <c r="H14" i="33"/>
  <c r="C14" i="33"/>
  <c r="AD13" i="33"/>
  <c r="J13" i="33" s="1"/>
  <c r="AB13" i="33"/>
  <c r="Y13" i="33"/>
  <c r="X13" i="33"/>
  <c r="P13" i="33"/>
  <c r="O13" i="33"/>
  <c r="Q13" i="33" s="1"/>
  <c r="M13" i="33"/>
  <c r="H13" i="33"/>
  <c r="C13" i="33"/>
  <c r="AB12" i="33"/>
  <c r="AD12" i="33" s="1"/>
  <c r="J12" i="33" s="1"/>
  <c r="Y12" i="33"/>
  <c r="X12" i="33"/>
  <c r="Q12" i="33"/>
  <c r="P12" i="33"/>
  <c r="O12" i="33"/>
  <c r="M12" i="33"/>
  <c r="H12" i="33"/>
  <c r="C12" i="33"/>
  <c r="AB11" i="33"/>
  <c r="AD11" i="33" s="1"/>
  <c r="J11" i="33" s="1"/>
  <c r="Y11" i="33"/>
  <c r="X11" i="33"/>
  <c r="Q11" i="33"/>
  <c r="P11" i="33"/>
  <c r="O11" i="33"/>
  <c r="M11" i="33"/>
  <c r="H11" i="33"/>
  <c r="C11" i="33"/>
  <c r="AB10" i="33"/>
  <c r="AD10" i="33" s="1"/>
  <c r="J10" i="33" s="1"/>
  <c r="Y10" i="33"/>
  <c r="X10" i="33"/>
  <c r="Q10" i="33"/>
  <c r="P10" i="33"/>
  <c r="O10" i="33"/>
  <c r="M10" i="33"/>
  <c r="H10" i="33"/>
  <c r="C10" i="33"/>
  <c r="AD9" i="33"/>
  <c r="J9" i="33" s="1"/>
  <c r="K9" i="33" s="1"/>
  <c r="AB9" i="33"/>
  <c r="Y9" i="33"/>
  <c r="X9" i="33"/>
  <c r="Q9" i="33"/>
  <c r="P9" i="33"/>
  <c r="O9" i="33"/>
  <c r="M9" i="33"/>
  <c r="I9" i="33"/>
  <c r="H9" i="33"/>
  <c r="C9" i="33"/>
  <c r="AD8" i="33"/>
  <c r="J8" i="33" s="1"/>
  <c r="AB8" i="33"/>
  <c r="Y8" i="33"/>
  <c r="X8" i="33"/>
  <c r="P8" i="33"/>
  <c r="O8" i="33"/>
  <c r="M8" i="33"/>
  <c r="H8" i="33"/>
  <c r="C8" i="33"/>
  <c r="AD7" i="33"/>
  <c r="J7" i="33" s="1"/>
  <c r="I7" i="33" s="1"/>
  <c r="AB7" i="33"/>
  <c r="Y7" i="33"/>
  <c r="X7" i="33"/>
  <c r="P7" i="33"/>
  <c r="O7" i="33"/>
  <c r="Q7" i="33" s="1"/>
  <c r="M7" i="33"/>
  <c r="H7" i="33"/>
  <c r="C7" i="33"/>
  <c r="AD6" i="33"/>
  <c r="J6" i="33" s="1"/>
  <c r="AB6" i="33"/>
  <c r="Y6" i="33"/>
  <c r="X6" i="33"/>
  <c r="P6" i="33"/>
  <c r="O6" i="33"/>
  <c r="Q6" i="33" s="1"/>
  <c r="M6" i="33"/>
  <c r="H6" i="33"/>
  <c r="C6" i="33"/>
  <c r="AD5" i="33"/>
  <c r="J5" i="33" s="1"/>
  <c r="AB5" i="33"/>
  <c r="Y5" i="33"/>
  <c r="X5" i="33"/>
  <c r="P5" i="33"/>
  <c r="O5" i="33"/>
  <c r="Q5" i="33" s="1"/>
  <c r="M5" i="33"/>
  <c r="H5" i="33"/>
  <c r="C5" i="33"/>
  <c r="AB4" i="33"/>
  <c r="AD4" i="33" s="1"/>
  <c r="Y4" i="33"/>
  <c r="X4" i="33"/>
  <c r="Q4" i="33"/>
  <c r="P4" i="33"/>
  <c r="O4" i="33"/>
  <c r="M4" i="33"/>
  <c r="J4" i="33"/>
  <c r="H4" i="33"/>
  <c r="C4" i="33"/>
  <c r="AG3" i="33"/>
  <c r="AF3" i="33"/>
  <c r="W3" i="33"/>
  <c r="V3" i="33"/>
  <c r="U3" i="33"/>
  <c r="T3" i="33"/>
  <c r="O3" i="33"/>
  <c r="H3" i="33"/>
  <c r="G3" i="33"/>
  <c r="F3" i="33"/>
  <c r="D3" i="33"/>
  <c r="C3" i="33"/>
  <c r="A2" i="33"/>
  <c r="A1" i="33"/>
  <c r="AB31" i="32"/>
  <c r="AD31" i="32" s="1"/>
  <c r="J31" i="32" s="1"/>
  <c r="Y31" i="32"/>
  <c r="X31" i="32"/>
  <c r="V31" i="32"/>
  <c r="U31" i="32"/>
  <c r="T31" i="32"/>
  <c r="R31" i="32"/>
  <c r="P31" i="32"/>
  <c r="O31" i="32"/>
  <c r="M31" i="32"/>
  <c r="H31" i="32"/>
  <c r="C31" i="32"/>
  <c r="AD30" i="32"/>
  <c r="J30" i="32" s="1"/>
  <c r="I30" i="32" s="1"/>
  <c r="AB30" i="32"/>
  <c r="Y30" i="32"/>
  <c r="X30" i="32"/>
  <c r="P30" i="32"/>
  <c r="O30" i="32"/>
  <c r="Q30" i="32" s="1"/>
  <c r="M30" i="32"/>
  <c r="H30" i="32"/>
  <c r="C30" i="32"/>
  <c r="AB29" i="32"/>
  <c r="AD29" i="32" s="1"/>
  <c r="J29" i="32" s="1"/>
  <c r="Y29" i="32"/>
  <c r="X29" i="32"/>
  <c r="P29" i="32"/>
  <c r="O29" i="32"/>
  <c r="Q29" i="32" s="1"/>
  <c r="M29" i="32"/>
  <c r="H29" i="32"/>
  <c r="C29" i="32"/>
  <c r="AD28" i="32"/>
  <c r="J28" i="32" s="1"/>
  <c r="AB28" i="32"/>
  <c r="Y28" i="32"/>
  <c r="X28" i="32"/>
  <c r="P28" i="32"/>
  <c r="O28" i="32"/>
  <c r="Q28" i="32" s="1"/>
  <c r="M28" i="32"/>
  <c r="H28" i="32"/>
  <c r="C28" i="32"/>
  <c r="AB27" i="32"/>
  <c r="AD27" i="32" s="1"/>
  <c r="J27" i="32" s="1"/>
  <c r="Y27" i="32"/>
  <c r="X27" i="32"/>
  <c r="Q27" i="32"/>
  <c r="P27" i="32"/>
  <c r="O27" i="32"/>
  <c r="M27" i="32"/>
  <c r="H27" i="32"/>
  <c r="C27" i="32"/>
  <c r="AB26" i="32"/>
  <c r="AD26" i="32" s="1"/>
  <c r="J26" i="32" s="1"/>
  <c r="Y26" i="32"/>
  <c r="X26" i="32"/>
  <c r="Q26" i="32"/>
  <c r="P26" i="32"/>
  <c r="O26" i="32"/>
  <c r="M26" i="32"/>
  <c r="H26" i="32"/>
  <c r="C26" i="32"/>
  <c r="AB25" i="32"/>
  <c r="AD25" i="32" s="1"/>
  <c r="J25" i="32" s="1"/>
  <c r="Y25" i="32"/>
  <c r="X25" i="32"/>
  <c r="P25" i="32"/>
  <c r="Q25" i="32" s="1"/>
  <c r="O25" i="32"/>
  <c r="M25" i="32"/>
  <c r="H25" i="32"/>
  <c r="C25" i="32"/>
  <c r="AD24" i="32"/>
  <c r="J24" i="32" s="1"/>
  <c r="K24" i="32" s="1"/>
  <c r="AB24" i="32"/>
  <c r="Y24" i="32"/>
  <c r="X24" i="32"/>
  <c r="Q24" i="32"/>
  <c r="P24" i="32"/>
  <c r="O24" i="32"/>
  <c r="M24" i="32"/>
  <c r="I24" i="32"/>
  <c r="H24" i="32"/>
  <c r="C24" i="32"/>
  <c r="AD23" i="32"/>
  <c r="J23" i="32" s="1"/>
  <c r="AB23" i="32"/>
  <c r="Y23" i="32"/>
  <c r="X23" i="32"/>
  <c r="P23" i="32"/>
  <c r="O23" i="32"/>
  <c r="M23" i="32"/>
  <c r="H23" i="32"/>
  <c r="C23" i="32"/>
  <c r="AD22" i="32"/>
  <c r="J22" i="32" s="1"/>
  <c r="I22" i="32" s="1"/>
  <c r="AB22" i="32"/>
  <c r="Y22" i="32"/>
  <c r="Y3" i="32" s="1"/>
  <c r="X22" i="32"/>
  <c r="P22" i="32"/>
  <c r="O22" i="32"/>
  <c r="Q22" i="32" s="1"/>
  <c r="M22" i="32"/>
  <c r="K22" i="32"/>
  <c r="H22" i="32"/>
  <c r="C22" i="32"/>
  <c r="AB21" i="32"/>
  <c r="AD21" i="32" s="1"/>
  <c r="J21" i="32" s="1"/>
  <c r="Y21" i="32"/>
  <c r="X21" i="32"/>
  <c r="P21" i="32"/>
  <c r="O21" i="32"/>
  <c r="Q21" i="32" s="1"/>
  <c r="M21" i="32"/>
  <c r="H21" i="32"/>
  <c r="C21" i="32"/>
  <c r="AD20" i="32"/>
  <c r="J20" i="32" s="1"/>
  <c r="AB20" i="32"/>
  <c r="Y20" i="32"/>
  <c r="X20" i="32"/>
  <c r="P20" i="32"/>
  <c r="O20" i="32"/>
  <c r="Q20" i="32" s="1"/>
  <c r="M20" i="32"/>
  <c r="H20" i="32"/>
  <c r="C20" i="32"/>
  <c r="AB19" i="32"/>
  <c r="AD19" i="32" s="1"/>
  <c r="J19" i="32" s="1"/>
  <c r="Y19" i="32"/>
  <c r="X19" i="32"/>
  <c r="Q19" i="32"/>
  <c r="P19" i="32"/>
  <c r="O19" i="32"/>
  <c r="M19" i="32"/>
  <c r="H19" i="32"/>
  <c r="C19" i="32"/>
  <c r="AG3" i="32"/>
  <c r="AF3" i="32"/>
  <c r="W3" i="32"/>
  <c r="V3" i="32"/>
  <c r="U3" i="32"/>
  <c r="T3" i="32"/>
  <c r="O3" i="32"/>
  <c r="H3" i="32"/>
  <c r="G3" i="32"/>
  <c r="F3" i="32"/>
  <c r="D3" i="32"/>
  <c r="C3" i="32"/>
  <c r="A2" i="32"/>
  <c r="A1" i="32"/>
  <c r="AB31" i="31"/>
  <c r="AD31" i="31" s="1"/>
  <c r="J31" i="31" s="1"/>
  <c r="Y31" i="31"/>
  <c r="X31" i="31"/>
  <c r="V31" i="31"/>
  <c r="U31" i="31"/>
  <c r="T31" i="31"/>
  <c r="R31" i="31"/>
  <c r="P31" i="31"/>
  <c r="O31" i="31"/>
  <c r="Q31" i="31" s="1"/>
  <c r="M31" i="31"/>
  <c r="H31" i="31"/>
  <c r="C31" i="31"/>
  <c r="AD30" i="31"/>
  <c r="J30" i="31" s="1"/>
  <c r="I30" i="31" s="1"/>
  <c r="AB30" i="31"/>
  <c r="Y30" i="31"/>
  <c r="X30" i="31"/>
  <c r="P30" i="31"/>
  <c r="O30" i="31"/>
  <c r="Q30" i="31" s="1"/>
  <c r="M30" i="31"/>
  <c r="H30" i="31"/>
  <c r="C30" i="31"/>
  <c r="AB29" i="31"/>
  <c r="AD29" i="31" s="1"/>
  <c r="J29" i="31" s="1"/>
  <c r="Y29" i="31"/>
  <c r="X29" i="31"/>
  <c r="P29" i="31"/>
  <c r="O29" i="31"/>
  <c r="Q29" i="31" s="1"/>
  <c r="M29" i="31"/>
  <c r="H29" i="31"/>
  <c r="C29" i="31"/>
  <c r="AD28" i="31"/>
  <c r="J28" i="31" s="1"/>
  <c r="AB28" i="31"/>
  <c r="Y28" i="31"/>
  <c r="X28" i="31"/>
  <c r="P28" i="31"/>
  <c r="O28" i="31"/>
  <c r="Q28" i="31" s="1"/>
  <c r="M28" i="31"/>
  <c r="H28" i="31"/>
  <c r="C28" i="31"/>
  <c r="AB27" i="31"/>
  <c r="AD27" i="31" s="1"/>
  <c r="J27" i="31" s="1"/>
  <c r="Y27" i="31"/>
  <c r="X27" i="31"/>
  <c r="Q27" i="31"/>
  <c r="P27" i="31"/>
  <c r="O27" i="31"/>
  <c r="M27" i="31"/>
  <c r="H27" i="31"/>
  <c r="C27" i="31"/>
  <c r="AB26" i="31"/>
  <c r="AD26" i="31" s="1"/>
  <c r="J26" i="31" s="1"/>
  <c r="Y26" i="31"/>
  <c r="X26" i="31"/>
  <c r="Q26" i="31"/>
  <c r="P26" i="31"/>
  <c r="O26" i="31"/>
  <c r="M26" i="31"/>
  <c r="H26" i="31"/>
  <c r="C26" i="31"/>
  <c r="AB25" i="31"/>
  <c r="AD25" i="31" s="1"/>
  <c r="J25" i="31" s="1"/>
  <c r="Y25" i="31"/>
  <c r="X25" i="31"/>
  <c r="P25" i="31"/>
  <c r="Q25" i="31" s="1"/>
  <c r="O25" i="31"/>
  <c r="M25" i="31"/>
  <c r="H25" i="31"/>
  <c r="C25" i="31"/>
  <c r="AD24" i="31"/>
  <c r="J24" i="31" s="1"/>
  <c r="K24" i="31" s="1"/>
  <c r="AB24" i="31"/>
  <c r="Y24" i="31"/>
  <c r="X24" i="31"/>
  <c r="P24" i="31"/>
  <c r="Q24" i="31" s="1"/>
  <c r="O24" i="31"/>
  <c r="M24" i="31"/>
  <c r="I24" i="31"/>
  <c r="H24" i="31"/>
  <c r="C24" i="31"/>
  <c r="AD23" i="31"/>
  <c r="J23" i="31" s="1"/>
  <c r="AB23" i="31"/>
  <c r="Y23" i="31"/>
  <c r="X23" i="31"/>
  <c r="P23" i="31"/>
  <c r="O23" i="31"/>
  <c r="M23" i="31"/>
  <c r="H23" i="31"/>
  <c r="C23" i="31"/>
  <c r="AD22" i="31"/>
  <c r="J22" i="31" s="1"/>
  <c r="I22" i="31" s="1"/>
  <c r="AB22" i="31"/>
  <c r="Y22" i="31"/>
  <c r="X22" i="31"/>
  <c r="P22" i="31"/>
  <c r="O22" i="31"/>
  <c r="Q22" i="31" s="1"/>
  <c r="M22" i="31"/>
  <c r="K22" i="31"/>
  <c r="H22" i="31"/>
  <c r="C22" i="31"/>
  <c r="AB21" i="31"/>
  <c r="AD21" i="31" s="1"/>
  <c r="J21" i="31" s="1"/>
  <c r="Y21" i="31"/>
  <c r="X21" i="31"/>
  <c r="P21" i="31"/>
  <c r="O21" i="31"/>
  <c r="Q21" i="31" s="1"/>
  <c r="M21" i="31"/>
  <c r="H21" i="31"/>
  <c r="C21" i="31"/>
  <c r="AB20" i="31"/>
  <c r="AD20" i="31" s="1"/>
  <c r="J20" i="31" s="1"/>
  <c r="Y20" i="31"/>
  <c r="X20" i="31"/>
  <c r="P20" i="31"/>
  <c r="O20" i="31"/>
  <c r="Q20" i="31" s="1"/>
  <c r="M20" i="31"/>
  <c r="H20" i="31"/>
  <c r="C20" i="31"/>
  <c r="AB19" i="31"/>
  <c r="AD19" i="31" s="1"/>
  <c r="J19" i="31" s="1"/>
  <c r="Y19" i="31"/>
  <c r="X19" i="31"/>
  <c r="Q19" i="31"/>
  <c r="P19" i="31"/>
  <c r="O19" i="31"/>
  <c r="M19" i="31"/>
  <c r="H19" i="31"/>
  <c r="C19" i="31"/>
  <c r="AG3" i="31"/>
  <c r="AF3" i="31"/>
  <c r="W3" i="31"/>
  <c r="V3" i="31"/>
  <c r="U3" i="31"/>
  <c r="T3" i="31"/>
  <c r="O3" i="31"/>
  <c r="H3" i="31"/>
  <c r="G3" i="31"/>
  <c r="F3" i="31"/>
  <c r="D3" i="31"/>
  <c r="C3" i="31"/>
  <c r="A2" i="31"/>
  <c r="A1" i="31"/>
  <c r="AB31" i="30"/>
  <c r="AD31" i="30" s="1"/>
  <c r="J31" i="30" s="1"/>
  <c r="Y31" i="30"/>
  <c r="X31" i="30"/>
  <c r="V31" i="30"/>
  <c r="U31" i="30"/>
  <c r="T31" i="30"/>
  <c r="R31" i="30"/>
  <c r="P31" i="30"/>
  <c r="O31" i="30"/>
  <c r="Q31" i="30" s="1"/>
  <c r="M31" i="30"/>
  <c r="H31" i="30"/>
  <c r="C31" i="30"/>
  <c r="AD30" i="30"/>
  <c r="J30" i="30" s="1"/>
  <c r="I30" i="30" s="1"/>
  <c r="AB30" i="30"/>
  <c r="Y30" i="30"/>
  <c r="X30" i="30"/>
  <c r="P30" i="30"/>
  <c r="O30" i="30"/>
  <c r="Q30" i="30" s="1"/>
  <c r="M30" i="30"/>
  <c r="H30" i="30"/>
  <c r="C30" i="30"/>
  <c r="AB29" i="30"/>
  <c r="AD29" i="30" s="1"/>
  <c r="J29" i="30" s="1"/>
  <c r="Y29" i="30"/>
  <c r="X29" i="30"/>
  <c r="P29" i="30"/>
  <c r="O29" i="30"/>
  <c r="Q29" i="30" s="1"/>
  <c r="M29" i="30"/>
  <c r="H29" i="30"/>
  <c r="C29" i="30"/>
  <c r="AB28" i="30"/>
  <c r="AD28" i="30" s="1"/>
  <c r="J28" i="30" s="1"/>
  <c r="Y28" i="30"/>
  <c r="X28" i="30"/>
  <c r="P28" i="30"/>
  <c r="O28" i="30"/>
  <c r="Q28" i="30" s="1"/>
  <c r="M28" i="30"/>
  <c r="H28" i="30"/>
  <c r="C28" i="30"/>
  <c r="AB27" i="30"/>
  <c r="AD27" i="30" s="1"/>
  <c r="Y27" i="30"/>
  <c r="X27" i="30"/>
  <c r="Q27" i="30"/>
  <c r="P27" i="30"/>
  <c r="O27" i="30"/>
  <c r="M27" i="30"/>
  <c r="J27" i="30"/>
  <c r="H27" i="30"/>
  <c r="C27" i="30"/>
  <c r="AB26" i="30"/>
  <c r="AD26" i="30" s="1"/>
  <c r="J26" i="30" s="1"/>
  <c r="Y26" i="30"/>
  <c r="X26" i="30"/>
  <c r="Q26" i="30"/>
  <c r="P26" i="30"/>
  <c r="O26" i="30"/>
  <c r="M26" i="30"/>
  <c r="H26" i="30"/>
  <c r="C26" i="30"/>
  <c r="AB25" i="30"/>
  <c r="AD25" i="30" s="1"/>
  <c r="J25" i="30" s="1"/>
  <c r="Y25" i="30"/>
  <c r="X25" i="30"/>
  <c r="P25" i="30"/>
  <c r="Q25" i="30" s="1"/>
  <c r="O25" i="30"/>
  <c r="M25" i="30"/>
  <c r="H25" i="30"/>
  <c r="C25" i="30"/>
  <c r="AD24" i="30"/>
  <c r="J24" i="30" s="1"/>
  <c r="AB24" i="30"/>
  <c r="Y24" i="30"/>
  <c r="X24" i="30"/>
  <c r="P24" i="30"/>
  <c r="Q24" i="30" s="1"/>
  <c r="O24" i="30"/>
  <c r="M24" i="30"/>
  <c r="H24" i="30"/>
  <c r="C24" i="30"/>
  <c r="AD23" i="30"/>
  <c r="J23" i="30" s="1"/>
  <c r="AB23" i="30"/>
  <c r="Y23" i="30"/>
  <c r="X23" i="30"/>
  <c r="P23" i="30"/>
  <c r="O23" i="30"/>
  <c r="Q23" i="30" s="1"/>
  <c r="M23" i="30"/>
  <c r="H23" i="30"/>
  <c r="C23" i="30"/>
  <c r="AD22" i="30"/>
  <c r="J22" i="30" s="1"/>
  <c r="I22" i="30" s="1"/>
  <c r="AB22" i="30"/>
  <c r="Y22" i="30"/>
  <c r="X22" i="30"/>
  <c r="P22" i="30"/>
  <c r="O22" i="30"/>
  <c r="Q22" i="30" s="1"/>
  <c r="M22" i="30"/>
  <c r="H22" i="30"/>
  <c r="C22" i="30"/>
  <c r="AB21" i="30"/>
  <c r="AD21" i="30" s="1"/>
  <c r="J21" i="30" s="1"/>
  <c r="Y21" i="30"/>
  <c r="X21" i="30"/>
  <c r="P21" i="30"/>
  <c r="O21" i="30"/>
  <c r="Q21" i="30" s="1"/>
  <c r="M21" i="30"/>
  <c r="H21" i="30"/>
  <c r="C21" i="30"/>
  <c r="AB20" i="30"/>
  <c r="AD20" i="30" s="1"/>
  <c r="J20" i="30" s="1"/>
  <c r="Y20" i="30"/>
  <c r="X20" i="30"/>
  <c r="P20" i="30"/>
  <c r="O20" i="30"/>
  <c r="Q20" i="30" s="1"/>
  <c r="M20" i="30"/>
  <c r="H20" i="30"/>
  <c r="C20" i="30"/>
  <c r="AB19" i="30"/>
  <c r="AD19" i="30" s="1"/>
  <c r="Y19" i="30"/>
  <c r="X19" i="30"/>
  <c r="Q19" i="30"/>
  <c r="P19" i="30"/>
  <c r="O19" i="30"/>
  <c r="M19" i="30"/>
  <c r="J19" i="30"/>
  <c r="H19" i="30"/>
  <c r="C19" i="30"/>
  <c r="AB18" i="30"/>
  <c r="AD18" i="30" s="1"/>
  <c r="J18" i="30" s="1"/>
  <c r="Y18" i="30"/>
  <c r="X18" i="30"/>
  <c r="Q18" i="30"/>
  <c r="P18" i="30"/>
  <c r="O18" i="30"/>
  <c r="M18" i="30"/>
  <c r="H18" i="30"/>
  <c r="C18" i="30"/>
  <c r="AB17" i="30"/>
  <c r="AD17" i="30" s="1"/>
  <c r="J17" i="30" s="1"/>
  <c r="Y17" i="30"/>
  <c r="X17" i="30"/>
  <c r="P17" i="30"/>
  <c r="Q17" i="30" s="1"/>
  <c r="O17" i="30"/>
  <c r="M17" i="30"/>
  <c r="H17" i="30"/>
  <c r="C17" i="30"/>
  <c r="AD16" i="30"/>
  <c r="J16" i="30" s="1"/>
  <c r="AB16" i="30"/>
  <c r="Y16" i="30"/>
  <c r="X16" i="30"/>
  <c r="P16" i="30"/>
  <c r="Q16" i="30" s="1"/>
  <c r="O16" i="30"/>
  <c r="M16" i="30"/>
  <c r="H16" i="30"/>
  <c r="C16" i="30"/>
  <c r="AD15" i="30"/>
  <c r="J15" i="30" s="1"/>
  <c r="AB15" i="30"/>
  <c r="Y15" i="30"/>
  <c r="X15" i="30"/>
  <c r="P15" i="30"/>
  <c r="O15" i="30"/>
  <c r="Q15" i="30" s="1"/>
  <c r="M15" i="30"/>
  <c r="H15" i="30"/>
  <c r="C15" i="30"/>
  <c r="AD14" i="30"/>
  <c r="J14" i="30" s="1"/>
  <c r="I14" i="30" s="1"/>
  <c r="AB14" i="30"/>
  <c r="Y14" i="30"/>
  <c r="X14" i="30"/>
  <c r="P14" i="30"/>
  <c r="O14" i="30"/>
  <c r="Q14" i="30" s="1"/>
  <c r="M14" i="30"/>
  <c r="H14" i="30"/>
  <c r="C14" i="30"/>
  <c r="AB13" i="30"/>
  <c r="AD13" i="30" s="1"/>
  <c r="J13" i="30" s="1"/>
  <c r="Y13" i="30"/>
  <c r="X13" i="30"/>
  <c r="P13" i="30"/>
  <c r="O13" i="30"/>
  <c r="Q13" i="30" s="1"/>
  <c r="M13" i="30"/>
  <c r="H13" i="30"/>
  <c r="C13" i="30"/>
  <c r="AB12" i="30"/>
  <c r="AD12" i="30" s="1"/>
  <c r="J12" i="30" s="1"/>
  <c r="Y12" i="30"/>
  <c r="X12" i="30"/>
  <c r="P12" i="30"/>
  <c r="O12" i="30"/>
  <c r="Q12" i="30" s="1"/>
  <c r="M12" i="30"/>
  <c r="H12" i="30"/>
  <c r="C12" i="30"/>
  <c r="AB11" i="30"/>
  <c r="AD11" i="30" s="1"/>
  <c r="Y11" i="30"/>
  <c r="X11" i="30"/>
  <c r="Q11" i="30"/>
  <c r="P11" i="30"/>
  <c r="O11" i="30"/>
  <c r="M11" i="30"/>
  <c r="J11" i="30"/>
  <c r="H11" i="30"/>
  <c r="C11" i="30"/>
  <c r="AB10" i="30"/>
  <c r="AD10" i="30" s="1"/>
  <c r="J10" i="30" s="1"/>
  <c r="Y10" i="30"/>
  <c r="X10" i="30"/>
  <c r="Q10" i="30"/>
  <c r="P10" i="30"/>
  <c r="O10" i="30"/>
  <c r="M10" i="30"/>
  <c r="H10" i="30"/>
  <c r="C10" i="30"/>
  <c r="AB9" i="30"/>
  <c r="AD9" i="30" s="1"/>
  <c r="J9" i="30" s="1"/>
  <c r="Y9" i="30"/>
  <c r="X9" i="30"/>
  <c r="P9" i="30"/>
  <c r="Q9" i="30" s="1"/>
  <c r="O9" i="30"/>
  <c r="M9" i="30"/>
  <c r="H9" i="30"/>
  <c r="C9" i="30"/>
  <c r="AD8" i="30"/>
  <c r="J8" i="30" s="1"/>
  <c r="AB8" i="30"/>
  <c r="Y8" i="30"/>
  <c r="X8" i="30"/>
  <c r="P8" i="30"/>
  <c r="Q8" i="30" s="1"/>
  <c r="O8" i="30"/>
  <c r="M8" i="30"/>
  <c r="H8" i="30"/>
  <c r="C8" i="30"/>
  <c r="AD7" i="30"/>
  <c r="J7" i="30" s="1"/>
  <c r="AB7" i="30"/>
  <c r="Y7" i="30"/>
  <c r="X7" i="30"/>
  <c r="P7" i="30"/>
  <c r="O7" i="30"/>
  <c r="Q7" i="30" s="1"/>
  <c r="M7" i="30"/>
  <c r="H7" i="30"/>
  <c r="C7" i="30"/>
  <c r="AD6" i="30"/>
  <c r="J6" i="30" s="1"/>
  <c r="I6" i="30" s="1"/>
  <c r="AB6" i="30"/>
  <c r="Y6" i="30"/>
  <c r="Y3" i="30" s="1"/>
  <c r="X6" i="30"/>
  <c r="P6" i="30"/>
  <c r="O6" i="30"/>
  <c r="Q6" i="30" s="1"/>
  <c r="M6" i="30"/>
  <c r="H6" i="30"/>
  <c r="C6" i="30"/>
  <c r="AB5" i="30"/>
  <c r="AD5" i="30" s="1"/>
  <c r="J5" i="30" s="1"/>
  <c r="Y5" i="30"/>
  <c r="X5" i="30"/>
  <c r="X3" i="30" s="1"/>
  <c r="P5" i="30"/>
  <c r="O5" i="30"/>
  <c r="Q5" i="30" s="1"/>
  <c r="M5" i="30"/>
  <c r="H5" i="30"/>
  <c r="C5" i="30"/>
  <c r="AB4" i="30"/>
  <c r="AD4" i="30" s="1"/>
  <c r="J4" i="30" s="1"/>
  <c r="Y4" i="30"/>
  <c r="X4" i="30"/>
  <c r="P4" i="30"/>
  <c r="O4" i="30"/>
  <c r="Q4" i="30" s="1"/>
  <c r="M4" i="30"/>
  <c r="H4" i="30"/>
  <c r="C4" i="30"/>
  <c r="AG3" i="30"/>
  <c r="AF3" i="30"/>
  <c r="W3" i="30"/>
  <c r="V3" i="30"/>
  <c r="U3" i="30"/>
  <c r="T3" i="30"/>
  <c r="O3" i="30"/>
  <c r="H3" i="30"/>
  <c r="G3" i="30"/>
  <c r="F3" i="30"/>
  <c r="D3" i="30"/>
  <c r="C3" i="30"/>
  <c r="A2" i="30"/>
  <c r="A1" i="30"/>
  <c r="AB31" i="29"/>
  <c r="AD31" i="29" s="1"/>
  <c r="J31" i="29" s="1"/>
  <c r="K31" i="29" s="1"/>
  <c r="Y31" i="29"/>
  <c r="X31" i="29"/>
  <c r="V31" i="29"/>
  <c r="U31" i="29"/>
  <c r="T31" i="29"/>
  <c r="R31" i="29"/>
  <c r="P31" i="29"/>
  <c r="Q31" i="29" s="1"/>
  <c r="O31" i="29"/>
  <c r="M31" i="29"/>
  <c r="H31" i="29"/>
  <c r="C31" i="29"/>
  <c r="AD30" i="29"/>
  <c r="J30" i="29" s="1"/>
  <c r="AB30" i="29"/>
  <c r="Y30" i="29"/>
  <c r="X30" i="29"/>
  <c r="P30" i="29"/>
  <c r="O30" i="29"/>
  <c r="M30" i="29"/>
  <c r="H30" i="29"/>
  <c r="C30" i="29"/>
  <c r="AD29" i="29"/>
  <c r="J29" i="29" s="1"/>
  <c r="I29" i="29" s="1"/>
  <c r="AB29" i="29"/>
  <c r="Y29" i="29"/>
  <c r="X29" i="29"/>
  <c r="P29" i="29"/>
  <c r="O29" i="29"/>
  <c r="Q29" i="29" s="1"/>
  <c r="M29" i="29"/>
  <c r="K29" i="29"/>
  <c r="H29" i="29"/>
  <c r="C29" i="29"/>
  <c r="AB28" i="29"/>
  <c r="AD28" i="29" s="1"/>
  <c r="J28" i="29" s="1"/>
  <c r="Y28" i="29"/>
  <c r="X28" i="29"/>
  <c r="P28" i="29"/>
  <c r="O28" i="29"/>
  <c r="Q28" i="29" s="1"/>
  <c r="M28" i="29"/>
  <c r="H28" i="29"/>
  <c r="C28" i="29"/>
  <c r="AB27" i="29"/>
  <c r="AD27" i="29" s="1"/>
  <c r="J27" i="29" s="1"/>
  <c r="Y27" i="29"/>
  <c r="X27" i="29"/>
  <c r="P27" i="29"/>
  <c r="O27" i="29"/>
  <c r="Q27" i="29" s="1"/>
  <c r="M27" i="29"/>
  <c r="H27" i="29"/>
  <c r="C27" i="29"/>
  <c r="AB26" i="29"/>
  <c r="AD26" i="29" s="1"/>
  <c r="J26" i="29" s="1"/>
  <c r="Y26" i="29"/>
  <c r="X26" i="29"/>
  <c r="Q26" i="29"/>
  <c r="P26" i="29"/>
  <c r="O26" i="29"/>
  <c r="M26" i="29"/>
  <c r="H26" i="29"/>
  <c r="C26" i="29"/>
  <c r="AB25" i="29"/>
  <c r="AD25" i="29" s="1"/>
  <c r="J25" i="29" s="1"/>
  <c r="Y25" i="29"/>
  <c r="X25" i="29"/>
  <c r="Q25" i="29"/>
  <c r="P25" i="29"/>
  <c r="O25" i="29"/>
  <c r="M25" i="29"/>
  <c r="H25" i="29"/>
  <c r="C25" i="29"/>
  <c r="AB24" i="29"/>
  <c r="AD24" i="29" s="1"/>
  <c r="J24" i="29" s="1"/>
  <c r="Y24" i="29"/>
  <c r="X24" i="29"/>
  <c r="P24" i="29"/>
  <c r="Q24" i="29" s="1"/>
  <c r="O24" i="29"/>
  <c r="M24" i="29"/>
  <c r="H24" i="29"/>
  <c r="C24" i="29"/>
  <c r="AD23" i="29"/>
  <c r="J23" i="29" s="1"/>
  <c r="K23" i="29" s="1"/>
  <c r="AB23" i="29"/>
  <c r="Y23" i="29"/>
  <c r="X23" i="29"/>
  <c r="P23" i="29"/>
  <c r="Q23" i="29" s="1"/>
  <c r="O23" i="29"/>
  <c r="M23" i="29"/>
  <c r="H23" i="29"/>
  <c r="C23" i="29"/>
  <c r="AD22" i="29"/>
  <c r="J22" i="29" s="1"/>
  <c r="AB22" i="29"/>
  <c r="Y22" i="29"/>
  <c r="X22" i="29"/>
  <c r="P22" i="29"/>
  <c r="O22" i="29"/>
  <c r="M22" i="29"/>
  <c r="H22" i="29"/>
  <c r="C22" i="29"/>
  <c r="AD21" i="29"/>
  <c r="J21" i="29" s="1"/>
  <c r="I21" i="29" s="1"/>
  <c r="AB21" i="29"/>
  <c r="Y21" i="29"/>
  <c r="X21" i="29"/>
  <c r="P21" i="29"/>
  <c r="O21" i="29"/>
  <c r="Q21" i="29" s="1"/>
  <c r="M21" i="29"/>
  <c r="K21" i="29"/>
  <c r="H21" i="29"/>
  <c r="C21" i="29"/>
  <c r="AB20" i="29"/>
  <c r="AD20" i="29" s="1"/>
  <c r="J20" i="29" s="1"/>
  <c r="Y20" i="29"/>
  <c r="X20" i="29"/>
  <c r="P20" i="29"/>
  <c r="O20" i="29"/>
  <c r="Q20" i="29" s="1"/>
  <c r="M20" i="29"/>
  <c r="H20" i="29"/>
  <c r="C20" i="29"/>
  <c r="AB19" i="29"/>
  <c r="AD19" i="29" s="1"/>
  <c r="J19" i="29" s="1"/>
  <c r="Y19" i="29"/>
  <c r="X19" i="29"/>
  <c r="P19" i="29"/>
  <c r="O19" i="29"/>
  <c r="Q19" i="29" s="1"/>
  <c r="M19" i="29"/>
  <c r="H19" i="29"/>
  <c r="C19" i="29"/>
  <c r="AB18" i="29"/>
  <c r="AD18" i="29" s="1"/>
  <c r="J18" i="29" s="1"/>
  <c r="Y18" i="29"/>
  <c r="X18" i="29"/>
  <c r="Q18" i="29"/>
  <c r="P18" i="29"/>
  <c r="O18" i="29"/>
  <c r="M18" i="29"/>
  <c r="H18" i="29"/>
  <c r="C18" i="29"/>
  <c r="AB17" i="29"/>
  <c r="AD17" i="29" s="1"/>
  <c r="J17" i="29" s="1"/>
  <c r="Y17" i="29"/>
  <c r="X17" i="29"/>
  <c r="Q17" i="29"/>
  <c r="P17" i="29"/>
  <c r="O17" i="29"/>
  <c r="M17" i="29"/>
  <c r="H17" i="29"/>
  <c r="C17" i="29"/>
  <c r="AB16" i="29"/>
  <c r="AD16" i="29" s="1"/>
  <c r="J16" i="29" s="1"/>
  <c r="Y16" i="29"/>
  <c r="X16" i="29"/>
  <c r="P16" i="29"/>
  <c r="Q16" i="29" s="1"/>
  <c r="O16" i="29"/>
  <c r="M16" i="29"/>
  <c r="H16" i="29"/>
  <c r="C16" i="29"/>
  <c r="AD15" i="29"/>
  <c r="J15" i="29" s="1"/>
  <c r="K15" i="29" s="1"/>
  <c r="AB15" i="29"/>
  <c r="Y15" i="29"/>
  <c r="X15" i="29"/>
  <c r="P15" i="29"/>
  <c r="Q15" i="29" s="1"/>
  <c r="O15" i="29"/>
  <c r="M15" i="29"/>
  <c r="H15" i="29"/>
  <c r="C15" i="29"/>
  <c r="AD14" i="29"/>
  <c r="J14" i="29" s="1"/>
  <c r="AB14" i="29"/>
  <c r="Y14" i="29"/>
  <c r="X14" i="29"/>
  <c r="P14" i="29"/>
  <c r="O14" i="29"/>
  <c r="M14" i="29"/>
  <c r="H14" i="29"/>
  <c r="C14" i="29"/>
  <c r="AD13" i="29"/>
  <c r="J13" i="29" s="1"/>
  <c r="I13" i="29" s="1"/>
  <c r="AB13" i="29"/>
  <c r="Y13" i="29"/>
  <c r="Y3" i="29" s="1"/>
  <c r="X13" i="29"/>
  <c r="P13" i="29"/>
  <c r="O13" i="29"/>
  <c r="Q13" i="29" s="1"/>
  <c r="M13" i="29"/>
  <c r="K13" i="29"/>
  <c r="H13" i="29"/>
  <c r="C13" i="29"/>
  <c r="AB12" i="29"/>
  <c r="AD12" i="29" s="1"/>
  <c r="J12" i="29" s="1"/>
  <c r="Y12" i="29"/>
  <c r="X12" i="29"/>
  <c r="X3" i="29" s="1"/>
  <c r="P12" i="29"/>
  <c r="O12" i="29"/>
  <c r="Q12" i="29" s="1"/>
  <c r="M12" i="29"/>
  <c r="H12" i="29"/>
  <c r="C12" i="29"/>
  <c r="AG3" i="29"/>
  <c r="AF3" i="29"/>
  <c r="W3" i="29"/>
  <c r="V3" i="29"/>
  <c r="U3" i="29"/>
  <c r="T3" i="29"/>
  <c r="O3" i="29"/>
  <c r="G3" i="29"/>
  <c r="F3" i="29"/>
  <c r="H3" i="29" s="1"/>
  <c r="D3" i="29"/>
  <c r="C3" i="29"/>
  <c r="A2" i="29"/>
  <c r="A1" i="29"/>
  <c r="AB31" i="28"/>
  <c r="AD31" i="28" s="1"/>
  <c r="J31" i="28" s="1"/>
  <c r="Y31" i="28"/>
  <c r="X31" i="28"/>
  <c r="V31" i="28"/>
  <c r="U31" i="28"/>
  <c r="T31" i="28"/>
  <c r="R31" i="28"/>
  <c r="P31" i="28"/>
  <c r="Q31" i="28" s="1"/>
  <c r="O31" i="28"/>
  <c r="M31" i="28"/>
  <c r="H31" i="28"/>
  <c r="C31" i="28"/>
  <c r="AD30" i="28"/>
  <c r="J30" i="28" s="1"/>
  <c r="K30" i="28" s="1"/>
  <c r="AB30" i="28"/>
  <c r="Y30" i="28"/>
  <c r="X30" i="28"/>
  <c r="P30" i="28"/>
  <c r="Q30" i="28" s="1"/>
  <c r="O30" i="28"/>
  <c r="M30" i="28"/>
  <c r="I30" i="28"/>
  <c r="H30" i="28"/>
  <c r="C30" i="28"/>
  <c r="AD29" i="28"/>
  <c r="J29" i="28" s="1"/>
  <c r="AB29" i="28"/>
  <c r="Y29" i="28"/>
  <c r="X29" i="28"/>
  <c r="P29" i="28"/>
  <c r="O29" i="28"/>
  <c r="Q29" i="28" s="1"/>
  <c r="M29" i="28"/>
  <c r="H29" i="28"/>
  <c r="C29" i="28"/>
  <c r="AD28" i="28"/>
  <c r="J28" i="28" s="1"/>
  <c r="AB28" i="28"/>
  <c r="Y28" i="28"/>
  <c r="X28" i="28"/>
  <c r="P28" i="28"/>
  <c r="O28" i="28"/>
  <c r="Q28" i="28" s="1"/>
  <c r="M28" i="28"/>
  <c r="H28" i="28"/>
  <c r="C28" i="28"/>
  <c r="AB27" i="28"/>
  <c r="AD27" i="28" s="1"/>
  <c r="J27" i="28" s="1"/>
  <c r="Y27" i="28"/>
  <c r="X27" i="28"/>
  <c r="P27" i="28"/>
  <c r="O27" i="28"/>
  <c r="Q27" i="28" s="1"/>
  <c r="M27" i="28"/>
  <c r="H27" i="28"/>
  <c r="C27" i="28"/>
  <c r="AB26" i="28"/>
  <c r="AD26" i="28" s="1"/>
  <c r="J26" i="28" s="1"/>
  <c r="Y26" i="28"/>
  <c r="X26" i="28"/>
  <c r="P26" i="28"/>
  <c r="O26" i="28"/>
  <c r="Q26" i="28" s="1"/>
  <c r="M26" i="28"/>
  <c r="H26" i="28"/>
  <c r="C26" i="28"/>
  <c r="AB25" i="28"/>
  <c r="AD25" i="28" s="1"/>
  <c r="Y25" i="28"/>
  <c r="X25" i="28"/>
  <c r="Q25" i="28"/>
  <c r="P25" i="28"/>
  <c r="O25" i="28"/>
  <c r="M25" i="28"/>
  <c r="J25" i="28"/>
  <c r="H25" i="28"/>
  <c r="C25" i="28"/>
  <c r="AB24" i="28"/>
  <c r="AD24" i="28" s="1"/>
  <c r="J24" i="28" s="1"/>
  <c r="Y24" i="28"/>
  <c r="X24" i="28"/>
  <c r="Q24" i="28"/>
  <c r="P24" i="28"/>
  <c r="O24" i="28"/>
  <c r="M24" i="28"/>
  <c r="H24" i="28"/>
  <c r="C24" i="28"/>
  <c r="AB23" i="28"/>
  <c r="AD23" i="28" s="1"/>
  <c r="J23" i="28" s="1"/>
  <c r="Y23" i="28"/>
  <c r="X23" i="28"/>
  <c r="P23" i="28"/>
  <c r="Q23" i="28" s="1"/>
  <c r="O23" i="28"/>
  <c r="M23" i="28"/>
  <c r="H23" i="28"/>
  <c r="C23" i="28"/>
  <c r="AD22" i="28"/>
  <c r="J22" i="28" s="1"/>
  <c r="K22" i="28" s="1"/>
  <c r="AB22" i="28"/>
  <c r="Y22" i="28"/>
  <c r="X22" i="28"/>
  <c r="P22" i="28"/>
  <c r="Q22" i="28" s="1"/>
  <c r="O22" i="28"/>
  <c r="M22" i="28"/>
  <c r="I22" i="28"/>
  <c r="H22" i="28"/>
  <c r="C22" i="28"/>
  <c r="AD21" i="28"/>
  <c r="J21" i="28" s="1"/>
  <c r="AB21" i="28"/>
  <c r="Y21" i="28"/>
  <c r="X21" i="28"/>
  <c r="P21" i="28"/>
  <c r="O21" i="28"/>
  <c r="Q21" i="28" s="1"/>
  <c r="M21" i="28"/>
  <c r="H21" i="28"/>
  <c r="C21" i="28"/>
  <c r="AD20" i="28"/>
  <c r="J20" i="28" s="1"/>
  <c r="AB20" i="28"/>
  <c r="Y20" i="28"/>
  <c r="X20" i="28"/>
  <c r="P20" i="28"/>
  <c r="O20" i="28"/>
  <c r="Q20" i="28" s="1"/>
  <c r="M20" i="28"/>
  <c r="H20" i="28"/>
  <c r="C20" i="28"/>
  <c r="AB19" i="28"/>
  <c r="AD19" i="28" s="1"/>
  <c r="J19" i="28" s="1"/>
  <c r="Y19" i="28"/>
  <c r="X19" i="28"/>
  <c r="P19" i="28"/>
  <c r="O19" i="28"/>
  <c r="Q19" i="28" s="1"/>
  <c r="M19" i="28"/>
  <c r="H19" i="28"/>
  <c r="C19" i="28"/>
  <c r="AB18" i="28"/>
  <c r="AD18" i="28" s="1"/>
  <c r="J18" i="28" s="1"/>
  <c r="Y18" i="28"/>
  <c r="X18" i="28"/>
  <c r="P18" i="28"/>
  <c r="O18" i="28"/>
  <c r="Q18" i="28" s="1"/>
  <c r="M18" i="28"/>
  <c r="H18" i="28"/>
  <c r="C18" i="28"/>
  <c r="AB17" i="28"/>
  <c r="AD17" i="28" s="1"/>
  <c r="Y17" i="28"/>
  <c r="X17" i="28"/>
  <c r="Q17" i="28"/>
  <c r="P17" i="28"/>
  <c r="O17" i="28"/>
  <c r="M17" i="28"/>
  <c r="J17" i="28"/>
  <c r="H17" i="28"/>
  <c r="C17" i="28"/>
  <c r="AB16" i="28"/>
  <c r="AD16" i="28" s="1"/>
  <c r="J16" i="28" s="1"/>
  <c r="Y16" i="28"/>
  <c r="X16" i="28"/>
  <c r="Q16" i="28"/>
  <c r="P16" i="28"/>
  <c r="O16" i="28"/>
  <c r="M16" i="28"/>
  <c r="H16" i="28"/>
  <c r="C16" i="28"/>
  <c r="AB15" i="28"/>
  <c r="AD15" i="28" s="1"/>
  <c r="J15" i="28" s="1"/>
  <c r="Y15" i="28"/>
  <c r="X15" i="28"/>
  <c r="P15" i="28"/>
  <c r="Q15" i="28" s="1"/>
  <c r="O15" i="28"/>
  <c r="M15" i="28"/>
  <c r="H15" i="28"/>
  <c r="C15" i="28"/>
  <c r="AD14" i="28"/>
  <c r="J14" i="28" s="1"/>
  <c r="K14" i="28" s="1"/>
  <c r="AB14" i="28"/>
  <c r="Y14" i="28"/>
  <c r="X14" i="28"/>
  <c r="P14" i="28"/>
  <c r="Q14" i="28" s="1"/>
  <c r="O14" i="28"/>
  <c r="M14" i="28"/>
  <c r="I14" i="28"/>
  <c r="H14" i="28"/>
  <c r="C14" i="28"/>
  <c r="AD13" i="28"/>
  <c r="J13" i="28" s="1"/>
  <c r="AB13" i="28"/>
  <c r="Y13" i="28"/>
  <c r="X13" i="28"/>
  <c r="P13" i="28"/>
  <c r="O13" i="28"/>
  <c r="Q13" i="28" s="1"/>
  <c r="M13" i="28"/>
  <c r="H13" i="28"/>
  <c r="C13" i="28"/>
  <c r="AD12" i="28"/>
  <c r="J12" i="28" s="1"/>
  <c r="AB12" i="28"/>
  <c r="Y12" i="28"/>
  <c r="X12" i="28"/>
  <c r="P12" i="28"/>
  <c r="O12" i="28"/>
  <c r="Q12" i="28" s="1"/>
  <c r="M12" i="28"/>
  <c r="H12" i="28"/>
  <c r="C12" i="28"/>
  <c r="AB11" i="28"/>
  <c r="AD11" i="28" s="1"/>
  <c r="J11" i="28" s="1"/>
  <c r="Y11" i="28"/>
  <c r="X11" i="28"/>
  <c r="P11" i="28"/>
  <c r="O11" i="28"/>
  <c r="Q11" i="28" s="1"/>
  <c r="M11" i="28"/>
  <c r="H11" i="28"/>
  <c r="C11" i="28"/>
  <c r="AB10" i="28"/>
  <c r="AD10" i="28" s="1"/>
  <c r="J10" i="28" s="1"/>
  <c r="Y10" i="28"/>
  <c r="X10" i="28"/>
  <c r="P10" i="28"/>
  <c r="O10" i="28"/>
  <c r="Q10" i="28" s="1"/>
  <c r="M10" i="28"/>
  <c r="H10" i="28"/>
  <c r="C10" i="28"/>
  <c r="AB9" i="28"/>
  <c r="AD9" i="28" s="1"/>
  <c r="Y9" i="28"/>
  <c r="X9" i="28"/>
  <c r="Q9" i="28"/>
  <c r="P9" i="28"/>
  <c r="O9" i="28"/>
  <c r="M9" i="28"/>
  <c r="J9" i="28"/>
  <c r="H9" i="28"/>
  <c r="C9" i="28"/>
  <c r="AB8" i="28"/>
  <c r="AD8" i="28" s="1"/>
  <c r="J8" i="28" s="1"/>
  <c r="Y8" i="28"/>
  <c r="X8" i="28"/>
  <c r="Q8" i="28"/>
  <c r="P8" i="28"/>
  <c r="O8" i="28"/>
  <c r="M8" i="28"/>
  <c r="H8" i="28"/>
  <c r="C8" i="28"/>
  <c r="AB7" i="28"/>
  <c r="AD7" i="28" s="1"/>
  <c r="J7" i="28" s="1"/>
  <c r="Y7" i="28"/>
  <c r="X7" i="28"/>
  <c r="P7" i="28"/>
  <c r="Q7" i="28" s="1"/>
  <c r="O7" i="28"/>
  <c r="M7" i="28"/>
  <c r="H7" i="28"/>
  <c r="C7" i="28"/>
  <c r="AD6" i="28"/>
  <c r="J6" i="28" s="1"/>
  <c r="K6" i="28" s="1"/>
  <c r="AB6" i="28"/>
  <c r="Y6" i="28"/>
  <c r="X6" i="28"/>
  <c r="P6" i="28"/>
  <c r="Q6" i="28" s="1"/>
  <c r="O6" i="28"/>
  <c r="M6" i="28"/>
  <c r="I6" i="28"/>
  <c r="H6" i="28"/>
  <c r="C6" i="28"/>
  <c r="AD5" i="28"/>
  <c r="J5" i="28" s="1"/>
  <c r="AB5" i="28"/>
  <c r="Y5" i="28"/>
  <c r="X5" i="28"/>
  <c r="P5" i="28"/>
  <c r="O5" i="28"/>
  <c r="Q5" i="28" s="1"/>
  <c r="M5" i="28"/>
  <c r="H5" i="28"/>
  <c r="C5" i="28"/>
  <c r="AD4" i="28"/>
  <c r="J4" i="28" s="1"/>
  <c r="AB4" i="28"/>
  <c r="Y4" i="28"/>
  <c r="X4" i="28"/>
  <c r="P4" i="28"/>
  <c r="O4" i="28"/>
  <c r="Q4" i="28" s="1"/>
  <c r="M4" i="28"/>
  <c r="H4" i="28"/>
  <c r="C4" i="28"/>
  <c r="AG3" i="28"/>
  <c r="AF3" i="28"/>
  <c r="X3" i="28"/>
  <c r="W3" i="28"/>
  <c r="V3" i="28"/>
  <c r="U3" i="28"/>
  <c r="T3" i="28"/>
  <c r="O3" i="28"/>
  <c r="G3" i="28"/>
  <c r="H3" i="28" s="1"/>
  <c r="F3" i="28"/>
  <c r="D3" i="28"/>
  <c r="C3" i="28"/>
  <c r="A2" i="28"/>
  <c r="A1" i="28"/>
  <c r="AD31" i="27"/>
  <c r="J31" i="27" s="1"/>
  <c r="AB31" i="27"/>
  <c r="Y31" i="27"/>
  <c r="X31" i="27"/>
  <c r="V31" i="27"/>
  <c r="U31" i="27"/>
  <c r="T31" i="27"/>
  <c r="R31" i="27"/>
  <c r="Q31" i="27"/>
  <c r="P31" i="27"/>
  <c r="O31" i="27"/>
  <c r="M31" i="27"/>
  <c r="H31" i="27"/>
  <c r="C31" i="27"/>
  <c r="AB30" i="27"/>
  <c r="AD30" i="27" s="1"/>
  <c r="J30" i="27" s="1"/>
  <c r="Y30" i="27"/>
  <c r="X30" i="27"/>
  <c r="P30" i="27"/>
  <c r="Q30" i="27" s="1"/>
  <c r="O30" i="27"/>
  <c r="M30" i="27"/>
  <c r="H30" i="27"/>
  <c r="C30" i="27"/>
  <c r="AD29" i="27"/>
  <c r="J29" i="27" s="1"/>
  <c r="K29" i="27" s="1"/>
  <c r="AB29" i="27"/>
  <c r="Y29" i="27"/>
  <c r="X29" i="27"/>
  <c r="P29" i="27"/>
  <c r="Q29" i="27" s="1"/>
  <c r="O29" i="27"/>
  <c r="M29" i="27"/>
  <c r="H29" i="27"/>
  <c r="C29" i="27"/>
  <c r="AD28" i="27"/>
  <c r="J28" i="27" s="1"/>
  <c r="AB28" i="27"/>
  <c r="Y28" i="27"/>
  <c r="X28" i="27"/>
  <c r="P28" i="27"/>
  <c r="O28" i="27"/>
  <c r="M28" i="27"/>
  <c r="H28" i="27"/>
  <c r="C28" i="27"/>
  <c r="AD27" i="27"/>
  <c r="J27" i="27" s="1"/>
  <c r="I27" i="27" s="1"/>
  <c r="AB27" i="27"/>
  <c r="Y27" i="27"/>
  <c r="X27" i="27"/>
  <c r="P27" i="27"/>
  <c r="O27" i="27"/>
  <c r="Q27" i="27" s="1"/>
  <c r="M27" i="27"/>
  <c r="K27" i="27"/>
  <c r="H27" i="27"/>
  <c r="C27" i="27"/>
  <c r="AB26" i="27"/>
  <c r="AD26" i="27" s="1"/>
  <c r="J26" i="27" s="1"/>
  <c r="Y26" i="27"/>
  <c r="X26" i="27"/>
  <c r="P26" i="27"/>
  <c r="O26" i="27"/>
  <c r="Q26" i="27" s="1"/>
  <c r="M26" i="27"/>
  <c r="H26" i="27"/>
  <c r="C26" i="27"/>
  <c r="AB25" i="27"/>
  <c r="AD25" i="27" s="1"/>
  <c r="J25" i="27" s="1"/>
  <c r="Y25" i="27"/>
  <c r="X25" i="27"/>
  <c r="P25" i="27"/>
  <c r="O25" i="27"/>
  <c r="Q25" i="27" s="1"/>
  <c r="M25" i="27"/>
  <c r="H25" i="27"/>
  <c r="C25" i="27"/>
  <c r="AB24" i="27"/>
  <c r="AD24" i="27" s="1"/>
  <c r="J24" i="27" s="1"/>
  <c r="Y24" i="27"/>
  <c r="X24" i="27"/>
  <c r="Q24" i="27"/>
  <c r="P24" i="27"/>
  <c r="O24" i="27"/>
  <c r="M24" i="27"/>
  <c r="H24" i="27"/>
  <c r="C24" i="27"/>
  <c r="AB23" i="27"/>
  <c r="AD23" i="27" s="1"/>
  <c r="J23" i="27" s="1"/>
  <c r="Y23" i="27"/>
  <c r="X23" i="27"/>
  <c r="Q23" i="27"/>
  <c r="P23" i="27"/>
  <c r="O23" i="27"/>
  <c r="M23" i="27"/>
  <c r="H23" i="27"/>
  <c r="C23" i="27"/>
  <c r="AB22" i="27"/>
  <c r="AD22" i="27" s="1"/>
  <c r="J22" i="27" s="1"/>
  <c r="K22" i="27" s="1"/>
  <c r="Y22" i="27"/>
  <c r="X22" i="27"/>
  <c r="P22" i="27"/>
  <c r="Q22" i="27" s="1"/>
  <c r="O22" i="27"/>
  <c r="M22" i="27"/>
  <c r="H22" i="27"/>
  <c r="C22" i="27"/>
  <c r="AD21" i="27"/>
  <c r="J21" i="27" s="1"/>
  <c r="AB21" i="27"/>
  <c r="Y21" i="27"/>
  <c r="X21" i="27"/>
  <c r="P21" i="27"/>
  <c r="Q21" i="27" s="1"/>
  <c r="O21" i="27"/>
  <c r="M21" i="27"/>
  <c r="H21" i="27"/>
  <c r="C21" i="27"/>
  <c r="AD20" i="27"/>
  <c r="J20" i="27" s="1"/>
  <c r="I20" i="27" s="1"/>
  <c r="AB20" i="27"/>
  <c r="Y20" i="27"/>
  <c r="X20" i="27"/>
  <c r="P20" i="27"/>
  <c r="O20" i="27"/>
  <c r="Q20" i="27" s="1"/>
  <c r="M20" i="27"/>
  <c r="K20" i="27"/>
  <c r="H20" i="27"/>
  <c r="C20" i="27"/>
  <c r="AD19" i="27"/>
  <c r="J19" i="27" s="1"/>
  <c r="I19" i="27" s="1"/>
  <c r="AB19" i="27"/>
  <c r="Y19" i="27"/>
  <c r="X19" i="27"/>
  <c r="P19" i="27"/>
  <c r="O19" i="27"/>
  <c r="Q19" i="27" s="1"/>
  <c r="M19" i="27"/>
  <c r="H19" i="27"/>
  <c r="C19" i="27"/>
  <c r="AB18" i="27"/>
  <c r="AD18" i="27" s="1"/>
  <c r="J18" i="27" s="1"/>
  <c r="Y18" i="27"/>
  <c r="X18" i="27"/>
  <c r="P18" i="27"/>
  <c r="O18" i="27"/>
  <c r="Q18" i="27" s="1"/>
  <c r="M18" i="27"/>
  <c r="H18" i="27"/>
  <c r="C18" i="27"/>
  <c r="AB17" i="27"/>
  <c r="AD17" i="27" s="1"/>
  <c r="Y17" i="27"/>
  <c r="X17" i="27"/>
  <c r="P17" i="27"/>
  <c r="O17" i="27"/>
  <c r="Q17" i="27" s="1"/>
  <c r="M17" i="27"/>
  <c r="J17" i="27"/>
  <c r="H17" i="27"/>
  <c r="C17" i="27"/>
  <c r="AB16" i="27"/>
  <c r="AD16" i="27" s="1"/>
  <c r="J16" i="27" s="1"/>
  <c r="Y16" i="27"/>
  <c r="X16" i="27"/>
  <c r="Q16" i="27"/>
  <c r="P16" i="27"/>
  <c r="O16" i="27"/>
  <c r="M16" i="27"/>
  <c r="H16" i="27"/>
  <c r="C16" i="27"/>
  <c r="AB15" i="27"/>
  <c r="AD15" i="27" s="1"/>
  <c r="J15" i="27" s="1"/>
  <c r="Y15" i="27"/>
  <c r="X15" i="27"/>
  <c r="Q15" i="27"/>
  <c r="P15" i="27"/>
  <c r="O15" i="27"/>
  <c r="M15" i="27"/>
  <c r="H15" i="27"/>
  <c r="C15" i="27"/>
  <c r="AB14" i="27"/>
  <c r="AD14" i="27" s="1"/>
  <c r="J14" i="27" s="1"/>
  <c r="K14" i="27" s="1"/>
  <c r="Y14" i="27"/>
  <c r="X14" i="27"/>
  <c r="Q14" i="27"/>
  <c r="P14" i="27"/>
  <c r="O14" i="27"/>
  <c r="M14" i="27"/>
  <c r="I14" i="27"/>
  <c r="H14" i="27"/>
  <c r="C14" i="27"/>
  <c r="AD13" i="27"/>
  <c r="J13" i="27" s="1"/>
  <c r="K13" i="27" s="1"/>
  <c r="AB13" i="27"/>
  <c r="Y13" i="27"/>
  <c r="X13" i="27"/>
  <c r="P13" i="27"/>
  <c r="Q13" i="27" s="1"/>
  <c r="O13" i="27"/>
  <c r="M13" i="27"/>
  <c r="H13" i="27"/>
  <c r="C13" i="27"/>
  <c r="AD12" i="27"/>
  <c r="J12" i="27" s="1"/>
  <c r="I12" i="27" s="1"/>
  <c r="AB12" i="27"/>
  <c r="Y12" i="27"/>
  <c r="X12" i="27"/>
  <c r="P12" i="27"/>
  <c r="O12" i="27"/>
  <c r="M12" i="27"/>
  <c r="H12" i="27"/>
  <c r="C12" i="27"/>
  <c r="AD11" i="27"/>
  <c r="J11" i="27" s="1"/>
  <c r="AB11" i="27"/>
  <c r="Y11" i="27"/>
  <c r="X11" i="27"/>
  <c r="P11" i="27"/>
  <c r="O11" i="27"/>
  <c r="Q11" i="27" s="1"/>
  <c r="M11" i="27"/>
  <c r="H11" i="27"/>
  <c r="C11" i="27"/>
  <c r="AD10" i="27"/>
  <c r="J10" i="27" s="1"/>
  <c r="AB10" i="27"/>
  <c r="Y10" i="27"/>
  <c r="X10" i="27"/>
  <c r="X3" i="27" s="1"/>
  <c r="P10" i="27"/>
  <c r="O10" i="27"/>
  <c r="Q10" i="27" s="1"/>
  <c r="M10" i="27"/>
  <c r="H10" i="27"/>
  <c r="C10" i="27"/>
  <c r="AB9" i="27"/>
  <c r="AD9" i="27" s="1"/>
  <c r="Y9" i="27"/>
  <c r="X9" i="27"/>
  <c r="P9" i="27"/>
  <c r="O9" i="27"/>
  <c r="Q9" i="27" s="1"/>
  <c r="M9" i="27"/>
  <c r="J9" i="27"/>
  <c r="H9" i="27"/>
  <c r="C9" i="27"/>
  <c r="AB8" i="27"/>
  <c r="AD8" i="27" s="1"/>
  <c r="J8" i="27" s="1"/>
  <c r="Y8" i="27"/>
  <c r="X8" i="27"/>
  <c r="Q8" i="27"/>
  <c r="P8" i="27"/>
  <c r="O8" i="27"/>
  <c r="M8" i="27"/>
  <c r="H8" i="27"/>
  <c r="C8" i="27"/>
  <c r="AB7" i="27"/>
  <c r="AD7" i="27" s="1"/>
  <c r="J7" i="27" s="1"/>
  <c r="Y7" i="27"/>
  <c r="X7" i="27"/>
  <c r="Q7" i="27"/>
  <c r="P7" i="27"/>
  <c r="O7" i="27"/>
  <c r="M7" i="27"/>
  <c r="H7" i="27"/>
  <c r="C7" i="27"/>
  <c r="AB6" i="27"/>
  <c r="AD6" i="27" s="1"/>
  <c r="J6" i="27" s="1"/>
  <c r="Y6" i="27"/>
  <c r="X6" i="27"/>
  <c r="Q6" i="27"/>
  <c r="P6" i="27"/>
  <c r="O6" i="27"/>
  <c r="M6" i="27"/>
  <c r="H6" i="27"/>
  <c r="C6" i="27"/>
  <c r="AD5" i="27"/>
  <c r="J5" i="27" s="1"/>
  <c r="K5" i="27" s="1"/>
  <c r="AB5" i="27"/>
  <c r="Y5" i="27"/>
  <c r="Y3" i="27" s="1"/>
  <c r="X5" i="27"/>
  <c r="P5" i="27"/>
  <c r="Q5" i="27" s="1"/>
  <c r="O5" i="27"/>
  <c r="M5" i="27"/>
  <c r="I5" i="27"/>
  <c r="H5" i="27"/>
  <c r="C5" i="27"/>
  <c r="AD4" i="27"/>
  <c r="J4" i="27" s="1"/>
  <c r="I4" i="27" s="1"/>
  <c r="AB4" i="27"/>
  <c r="Y4" i="27"/>
  <c r="X4" i="27"/>
  <c r="P4" i="27"/>
  <c r="O4" i="27"/>
  <c r="M4" i="27"/>
  <c r="K4" i="27"/>
  <c r="H4" i="27"/>
  <c r="C4" i="27"/>
  <c r="AG3" i="27"/>
  <c r="AF3" i="27"/>
  <c r="W3" i="27"/>
  <c r="V3" i="27"/>
  <c r="U3" i="27"/>
  <c r="T3" i="27"/>
  <c r="O3" i="27"/>
  <c r="G3" i="27"/>
  <c r="H3" i="27" s="1"/>
  <c r="F3" i="27"/>
  <c r="D3" i="27"/>
  <c r="C3" i="27"/>
  <c r="A2" i="27"/>
  <c r="A1" i="27"/>
  <c r="AD31" i="26"/>
  <c r="J31" i="26" s="1"/>
  <c r="AB31" i="26"/>
  <c r="Y31" i="26"/>
  <c r="X31" i="26"/>
  <c r="V31" i="26"/>
  <c r="U31" i="26"/>
  <c r="T31" i="26"/>
  <c r="R31" i="26"/>
  <c r="Q31" i="26"/>
  <c r="P31" i="26"/>
  <c r="O31" i="26"/>
  <c r="M31" i="26"/>
  <c r="H31" i="26"/>
  <c r="C31" i="26"/>
  <c r="AB30" i="26"/>
  <c r="AD30" i="26" s="1"/>
  <c r="J30" i="26" s="1"/>
  <c r="Y30" i="26"/>
  <c r="X30" i="26"/>
  <c r="P30" i="26"/>
  <c r="O30" i="26"/>
  <c r="Q30" i="26" s="1"/>
  <c r="M30" i="26"/>
  <c r="H30" i="26"/>
  <c r="C30" i="26"/>
  <c r="AB29" i="26"/>
  <c r="AD29" i="26" s="1"/>
  <c r="J29" i="26" s="1"/>
  <c r="K29" i="26" s="1"/>
  <c r="Y29" i="26"/>
  <c r="X29" i="26"/>
  <c r="Q29" i="26"/>
  <c r="P29" i="26"/>
  <c r="O29" i="26"/>
  <c r="M29" i="26"/>
  <c r="I29" i="26"/>
  <c r="H29" i="26"/>
  <c r="C29" i="26"/>
  <c r="AD28" i="26"/>
  <c r="J28" i="26" s="1"/>
  <c r="K28" i="26" s="1"/>
  <c r="AB28" i="26"/>
  <c r="Y28" i="26"/>
  <c r="X28" i="26"/>
  <c r="P28" i="26"/>
  <c r="Q28" i="26" s="1"/>
  <c r="O28" i="26"/>
  <c r="M28" i="26"/>
  <c r="I28" i="26"/>
  <c r="H28" i="26"/>
  <c r="C28" i="26"/>
  <c r="AD27" i="26"/>
  <c r="J27" i="26" s="1"/>
  <c r="I27" i="26" s="1"/>
  <c r="AB27" i="26"/>
  <c r="Y27" i="26"/>
  <c r="X27" i="26"/>
  <c r="P27" i="26"/>
  <c r="O27" i="26"/>
  <c r="M27" i="26"/>
  <c r="H27" i="26"/>
  <c r="C27" i="26"/>
  <c r="AD26" i="26"/>
  <c r="J26" i="26" s="1"/>
  <c r="K26" i="26" s="1"/>
  <c r="AB26" i="26"/>
  <c r="Y26" i="26"/>
  <c r="X26" i="26"/>
  <c r="P26" i="26"/>
  <c r="O26" i="26"/>
  <c r="Q26" i="26" s="1"/>
  <c r="M26" i="26"/>
  <c r="I26" i="26"/>
  <c r="H26" i="26"/>
  <c r="C26" i="26"/>
  <c r="AD25" i="26"/>
  <c r="J25" i="26" s="1"/>
  <c r="AB25" i="26"/>
  <c r="Y25" i="26"/>
  <c r="X25" i="26"/>
  <c r="P25" i="26"/>
  <c r="O25" i="26"/>
  <c r="Q25" i="26" s="1"/>
  <c r="M25" i="26"/>
  <c r="H25" i="26"/>
  <c r="C25" i="26"/>
  <c r="AD24" i="26"/>
  <c r="AB24" i="26"/>
  <c r="Y24" i="26"/>
  <c r="X24" i="26"/>
  <c r="P24" i="26"/>
  <c r="O24" i="26"/>
  <c r="Q24" i="26" s="1"/>
  <c r="M24" i="26"/>
  <c r="J24" i="26"/>
  <c r="I24" i="26" s="1"/>
  <c r="H24" i="26"/>
  <c r="C24" i="26"/>
  <c r="AB23" i="26"/>
  <c r="AD23" i="26" s="1"/>
  <c r="J23" i="26" s="1"/>
  <c r="Y23" i="26"/>
  <c r="X23" i="26"/>
  <c r="Q23" i="26"/>
  <c r="P23" i="26"/>
  <c r="O23" i="26"/>
  <c r="M23" i="26"/>
  <c r="H23" i="26"/>
  <c r="C23" i="26"/>
  <c r="AB22" i="26"/>
  <c r="AD22" i="26" s="1"/>
  <c r="J22" i="26" s="1"/>
  <c r="Y22" i="26"/>
  <c r="X22" i="26"/>
  <c r="Q22" i="26"/>
  <c r="P22" i="26"/>
  <c r="O22" i="26"/>
  <c r="M22" i="26"/>
  <c r="H22" i="26"/>
  <c r="C22" i="26"/>
  <c r="AB21" i="26"/>
  <c r="AD21" i="26" s="1"/>
  <c r="Y21" i="26"/>
  <c r="X21" i="26"/>
  <c r="Q21" i="26"/>
  <c r="P21" i="26"/>
  <c r="O21" i="26"/>
  <c r="M21" i="26"/>
  <c r="J21" i="26"/>
  <c r="K21" i="26" s="1"/>
  <c r="H21" i="26"/>
  <c r="C21" i="26"/>
  <c r="AD20" i="26"/>
  <c r="J20" i="26" s="1"/>
  <c r="K20" i="26" s="1"/>
  <c r="AB20" i="26"/>
  <c r="Y20" i="26"/>
  <c r="X20" i="26"/>
  <c r="Q20" i="26"/>
  <c r="P20" i="26"/>
  <c r="O20" i="26"/>
  <c r="M20" i="26"/>
  <c r="I20" i="26"/>
  <c r="H20" i="26"/>
  <c r="C20" i="26"/>
  <c r="AD19" i="26"/>
  <c r="J19" i="26" s="1"/>
  <c r="K19" i="26" s="1"/>
  <c r="AB19" i="26"/>
  <c r="Y19" i="26"/>
  <c r="X19" i="26"/>
  <c r="P19" i="26"/>
  <c r="O19" i="26"/>
  <c r="M19" i="26"/>
  <c r="I19" i="26"/>
  <c r="H19" i="26"/>
  <c r="C19" i="26"/>
  <c r="AD18" i="26"/>
  <c r="J18" i="26" s="1"/>
  <c r="AB18" i="26"/>
  <c r="Y18" i="26"/>
  <c r="X18" i="26"/>
  <c r="P18" i="26"/>
  <c r="O18" i="26"/>
  <c r="Q18" i="26" s="1"/>
  <c r="M18" i="26"/>
  <c r="K18" i="26"/>
  <c r="I18" i="26"/>
  <c r="H18" i="26"/>
  <c r="C18" i="26"/>
  <c r="AD17" i="26"/>
  <c r="J17" i="26" s="1"/>
  <c r="I17" i="26" s="1"/>
  <c r="AB17" i="26"/>
  <c r="Y17" i="26"/>
  <c r="X17" i="26"/>
  <c r="P17" i="26"/>
  <c r="O17" i="26"/>
  <c r="M17" i="26"/>
  <c r="H17" i="26"/>
  <c r="C17" i="26"/>
  <c r="AD16" i="26"/>
  <c r="AB16" i="26"/>
  <c r="Y16" i="26"/>
  <c r="X16" i="26"/>
  <c r="P16" i="26"/>
  <c r="O16" i="26"/>
  <c r="Q16" i="26" s="1"/>
  <c r="M16" i="26"/>
  <c r="J16" i="26"/>
  <c r="H16" i="26"/>
  <c r="C16" i="26"/>
  <c r="AB15" i="26"/>
  <c r="AD15" i="26" s="1"/>
  <c r="Y15" i="26"/>
  <c r="X15" i="26"/>
  <c r="P15" i="26"/>
  <c r="O15" i="26"/>
  <c r="Q15" i="26" s="1"/>
  <c r="M15" i="26"/>
  <c r="J15" i="26"/>
  <c r="H15" i="26"/>
  <c r="C15" i="26"/>
  <c r="AB14" i="26"/>
  <c r="AD14" i="26" s="1"/>
  <c r="Y14" i="26"/>
  <c r="X14" i="26"/>
  <c r="Q14" i="26"/>
  <c r="P14" i="26"/>
  <c r="O14" i="26"/>
  <c r="M14" i="26"/>
  <c r="J14" i="26"/>
  <c r="H14" i="26"/>
  <c r="C14" i="26"/>
  <c r="AB13" i="26"/>
  <c r="AD13" i="26" s="1"/>
  <c r="J13" i="26" s="1"/>
  <c r="Y13" i="26"/>
  <c r="X13" i="26"/>
  <c r="Q13" i="26"/>
  <c r="P13" i="26"/>
  <c r="O13" i="26"/>
  <c r="M13" i="26"/>
  <c r="H13" i="26"/>
  <c r="C13" i="26"/>
  <c r="AD12" i="26"/>
  <c r="J12" i="26" s="1"/>
  <c r="K12" i="26" s="1"/>
  <c r="AB12" i="26"/>
  <c r="Y12" i="26"/>
  <c r="X12" i="26"/>
  <c r="P12" i="26"/>
  <c r="Q12" i="26" s="1"/>
  <c r="O12" i="26"/>
  <c r="M12" i="26"/>
  <c r="I12" i="26"/>
  <c r="H12" i="26"/>
  <c r="C12" i="26"/>
  <c r="AD11" i="26"/>
  <c r="J11" i="26" s="1"/>
  <c r="AB11" i="26"/>
  <c r="Y11" i="26"/>
  <c r="X11" i="26"/>
  <c r="P11" i="26"/>
  <c r="O11" i="26"/>
  <c r="M11" i="26"/>
  <c r="K11" i="26"/>
  <c r="I11" i="26"/>
  <c r="H11" i="26"/>
  <c r="C11" i="26"/>
  <c r="AD10" i="26"/>
  <c r="J10" i="26" s="1"/>
  <c r="AB10" i="26"/>
  <c r="Y10" i="26"/>
  <c r="X10" i="26"/>
  <c r="P10" i="26"/>
  <c r="O10" i="26"/>
  <c r="M10" i="26"/>
  <c r="H10" i="26"/>
  <c r="C10" i="26"/>
  <c r="AD9" i="26"/>
  <c r="J9" i="26" s="1"/>
  <c r="AB9" i="26"/>
  <c r="Y9" i="26"/>
  <c r="X9" i="26"/>
  <c r="X3" i="26" s="1"/>
  <c r="Q9" i="26"/>
  <c r="P9" i="26"/>
  <c r="O9" i="26"/>
  <c r="M9" i="26"/>
  <c r="H9" i="26"/>
  <c r="C9" i="26"/>
  <c r="AD8" i="26"/>
  <c r="J8" i="26" s="1"/>
  <c r="I8" i="26" s="1"/>
  <c r="AB8" i="26"/>
  <c r="Y8" i="26"/>
  <c r="X8" i="26"/>
  <c r="Q8" i="26"/>
  <c r="P8" i="26"/>
  <c r="O8" i="26"/>
  <c r="M8" i="26"/>
  <c r="K8" i="26"/>
  <c r="H8" i="26"/>
  <c r="C8" i="26"/>
  <c r="AB7" i="26"/>
  <c r="AD7" i="26" s="1"/>
  <c r="J7" i="26" s="1"/>
  <c r="Y7" i="26"/>
  <c r="X7" i="26"/>
  <c r="Q7" i="26"/>
  <c r="P7" i="26"/>
  <c r="O7" i="26"/>
  <c r="M7" i="26"/>
  <c r="H7" i="26"/>
  <c r="C7" i="26"/>
  <c r="AB6" i="26"/>
  <c r="AD6" i="26" s="1"/>
  <c r="J6" i="26" s="1"/>
  <c r="Y6" i="26"/>
  <c r="X6" i="26"/>
  <c r="P6" i="26"/>
  <c r="O6" i="26"/>
  <c r="Q6" i="26" s="1"/>
  <c r="M6" i="26"/>
  <c r="H6" i="26"/>
  <c r="C6" i="26"/>
  <c r="AD5" i="26"/>
  <c r="J5" i="26" s="1"/>
  <c r="AB5" i="26"/>
  <c r="Y5" i="26"/>
  <c r="Y3" i="26" s="1"/>
  <c r="X5" i="26"/>
  <c r="P5" i="26"/>
  <c r="Q5" i="26" s="1"/>
  <c r="O5" i="26"/>
  <c r="M5" i="26"/>
  <c r="H5" i="26"/>
  <c r="C5" i="26"/>
  <c r="AD4" i="26"/>
  <c r="J4" i="26" s="1"/>
  <c r="AB4" i="26"/>
  <c r="Y4" i="26"/>
  <c r="X4" i="26"/>
  <c r="P4" i="26"/>
  <c r="Q4" i="26" s="1"/>
  <c r="O4" i="26"/>
  <c r="M4" i="26"/>
  <c r="K4" i="26"/>
  <c r="I4" i="26"/>
  <c r="H4" i="26"/>
  <c r="C4" i="26"/>
  <c r="AG3" i="26"/>
  <c r="AF3" i="26"/>
  <c r="W3" i="26"/>
  <c r="V3" i="26"/>
  <c r="U3" i="26"/>
  <c r="T3" i="26"/>
  <c r="O3" i="26"/>
  <c r="G3" i="26"/>
  <c r="F3" i="26"/>
  <c r="D3" i="26"/>
  <c r="C3" i="26"/>
  <c r="A2" i="26"/>
  <c r="A1" i="26"/>
  <c r="AD31" i="25"/>
  <c r="J31" i="25" s="1"/>
  <c r="I31" i="25" s="1"/>
  <c r="AB31" i="25"/>
  <c r="Y31" i="25"/>
  <c r="X31" i="25"/>
  <c r="V31" i="25"/>
  <c r="U31" i="25"/>
  <c r="T31" i="25"/>
  <c r="R31" i="25"/>
  <c r="Q31" i="25"/>
  <c r="P31" i="25"/>
  <c r="O31" i="25"/>
  <c r="M31" i="25"/>
  <c r="K31" i="25"/>
  <c r="H31" i="25"/>
  <c r="C31" i="25"/>
  <c r="AB30" i="25"/>
  <c r="AD30" i="25" s="1"/>
  <c r="J30" i="25" s="1"/>
  <c r="Y30" i="25"/>
  <c r="X30" i="25"/>
  <c r="Q30" i="25"/>
  <c r="P30" i="25"/>
  <c r="O30" i="25"/>
  <c r="M30" i="25"/>
  <c r="H30" i="25"/>
  <c r="C30" i="25"/>
  <c r="AB29" i="25"/>
  <c r="AD29" i="25" s="1"/>
  <c r="J29" i="25" s="1"/>
  <c r="Y29" i="25"/>
  <c r="X29" i="25"/>
  <c r="P29" i="25"/>
  <c r="O29" i="25"/>
  <c r="Q29" i="25" s="1"/>
  <c r="M29" i="25"/>
  <c r="H29" i="25"/>
  <c r="C29" i="25"/>
  <c r="AB28" i="25"/>
  <c r="AD28" i="25" s="1"/>
  <c r="J28" i="25" s="1"/>
  <c r="Y28" i="25"/>
  <c r="X28" i="25"/>
  <c r="P28" i="25"/>
  <c r="Q28" i="25" s="1"/>
  <c r="O28" i="25"/>
  <c r="M28" i="25"/>
  <c r="H28" i="25"/>
  <c r="C28" i="25"/>
  <c r="AD27" i="25"/>
  <c r="J27" i="25" s="1"/>
  <c r="AB27" i="25"/>
  <c r="Y27" i="25"/>
  <c r="X27" i="25"/>
  <c r="P27" i="25"/>
  <c r="Q27" i="25" s="1"/>
  <c r="O27" i="25"/>
  <c r="M27" i="25"/>
  <c r="K27" i="25"/>
  <c r="I27" i="25"/>
  <c r="H27" i="25"/>
  <c r="C27" i="25"/>
  <c r="AD26" i="25"/>
  <c r="J26" i="25" s="1"/>
  <c r="K26" i="25" s="1"/>
  <c r="AB26" i="25"/>
  <c r="Y26" i="25"/>
  <c r="X26" i="25"/>
  <c r="P26" i="25"/>
  <c r="O26" i="25"/>
  <c r="Q26" i="25" s="1"/>
  <c r="M26" i="25"/>
  <c r="I26" i="25"/>
  <c r="H26" i="25"/>
  <c r="C26" i="25"/>
  <c r="AB25" i="25"/>
  <c r="AD25" i="25" s="1"/>
  <c r="J25" i="25" s="1"/>
  <c r="Y25" i="25"/>
  <c r="X25" i="25"/>
  <c r="P25" i="25"/>
  <c r="O25" i="25"/>
  <c r="Q25" i="25" s="1"/>
  <c r="M25" i="25"/>
  <c r="H25" i="25"/>
  <c r="C25" i="25"/>
  <c r="AB24" i="25"/>
  <c r="AD24" i="25" s="1"/>
  <c r="J24" i="25" s="1"/>
  <c r="Y24" i="25"/>
  <c r="X24" i="25"/>
  <c r="P24" i="25"/>
  <c r="O24" i="25"/>
  <c r="Q24" i="25" s="1"/>
  <c r="M24" i="25"/>
  <c r="H24" i="25"/>
  <c r="C24" i="25"/>
  <c r="AB23" i="25"/>
  <c r="AD23" i="25" s="1"/>
  <c r="J23" i="25" s="1"/>
  <c r="Y23" i="25"/>
  <c r="X23" i="25"/>
  <c r="P23" i="25"/>
  <c r="O23" i="25"/>
  <c r="Q23" i="25" s="1"/>
  <c r="M23" i="25"/>
  <c r="H23" i="25"/>
  <c r="C23" i="25"/>
  <c r="AB22" i="25"/>
  <c r="AD22" i="25" s="1"/>
  <c r="Y22" i="25"/>
  <c r="X22" i="25"/>
  <c r="P22" i="25"/>
  <c r="O22" i="25"/>
  <c r="Q22" i="25" s="1"/>
  <c r="M22" i="25"/>
  <c r="J22" i="25"/>
  <c r="K22" i="25" s="1"/>
  <c r="H22" i="25"/>
  <c r="C22" i="25"/>
  <c r="AB21" i="25"/>
  <c r="AD21" i="25" s="1"/>
  <c r="Y21" i="25"/>
  <c r="X21" i="25"/>
  <c r="Q21" i="25"/>
  <c r="P21" i="25"/>
  <c r="O21" i="25"/>
  <c r="M21" i="25"/>
  <c r="K21" i="25"/>
  <c r="J21" i="25"/>
  <c r="I21" i="25"/>
  <c r="H21" i="25"/>
  <c r="C21" i="25"/>
  <c r="AD20" i="25"/>
  <c r="J20" i="25" s="1"/>
  <c r="AB20" i="25"/>
  <c r="Y20" i="25"/>
  <c r="X20" i="25"/>
  <c r="P20" i="25"/>
  <c r="O20" i="25"/>
  <c r="Q20" i="25" s="1"/>
  <c r="M20" i="25"/>
  <c r="H20" i="25"/>
  <c r="C20" i="25"/>
  <c r="AB19" i="25"/>
  <c r="AD19" i="25" s="1"/>
  <c r="J19" i="25" s="1"/>
  <c r="K19" i="25" s="1"/>
  <c r="Y19" i="25"/>
  <c r="Y3" i="25" s="1"/>
  <c r="X19" i="25"/>
  <c r="P19" i="25"/>
  <c r="O19" i="25"/>
  <c r="Q19" i="25" s="1"/>
  <c r="M19" i="25"/>
  <c r="H19" i="25"/>
  <c r="C19" i="25"/>
  <c r="AB18" i="25"/>
  <c r="AD18" i="25" s="1"/>
  <c r="J18" i="25" s="1"/>
  <c r="Y18" i="25"/>
  <c r="X18" i="25"/>
  <c r="P18" i="25"/>
  <c r="Q18" i="25" s="1"/>
  <c r="O18" i="25"/>
  <c r="M18" i="25"/>
  <c r="H18" i="25"/>
  <c r="C18" i="25"/>
  <c r="AD17" i="25"/>
  <c r="J17" i="25" s="1"/>
  <c r="I17" i="25" s="1"/>
  <c r="AB17" i="25"/>
  <c r="Y17" i="25"/>
  <c r="X17" i="25"/>
  <c r="Q17" i="25"/>
  <c r="P17" i="25"/>
  <c r="O17" i="25"/>
  <c r="M17" i="25"/>
  <c r="K17" i="25"/>
  <c r="H17" i="25"/>
  <c r="C17" i="25"/>
  <c r="AB16" i="25"/>
  <c r="AD16" i="25" s="1"/>
  <c r="J16" i="25" s="1"/>
  <c r="Y16" i="25"/>
  <c r="X16" i="25"/>
  <c r="Q16" i="25"/>
  <c r="P16" i="25"/>
  <c r="O16" i="25"/>
  <c r="M16" i="25"/>
  <c r="H16" i="25"/>
  <c r="C16" i="25"/>
  <c r="AB15" i="25"/>
  <c r="AD15" i="25" s="1"/>
  <c r="J15" i="25" s="1"/>
  <c r="Y15" i="25"/>
  <c r="X15" i="25"/>
  <c r="P15" i="25"/>
  <c r="O15" i="25"/>
  <c r="Q15" i="25" s="1"/>
  <c r="M15" i="25"/>
  <c r="H15" i="25"/>
  <c r="C15" i="25"/>
  <c r="AB14" i="25"/>
  <c r="AD14" i="25" s="1"/>
  <c r="J14" i="25" s="1"/>
  <c r="Y14" i="25"/>
  <c r="X14" i="25"/>
  <c r="P14" i="25"/>
  <c r="O14" i="25"/>
  <c r="Q14" i="25" s="1"/>
  <c r="M14" i="25"/>
  <c r="H14" i="25"/>
  <c r="C14" i="25"/>
  <c r="AD13" i="25"/>
  <c r="J13" i="25" s="1"/>
  <c r="AB13" i="25"/>
  <c r="Y13" i="25"/>
  <c r="X13" i="25"/>
  <c r="Q13" i="25"/>
  <c r="P13" i="25"/>
  <c r="O13" i="25"/>
  <c r="M13" i="25"/>
  <c r="H13" i="25"/>
  <c r="C13" i="25"/>
  <c r="AD12" i="25"/>
  <c r="J12" i="25" s="1"/>
  <c r="AB12" i="25"/>
  <c r="Y12" i="25"/>
  <c r="X12" i="25"/>
  <c r="P12" i="25"/>
  <c r="O12" i="25"/>
  <c r="Q12" i="25" s="1"/>
  <c r="M12" i="25"/>
  <c r="H12" i="25"/>
  <c r="C12" i="25"/>
  <c r="AB11" i="25"/>
  <c r="AD11" i="25" s="1"/>
  <c r="J11" i="25" s="1"/>
  <c r="K11" i="25" s="1"/>
  <c r="Y11" i="25"/>
  <c r="X11" i="25"/>
  <c r="P11" i="25"/>
  <c r="O11" i="25"/>
  <c r="Q11" i="25" s="1"/>
  <c r="M11" i="25"/>
  <c r="H11" i="25"/>
  <c r="C11" i="25"/>
  <c r="AB10" i="25"/>
  <c r="AD10" i="25" s="1"/>
  <c r="J10" i="25" s="1"/>
  <c r="Y10" i="25"/>
  <c r="X10" i="25"/>
  <c r="P10" i="25"/>
  <c r="Q10" i="25" s="1"/>
  <c r="O10" i="25"/>
  <c r="M10" i="25"/>
  <c r="H10" i="25"/>
  <c r="C10" i="25"/>
  <c r="AD9" i="25"/>
  <c r="J9" i="25" s="1"/>
  <c r="I9" i="25" s="1"/>
  <c r="AB9" i="25"/>
  <c r="Y9" i="25"/>
  <c r="X9" i="25"/>
  <c r="Q9" i="25"/>
  <c r="P9" i="25"/>
  <c r="O9" i="25"/>
  <c r="M9" i="25"/>
  <c r="K9" i="25"/>
  <c r="H9" i="25"/>
  <c r="C9" i="25"/>
  <c r="AB8" i="25"/>
  <c r="AD8" i="25" s="1"/>
  <c r="J8" i="25" s="1"/>
  <c r="Y8" i="25"/>
  <c r="X8" i="25"/>
  <c r="Q8" i="25"/>
  <c r="P8" i="25"/>
  <c r="O8" i="25"/>
  <c r="M8" i="25"/>
  <c r="H8" i="25"/>
  <c r="C8" i="25"/>
  <c r="AB7" i="25"/>
  <c r="AD7" i="25" s="1"/>
  <c r="J7" i="25" s="1"/>
  <c r="Y7" i="25"/>
  <c r="X7" i="25"/>
  <c r="P7" i="25"/>
  <c r="O7" i="25"/>
  <c r="Q7" i="25" s="1"/>
  <c r="M7" i="25"/>
  <c r="H7" i="25"/>
  <c r="C7" i="25"/>
  <c r="AB6" i="25"/>
  <c r="AD6" i="25" s="1"/>
  <c r="Y6" i="25"/>
  <c r="X6" i="25"/>
  <c r="P6" i="25"/>
  <c r="O6" i="25"/>
  <c r="Q6" i="25" s="1"/>
  <c r="M6" i="25"/>
  <c r="J6" i="25"/>
  <c r="H6" i="25"/>
  <c r="C6" i="25"/>
  <c r="AD5" i="25"/>
  <c r="J5" i="25" s="1"/>
  <c r="AB5" i="25"/>
  <c r="Y5" i="25"/>
  <c r="X5" i="25"/>
  <c r="Q5" i="25"/>
  <c r="P5" i="25"/>
  <c r="O5" i="25"/>
  <c r="M5" i="25"/>
  <c r="H5" i="25"/>
  <c r="C5" i="25"/>
  <c r="AD4" i="25"/>
  <c r="J4" i="25" s="1"/>
  <c r="AB4" i="25"/>
  <c r="Y4" i="25"/>
  <c r="X4" i="25"/>
  <c r="X3" i="25" s="1"/>
  <c r="P4" i="25"/>
  <c r="O4" i="25"/>
  <c r="Q4" i="25" s="1"/>
  <c r="M4" i="25"/>
  <c r="H4" i="25"/>
  <c r="C4" i="25"/>
  <c r="AG3" i="25"/>
  <c r="AF3" i="25"/>
  <c r="W3" i="25"/>
  <c r="V3" i="25"/>
  <c r="U3" i="25"/>
  <c r="T3" i="25"/>
  <c r="O3" i="25"/>
  <c r="G3" i="25"/>
  <c r="H3" i="25" s="1"/>
  <c r="F3" i="25"/>
  <c r="D3" i="25"/>
  <c r="C3" i="25"/>
  <c r="A2" i="25"/>
  <c r="A1" i="25"/>
  <c r="AD31" i="24"/>
  <c r="AB31" i="24"/>
  <c r="Y31" i="24"/>
  <c r="X31" i="24"/>
  <c r="V31" i="24"/>
  <c r="U31" i="24"/>
  <c r="T31" i="24"/>
  <c r="R31" i="24"/>
  <c r="Q31" i="24"/>
  <c r="P31" i="24"/>
  <c r="O31" i="24"/>
  <c r="M31" i="24"/>
  <c r="J31" i="24"/>
  <c r="K31" i="24" s="1"/>
  <c r="I31" i="24"/>
  <c r="H31" i="24"/>
  <c r="C31" i="24"/>
  <c r="AB30" i="24"/>
  <c r="AD30" i="24" s="1"/>
  <c r="J30" i="24" s="1"/>
  <c r="Y30" i="24"/>
  <c r="X30" i="24"/>
  <c r="P30" i="24"/>
  <c r="O30" i="24"/>
  <c r="Q30" i="24" s="1"/>
  <c r="M30" i="24"/>
  <c r="H30" i="24"/>
  <c r="C30" i="24"/>
  <c r="AB29" i="24"/>
  <c r="AD29" i="24" s="1"/>
  <c r="J29" i="24" s="1"/>
  <c r="Y29" i="24"/>
  <c r="X29" i="24"/>
  <c r="P29" i="24"/>
  <c r="O29" i="24"/>
  <c r="Q29" i="24" s="1"/>
  <c r="M29" i="24"/>
  <c r="H29" i="24"/>
  <c r="C29" i="24"/>
  <c r="AD28" i="24"/>
  <c r="J28" i="24" s="1"/>
  <c r="AB28" i="24"/>
  <c r="Y28" i="24"/>
  <c r="X28" i="24"/>
  <c r="Q28" i="24"/>
  <c r="P28" i="24"/>
  <c r="O28" i="24"/>
  <c r="M28" i="24"/>
  <c r="H28" i="24"/>
  <c r="C28" i="24"/>
  <c r="AD27" i="24"/>
  <c r="J27" i="24" s="1"/>
  <c r="AB27" i="24"/>
  <c r="Y27" i="24"/>
  <c r="X27" i="24"/>
  <c r="P27" i="24"/>
  <c r="O27" i="24"/>
  <c r="Q27" i="24" s="1"/>
  <c r="M27" i="24"/>
  <c r="H27" i="24"/>
  <c r="C27" i="24"/>
  <c r="AB26" i="24"/>
  <c r="AD26" i="24" s="1"/>
  <c r="J26" i="24" s="1"/>
  <c r="K26" i="24" s="1"/>
  <c r="Y26" i="24"/>
  <c r="X26" i="24"/>
  <c r="P26" i="24"/>
  <c r="O26" i="24"/>
  <c r="Q26" i="24" s="1"/>
  <c r="M26" i="24"/>
  <c r="H26" i="24"/>
  <c r="C26" i="24"/>
  <c r="AB25" i="24"/>
  <c r="AD25" i="24" s="1"/>
  <c r="J25" i="24" s="1"/>
  <c r="Y25" i="24"/>
  <c r="X25" i="24"/>
  <c r="P25" i="24"/>
  <c r="Q25" i="24" s="1"/>
  <c r="O25" i="24"/>
  <c r="M25" i="24"/>
  <c r="H25" i="24"/>
  <c r="C25" i="24"/>
  <c r="AD24" i="24"/>
  <c r="J24" i="24" s="1"/>
  <c r="I24" i="24" s="1"/>
  <c r="AB24" i="24"/>
  <c r="Y24" i="24"/>
  <c r="X24" i="24"/>
  <c r="Q24" i="24"/>
  <c r="P24" i="24"/>
  <c r="O24" i="24"/>
  <c r="M24" i="24"/>
  <c r="K24" i="24"/>
  <c r="H24" i="24"/>
  <c r="C24" i="24"/>
  <c r="AB23" i="24"/>
  <c r="AD23" i="24" s="1"/>
  <c r="J23" i="24" s="1"/>
  <c r="Y23" i="24"/>
  <c r="X23" i="24"/>
  <c r="Q23" i="24"/>
  <c r="P23" i="24"/>
  <c r="O23" i="24"/>
  <c r="M23" i="24"/>
  <c r="H23" i="24"/>
  <c r="C23" i="24"/>
  <c r="AB22" i="24"/>
  <c r="AD22" i="24" s="1"/>
  <c r="J22" i="24" s="1"/>
  <c r="Y22" i="24"/>
  <c r="X22" i="24"/>
  <c r="P22" i="24"/>
  <c r="O22" i="24"/>
  <c r="Q22" i="24" s="1"/>
  <c r="M22" i="24"/>
  <c r="H22" i="24"/>
  <c r="C22" i="24"/>
  <c r="AB21" i="24"/>
  <c r="AD21" i="24" s="1"/>
  <c r="Y21" i="24"/>
  <c r="X21" i="24"/>
  <c r="P21" i="24"/>
  <c r="O21" i="24"/>
  <c r="Q21" i="24" s="1"/>
  <c r="M21" i="24"/>
  <c r="J21" i="24"/>
  <c r="H21" i="24"/>
  <c r="C21" i="24"/>
  <c r="AD20" i="24"/>
  <c r="J20" i="24" s="1"/>
  <c r="AB20" i="24"/>
  <c r="Y20" i="24"/>
  <c r="X20" i="24"/>
  <c r="Q20" i="24"/>
  <c r="P20" i="24"/>
  <c r="O20" i="24"/>
  <c r="M20" i="24"/>
  <c r="H20" i="24"/>
  <c r="C20" i="24"/>
  <c r="AD19" i="24"/>
  <c r="J19" i="24" s="1"/>
  <c r="AB19" i="24"/>
  <c r="Y19" i="24"/>
  <c r="X19" i="24"/>
  <c r="P19" i="24"/>
  <c r="O19" i="24"/>
  <c r="Q19" i="24" s="1"/>
  <c r="M19" i="24"/>
  <c r="H19" i="24"/>
  <c r="C19" i="24"/>
  <c r="AB18" i="24"/>
  <c r="AD18" i="24" s="1"/>
  <c r="J18" i="24" s="1"/>
  <c r="K18" i="24" s="1"/>
  <c r="Y18" i="24"/>
  <c r="X18" i="24"/>
  <c r="P18" i="24"/>
  <c r="O18" i="24"/>
  <c r="Q18" i="24" s="1"/>
  <c r="M18" i="24"/>
  <c r="I18" i="24"/>
  <c r="H18" i="24"/>
  <c r="C18" i="24"/>
  <c r="AB17" i="24"/>
  <c r="AD17" i="24" s="1"/>
  <c r="J17" i="24" s="1"/>
  <c r="Y17" i="24"/>
  <c r="X17" i="24"/>
  <c r="P17" i="24"/>
  <c r="Q17" i="24" s="1"/>
  <c r="O17" i="24"/>
  <c r="M17" i="24"/>
  <c r="H17" i="24"/>
  <c r="C17" i="24"/>
  <c r="AD16" i="24"/>
  <c r="J16" i="24" s="1"/>
  <c r="I16" i="24" s="1"/>
  <c r="AB16" i="24"/>
  <c r="Y16" i="24"/>
  <c r="X16" i="24"/>
  <c r="Q16" i="24"/>
  <c r="P16" i="24"/>
  <c r="O16" i="24"/>
  <c r="M16" i="24"/>
  <c r="K16" i="24"/>
  <c r="H16" i="24"/>
  <c r="C16" i="24"/>
  <c r="AB15" i="24"/>
  <c r="AD15" i="24" s="1"/>
  <c r="J15" i="24" s="1"/>
  <c r="Y15" i="24"/>
  <c r="X15" i="24"/>
  <c r="Q15" i="24"/>
  <c r="P15" i="24"/>
  <c r="O15" i="24"/>
  <c r="M15" i="24"/>
  <c r="H15" i="24"/>
  <c r="C15" i="24"/>
  <c r="AB14" i="24"/>
  <c r="AD14" i="24" s="1"/>
  <c r="J14" i="24" s="1"/>
  <c r="Y14" i="24"/>
  <c r="X14" i="24"/>
  <c r="P14" i="24"/>
  <c r="O14" i="24"/>
  <c r="Q14" i="24" s="1"/>
  <c r="M14" i="24"/>
  <c r="H14" i="24"/>
  <c r="C14" i="24"/>
  <c r="AB13" i="24"/>
  <c r="AD13" i="24" s="1"/>
  <c r="Y13" i="24"/>
  <c r="X13" i="24"/>
  <c r="P13" i="24"/>
  <c r="O13" i="24"/>
  <c r="Q13" i="24" s="1"/>
  <c r="M13" i="24"/>
  <c r="J13" i="24"/>
  <c r="H13" i="24"/>
  <c r="C13" i="24"/>
  <c r="AD12" i="24"/>
  <c r="J12" i="24" s="1"/>
  <c r="AB12" i="24"/>
  <c r="Y12" i="24"/>
  <c r="X12" i="24"/>
  <c r="Q12" i="24"/>
  <c r="P12" i="24"/>
  <c r="O12" i="24"/>
  <c r="M12" i="24"/>
  <c r="H12" i="24"/>
  <c r="C12" i="24"/>
  <c r="AD11" i="24"/>
  <c r="J11" i="24" s="1"/>
  <c r="AB11" i="24"/>
  <c r="Y11" i="24"/>
  <c r="X11" i="24"/>
  <c r="P11" i="24"/>
  <c r="O11" i="24"/>
  <c r="Q11" i="24" s="1"/>
  <c r="M11" i="24"/>
  <c r="H11" i="24"/>
  <c r="C11" i="24"/>
  <c r="AB10" i="24"/>
  <c r="AD10" i="24" s="1"/>
  <c r="J10" i="24" s="1"/>
  <c r="K10" i="24" s="1"/>
  <c r="Y10" i="24"/>
  <c r="X10" i="24"/>
  <c r="P10" i="24"/>
  <c r="O10" i="24"/>
  <c r="Q10" i="24" s="1"/>
  <c r="M10" i="24"/>
  <c r="I10" i="24"/>
  <c r="H10" i="24"/>
  <c r="C10" i="24"/>
  <c r="AB9" i="24"/>
  <c r="AD9" i="24" s="1"/>
  <c r="J9" i="24" s="1"/>
  <c r="Y9" i="24"/>
  <c r="X9" i="24"/>
  <c r="P9" i="24"/>
  <c r="Q9" i="24" s="1"/>
  <c r="O9" i="24"/>
  <c r="M9" i="24"/>
  <c r="H9" i="24"/>
  <c r="C9" i="24"/>
  <c r="AD8" i="24"/>
  <c r="J8" i="24" s="1"/>
  <c r="I8" i="24" s="1"/>
  <c r="AB8" i="24"/>
  <c r="Y8" i="24"/>
  <c r="X8" i="24"/>
  <c r="Q8" i="24"/>
  <c r="P8" i="24"/>
  <c r="O8" i="24"/>
  <c r="M8" i="24"/>
  <c r="H8" i="24"/>
  <c r="C8" i="24"/>
  <c r="AB7" i="24"/>
  <c r="AD7" i="24" s="1"/>
  <c r="J7" i="24" s="1"/>
  <c r="Y7" i="24"/>
  <c r="X7" i="24"/>
  <c r="Q7" i="24"/>
  <c r="P7" i="24"/>
  <c r="O7" i="24"/>
  <c r="M7" i="24"/>
  <c r="H7" i="24"/>
  <c r="C7" i="24"/>
  <c r="AB6" i="24"/>
  <c r="AD6" i="24" s="1"/>
  <c r="J6" i="24" s="1"/>
  <c r="Y6" i="24"/>
  <c r="X6" i="24"/>
  <c r="P6" i="24"/>
  <c r="O6" i="24"/>
  <c r="Q6" i="24" s="1"/>
  <c r="M6" i="24"/>
  <c r="H6" i="24"/>
  <c r="C6" i="24"/>
  <c r="AB5" i="24"/>
  <c r="AD5" i="24" s="1"/>
  <c r="J5" i="24" s="1"/>
  <c r="Y5" i="24"/>
  <c r="X5" i="24"/>
  <c r="P5" i="24"/>
  <c r="O5" i="24"/>
  <c r="Q5" i="24" s="1"/>
  <c r="M5" i="24"/>
  <c r="H5" i="24"/>
  <c r="C5" i="24"/>
  <c r="AD4" i="24"/>
  <c r="J4" i="24" s="1"/>
  <c r="AB4" i="24"/>
  <c r="Y4" i="24"/>
  <c r="X4" i="24"/>
  <c r="Q4" i="24"/>
  <c r="P4" i="24"/>
  <c r="O4" i="24"/>
  <c r="M4" i="24"/>
  <c r="H4" i="24"/>
  <c r="C4" i="24"/>
  <c r="AG3" i="24"/>
  <c r="AF3" i="24"/>
  <c r="W3" i="24"/>
  <c r="V3" i="24"/>
  <c r="U3" i="24"/>
  <c r="T3" i="24"/>
  <c r="O3" i="24"/>
  <c r="G3" i="24"/>
  <c r="H3" i="24" s="1"/>
  <c r="F3" i="24"/>
  <c r="D3" i="24"/>
  <c r="C3" i="24"/>
  <c r="A2" i="24"/>
  <c r="A1" i="24"/>
  <c r="AD31" i="23"/>
  <c r="J31" i="23" s="1"/>
  <c r="I31" i="23" s="1"/>
  <c r="AB31" i="23"/>
  <c r="Y31" i="23"/>
  <c r="X31" i="23"/>
  <c r="V31" i="23"/>
  <c r="U31" i="23"/>
  <c r="T31" i="23"/>
  <c r="R31" i="23"/>
  <c r="Q31" i="23"/>
  <c r="P31" i="23"/>
  <c r="O31" i="23"/>
  <c r="M31" i="23"/>
  <c r="K31" i="23"/>
  <c r="H31" i="23"/>
  <c r="C31" i="23"/>
  <c r="AB30" i="23"/>
  <c r="AD30" i="23" s="1"/>
  <c r="J30" i="23" s="1"/>
  <c r="Y30" i="23"/>
  <c r="X30" i="23"/>
  <c r="Q30" i="23"/>
  <c r="P30" i="23"/>
  <c r="O30" i="23"/>
  <c r="M30" i="23"/>
  <c r="H30" i="23"/>
  <c r="C30" i="23"/>
  <c r="AB29" i="23"/>
  <c r="AD29" i="23" s="1"/>
  <c r="J29" i="23" s="1"/>
  <c r="Y29" i="23"/>
  <c r="X29" i="23"/>
  <c r="P29" i="23"/>
  <c r="O29" i="23"/>
  <c r="Q29" i="23" s="1"/>
  <c r="M29" i="23"/>
  <c r="H29" i="23"/>
  <c r="C29" i="23"/>
  <c r="AB28" i="23"/>
  <c r="AD28" i="23" s="1"/>
  <c r="J28" i="23" s="1"/>
  <c r="Y28" i="23"/>
  <c r="X28" i="23"/>
  <c r="P28" i="23"/>
  <c r="O28" i="23"/>
  <c r="Q28" i="23" s="1"/>
  <c r="M28" i="23"/>
  <c r="H28" i="23"/>
  <c r="C28" i="23"/>
  <c r="AD27" i="23"/>
  <c r="J27" i="23" s="1"/>
  <c r="AB27" i="23"/>
  <c r="Y27" i="23"/>
  <c r="X27" i="23"/>
  <c r="Q27" i="23"/>
  <c r="P27" i="23"/>
  <c r="O27" i="23"/>
  <c r="M27" i="23"/>
  <c r="H27" i="23"/>
  <c r="C27" i="23"/>
  <c r="AD26" i="23"/>
  <c r="J26" i="23" s="1"/>
  <c r="AB26" i="23"/>
  <c r="Y26" i="23"/>
  <c r="X26" i="23"/>
  <c r="P26" i="23"/>
  <c r="O26" i="23"/>
  <c r="Q26" i="23" s="1"/>
  <c r="M26" i="23"/>
  <c r="H26" i="23"/>
  <c r="C26" i="23"/>
  <c r="AB25" i="23"/>
  <c r="AD25" i="23" s="1"/>
  <c r="J25" i="23" s="1"/>
  <c r="K25" i="23" s="1"/>
  <c r="Y25" i="23"/>
  <c r="X25" i="23"/>
  <c r="P25" i="23"/>
  <c r="O25" i="23"/>
  <c r="Q25" i="23" s="1"/>
  <c r="M25" i="23"/>
  <c r="H25" i="23"/>
  <c r="C25" i="23"/>
  <c r="AB24" i="23"/>
  <c r="AD24" i="23" s="1"/>
  <c r="J24" i="23" s="1"/>
  <c r="Y24" i="23"/>
  <c r="X24" i="23"/>
  <c r="P24" i="23"/>
  <c r="Q24" i="23" s="1"/>
  <c r="O24" i="23"/>
  <c r="M24" i="23"/>
  <c r="H24" i="23"/>
  <c r="C24" i="23"/>
  <c r="AD23" i="23"/>
  <c r="J23" i="23" s="1"/>
  <c r="I23" i="23" s="1"/>
  <c r="AB23" i="23"/>
  <c r="Y23" i="23"/>
  <c r="X23" i="23"/>
  <c r="Q23" i="23"/>
  <c r="P23" i="23"/>
  <c r="O23" i="23"/>
  <c r="M23" i="23"/>
  <c r="K23" i="23"/>
  <c r="H23" i="23"/>
  <c r="C23" i="23"/>
  <c r="AB22" i="23"/>
  <c r="AD22" i="23" s="1"/>
  <c r="J22" i="23" s="1"/>
  <c r="Y22" i="23"/>
  <c r="X22" i="23"/>
  <c r="Q22" i="23"/>
  <c r="P22" i="23"/>
  <c r="O22" i="23"/>
  <c r="M22" i="23"/>
  <c r="H22" i="23"/>
  <c r="C22" i="23"/>
  <c r="AB21" i="23"/>
  <c r="AD21" i="23" s="1"/>
  <c r="J21" i="23" s="1"/>
  <c r="Y21" i="23"/>
  <c r="X21" i="23"/>
  <c r="P21" i="23"/>
  <c r="O21" i="23"/>
  <c r="Q21" i="23" s="1"/>
  <c r="M21" i="23"/>
  <c r="H21" i="23"/>
  <c r="C21" i="23"/>
  <c r="AB20" i="23"/>
  <c r="AD20" i="23" s="1"/>
  <c r="J20" i="23" s="1"/>
  <c r="Y20" i="23"/>
  <c r="X20" i="23"/>
  <c r="P20" i="23"/>
  <c r="O20" i="23"/>
  <c r="Q20" i="23" s="1"/>
  <c r="M20" i="23"/>
  <c r="H20" i="23"/>
  <c r="C20" i="23"/>
  <c r="AD19" i="23"/>
  <c r="J19" i="23" s="1"/>
  <c r="AB19" i="23"/>
  <c r="Y19" i="23"/>
  <c r="X19" i="23"/>
  <c r="Q19" i="23"/>
  <c r="P19" i="23"/>
  <c r="O19" i="23"/>
  <c r="M19" i="23"/>
  <c r="H19" i="23"/>
  <c r="C19" i="23"/>
  <c r="AD18" i="23"/>
  <c r="J18" i="23" s="1"/>
  <c r="AB18" i="23"/>
  <c r="Y18" i="23"/>
  <c r="X18" i="23"/>
  <c r="P18" i="23"/>
  <c r="O18" i="23"/>
  <c r="Q18" i="23" s="1"/>
  <c r="M18" i="23"/>
  <c r="H18" i="23"/>
  <c r="C18" i="23"/>
  <c r="AB17" i="23"/>
  <c r="AD17" i="23" s="1"/>
  <c r="J17" i="23" s="1"/>
  <c r="K17" i="23" s="1"/>
  <c r="Y17" i="23"/>
  <c r="X17" i="23"/>
  <c r="P17" i="23"/>
  <c r="O17" i="23"/>
  <c r="Q17" i="23" s="1"/>
  <c r="M17" i="23"/>
  <c r="H17" i="23"/>
  <c r="C17" i="23"/>
  <c r="AB16" i="23"/>
  <c r="AD16" i="23" s="1"/>
  <c r="J16" i="23" s="1"/>
  <c r="Y16" i="23"/>
  <c r="X16" i="23"/>
  <c r="P16" i="23"/>
  <c r="Q16" i="23" s="1"/>
  <c r="O16" i="23"/>
  <c r="M16" i="23"/>
  <c r="H16" i="23"/>
  <c r="C16" i="23"/>
  <c r="AD15" i="23"/>
  <c r="J15" i="23" s="1"/>
  <c r="I15" i="23" s="1"/>
  <c r="AB15" i="23"/>
  <c r="Y15" i="23"/>
  <c r="X15" i="23"/>
  <c r="Q15" i="23"/>
  <c r="P15" i="23"/>
  <c r="O15" i="23"/>
  <c r="M15" i="23"/>
  <c r="K15" i="23"/>
  <c r="H15" i="23"/>
  <c r="C15" i="23"/>
  <c r="AB14" i="23"/>
  <c r="AD14" i="23" s="1"/>
  <c r="J14" i="23" s="1"/>
  <c r="Y14" i="23"/>
  <c r="X14" i="23"/>
  <c r="Q14" i="23"/>
  <c r="P14" i="23"/>
  <c r="O14" i="23"/>
  <c r="M14" i="23"/>
  <c r="H14" i="23"/>
  <c r="C14" i="23"/>
  <c r="AB13" i="23"/>
  <c r="AD13" i="23" s="1"/>
  <c r="J13" i="23" s="1"/>
  <c r="Y13" i="23"/>
  <c r="X13" i="23"/>
  <c r="P13" i="23"/>
  <c r="O13" i="23"/>
  <c r="Q13" i="23" s="1"/>
  <c r="M13" i="23"/>
  <c r="H13" i="23"/>
  <c r="C13" i="23"/>
  <c r="AB12" i="23"/>
  <c r="AD12" i="23" s="1"/>
  <c r="Y12" i="23"/>
  <c r="X12" i="23"/>
  <c r="P12" i="23"/>
  <c r="O12" i="23"/>
  <c r="Q12" i="23" s="1"/>
  <c r="M12" i="23"/>
  <c r="J12" i="23"/>
  <c r="H12" i="23"/>
  <c r="C12" i="23"/>
  <c r="AD11" i="23"/>
  <c r="J11" i="23" s="1"/>
  <c r="AB11" i="23"/>
  <c r="Y11" i="23"/>
  <c r="X11" i="23"/>
  <c r="Q11" i="23"/>
  <c r="P11" i="23"/>
  <c r="O11" i="23"/>
  <c r="M11" i="23"/>
  <c r="H11" i="23"/>
  <c r="C11" i="23"/>
  <c r="AD10" i="23"/>
  <c r="J10" i="23" s="1"/>
  <c r="AB10" i="23"/>
  <c r="Y10" i="23"/>
  <c r="X10" i="23"/>
  <c r="P10" i="23"/>
  <c r="O10" i="23"/>
  <c r="Q10" i="23" s="1"/>
  <c r="M10" i="23"/>
  <c r="H10" i="23"/>
  <c r="C10" i="23"/>
  <c r="AB9" i="23"/>
  <c r="AD9" i="23" s="1"/>
  <c r="J9" i="23" s="1"/>
  <c r="K9" i="23" s="1"/>
  <c r="Y9" i="23"/>
  <c r="X9" i="23"/>
  <c r="P9" i="23"/>
  <c r="O9" i="23"/>
  <c r="Q9" i="23" s="1"/>
  <c r="M9" i="23"/>
  <c r="I9" i="23"/>
  <c r="H9" i="23"/>
  <c r="C9" i="23"/>
  <c r="AB8" i="23"/>
  <c r="AD8" i="23" s="1"/>
  <c r="J8" i="23" s="1"/>
  <c r="Y8" i="23"/>
  <c r="X8" i="23"/>
  <c r="P8" i="23"/>
  <c r="Q8" i="23" s="1"/>
  <c r="O8" i="23"/>
  <c r="M8" i="23"/>
  <c r="H8" i="23"/>
  <c r="C8" i="23"/>
  <c r="AD7" i="23"/>
  <c r="J7" i="23" s="1"/>
  <c r="I7" i="23" s="1"/>
  <c r="AB7" i="23"/>
  <c r="Y7" i="23"/>
  <c r="X7" i="23"/>
  <c r="Q7" i="23"/>
  <c r="P7" i="23"/>
  <c r="O7" i="23"/>
  <c r="M7" i="23"/>
  <c r="K7" i="23"/>
  <c r="H7" i="23"/>
  <c r="C7" i="23"/>
  <c r="AB6" i="23"/>
  <c r="AD6" i="23" s="1"/>
  <c r="J6" i="23" s="1"/>
  <c r="Y6" i="23"/>
  <c r="X6" i="23"/>
  <c r="X3" i="23" s="1"/>
  <c r="Q6" i="23"/>
  <c r="P6" i="23"/>
  <c r="O6" i="23"/>
  <c r="M6" i="23"/>
  <c r="H6" i="23"/>
  <c r="C6" i="23"/>
  <c r="AB5" i="23"/>
  <c r="AD5" i="23" s="1"/>
  <c r="J5" i="23" s="1"/>
  <c r="Y5" i="23"/>
  <c r="Y3" i="23" s="1"/>
  <c r="X5" i="23"/>
  <c r="P5" i="23"/>
  <c r="O5" i="23"/>
  <c r="Q5" i="23" s="1"/>
  <c r="M5" i="23"/>
  <c r="H5" i="23"/>
  <c r="C5" i="23"/>
  <c r="AB4" i="23"/>
  <c r="AD4" i="23" s="1"/>
  <c r="Y4" i="23"/>
  <c r="X4" i="23"/>
  <c r="P4" i="23"/>
  <c r="O4" i="23"/>
  <c r="Q4" i="23" s="1"/>
  <c r="M4" i="23"/>
  <c r="J4" i="23"/>
  <c r="H4" i="23"/>
  <c r="C4" i="23"/>
  <c r="AG3" i="23"/>
  <c r="AF3" i="23"/>
  <c r="W3" i="23"/>
  <c r="V3" i="23"/>
  <c r="U3" i="23"/>
  <c r="T3" i="23"/>
  <c r="O3" i="23"/>
  <c r="H3" i="23"/>
  <c r="G3" i="23"/>
  <c r="F3" i="23"/>
  <c r="D3" i="23"/>
  <c r="C3" i="23"/>
  <c r="A2" i="23"/>
  <c r="A1" i="23"/>
  <c r="AB31" i="22"/>
  <c r="AD31" i="22" s="1"/>
  <c r="J31" i="22" s="1"/>
  <c r="Y31" i="22"/>
  <c r="X31" i="22"/>
  <c r="V31" i="22"/>
  <c r="U31" i="22"/>
  <c r="T31" i="22"/>
  <c r="R31" i="22"/>
  <c r="P31" i="22"/>
  <c r="Q31" i="22" s="1"/>
  <c r="O31" i="22"/>
  <c r="M31" i="22"/>
  <c r="H31" i="22"/>
  <c r="C31" i="22"/>
  <c r="AD30" i="22"/>
  <c r="J30" i="22" s="1"/>
  <c r="I30" i="22" s="1"/>
  <c r="AB30" i="22"/>
  <c r="Y30" i="22"/>
  <c r="X30" i="22"/>
  <c r="Q30" i="22"/>
  <c r="P30" i="22"/>
  <c r="O30" i="22"/>
  <c r="M30" i="22"/>
  <c r="K30" i="22"/>
  <c r="H30" i="22"/>
  <c r="C30" i="22"/>
  <c r="AB29" i="22"/>
  <c r="AD29" i="22" s="1"/>
  <c r="J29" i="22" s="1"/>
  <c r="Y29" i="22"/>
  <c r="X29" i="22"/>
  <c r="Q29" i="22"/>
  <c r="P29" i="22"/>
  <c r="O29" i="22"/>
  <c r="M29" i="22"/>
  <c r="H29" i="22"/>
  <c r="C29" i="22"/>
  <c r="AB28" i="22"/>
  <c r="AD28" i="22" s="1"/>
  <c r="J28" i="22" s="1"/>
  <c r="Y28" i="22"/>
  <c r="X28" i="22"/>
  <c r="P28" i="22"/>
  <c r="O28" i="22"/>
  <c r="Q28" i="22" s="1"/>
  <c r="M28" i="22"/>
  <c r="H28" i="22"/>
  <c r="C28" i="22"/>
  <c r="AB27" i="22"/>
  <c r="AD27" i="22" s="1"/>
  <c r="Y27" i="22"/>
  <c r="X27" i="22"/>
  <c r="P27" i="22"/>
  <c r="O27" i="22"/>
  <c r="Q27" i="22" s="1"/>
  <c r="M27" i="22"/>
  <c r="J27" i="22"/>
  <c r="H27" i="22"/>
  <c r="C27" i="22"/>
  <c r="AD26" i="22"/>
  <c r="J26" i="22" s="1"/>
  <c r="AB26" i="22"/>
  <c r="Y26" i="22"/>
  <c r="X26" i="22"/>
  <c r="Q26" i="22"/>
  <c r="P26" i="22"/>
  <c r="O26" i="22"/>
  <c r="M26" i="22"/>
  <c r="H26" i="22"/>
  <c r="C26" i="22"/>
  <c r="AD25" i="22"/>
  <c r="J25" i="22" s="1"/>
  <c r="AB25" i="22"/>
  <c r="Y25" i="22"/>
  <c r="X25" i="22"/>
  <c r="P25" i="22"/>
  <c r="O25" i="22"/>
  <c r="Q25" i="22" s="1"/>
  <c r="M25" i="22"/>
  <c r="H25" i="22"/>
  <c r="C25" i="22"/>
  <c r="AD24" i="22"/>
  <c r="J24" i="22" s="1"/>
  <c r="K24" i="22" s="1"/>
  <c r="AB24" i="22"/>
  <c r="Y24" i="22"/>
  <c r="X24" i="22"/>
  <c r="P24" i="22"/>
  <c r="O24" i="22"/>
  <c r="Q24" i="22" s="1"/>
  <c r="M24" i="22"/>
  <c r="I24" i="22"/>
  <c r="H24" i="22"/>
  <c r="C24" i="22"/>
  <c r="AB23" i="22"/>
  <c r="AD23" i="22" s="1"/>
  <c r="J23" i="22" s="1"/>
  <c r="Y23" i="22"/>
  <c r="X23" i="22"/>
  <c r="P23" i="22"/>
  <c r="Q23" i="22" s="1"/>
  <c r="O23" i="22"/>
  <c r="M23" i="22"/>
  <c r="H23" i="22"/>
  <c r="C23" i="22"/>
  <c r="AD22" i="22"/>
  <c r="J22" i="22" s="1"/>
  <c r="I22" i="22" s="1"/>
  <c r="AB22" i="22"/>
  <c r="Y22" i="22"/>
  <c r="X22" i="22"/>
  <c r="Q22" i="22"/>
  <c r="P22" i="22"/>
  <c r="O22" i="22"/>
  <c r="M22" i="22"/>
  <c r="K22" i="22"/>
  <c r="H22" i="22"/>
  <c r="C22" i="22"/>
  <c r="AB21" i="22"/>
  <c r="AD21" i="22" s="1"/>
  <c r="J21" i="22" s="1"/>
  <c r="Y21" i="22"/>
  <c r="X21" i="22"/>
  <c r="Q21" i="22"/>
  <c r="P21" i="22"/>
  <c r="O21" i="22"/>
  <c r="M21" i="22"/>
  <c r="H21" i="22"/>
  <c r="C21" i="22"/>
  <c r="AB20" i="22"/>
  <c r="AD20" i="22" s="1"/>
  <c r="J20" i="22" s="1"/>
  <c r="Y20" i="22"/>
  <c r="X20" i="22"/>
  <c r="P20" i="22"/>
  <c r="O20" i="22"/>
  <c r="Q20" i="22" s="1"/>
  <c r="M20" i="22"/>
  <c r="H20" i="22"/>
  <c r="C20" i="22"/>
  <c r="AB19" i="22"/>
  <c r="AD19" i="22" s="1"/>
  <c r="J19" i="22" s="1"/>
  <c r="Y19" i="22"/>
  <c r="X19" i="22"/>
  <c r="P19" i="22"/>
  <c r="O19" i="22"/>
  <c r="Q19" i="22" s="1"/>
  <c r="M19" i="22"/>
  <c r="H19" i="22"/>
  <c r="C19" i="22"/>
  <c r="AD18" i="22"/>
  <c r="J18" i="22" s="1"/>
  <c r="AB18" i="22"/>
  <c r="Y18" i="22"/>
  <c r="X18" i="22"/>
  <c r="Q18" i="22"/>
  <c r="P18" i="22"/>
  <c r="O18" i="22"/>
  <c r="M18" i="22"/>
  <c r="H18" i="22"/>
  <c r="C18" i="22"/>
  <c r="AD17" i="22"/>
  <c r="J17" i="22" s="1"/>
  <c r="AB17" i="22"/>
  <c r="Y17" i="22"/>
  <c r="X17" i="22"/>
  <c r="P17" i="22"/>
  <c r="O17" i="22"/>
  <c r="Q17" i="22" s="1"/>
  <c r="M17" i="22"/>
  <c r="H17" i="22"/>
  <c r="C17" i="22"/>
  <c r="AB16" i="22"/>
  <c r="AD16" i="22" s="1"/>
  <c r="J16" i="22" s="1"/>
  <c r="K16" i="22" s="1"/>
  <c r="Y16" i="22"/>
  <c r="X16" i="22"/>
  <c r="P16" i="22"/>
  <c r="O16" i="22"/>
  <c r="Q16" i="22" s="1"/>
  <c r="M16" i="22"/>
  <c r="H16" i="22"/>
  <c r="C16" i="22"/>
  <c r="AB15" i="22"/>
  <c r="AD15" i="22" s="1"/>
  <c r="J15" i="22" s="1"/>
  <c r="Y15" i="22"/>
  <c r="X15" i="22"/>
  <c r="P15" i="22"/>
  <c r="Q15" i="22" s="1"/>
  <c r="O15" i="22"/>
  <c r="M15" i="22"/>
  <c r="H15" i="22"/>
  <c r="C15" i="22"/>
  <c r="AD14" i="22"/>
  <c r="J14" i="22" s="1"/>
  <c r="I14" i="22" s="1"/>
  <c r="AB14" i="22"/>
  <c r="Y14" i="22"/>
  <c r="X14" i="22"/>
  <c r="Q14" i="22"/>
  <c r="P14" i="22"/>
  <c r="O14" i="22"/>
  <c r="M14" i="22"/>
  <c r="K14" i="22"/>
  <c r="H14" i="22"/>
  <c r="C14" i="22"/>
  <c r="AB13" i="22"/>
  <c r="AD13" i="22" s="1"/>
  <c r="J13" i="22" s="1"/>
  <c r="Y13" i="22"/>
  <c r="X13" i="22"/>
  <c r="Q13" i="22"/>
  <c r="P13" i="22"/>
  <c r="O13" i="22"/>
  <c r="M13" i="22"/>
  <c r="H13" i="22"/>
  <c r="C13" i="22"/>
  <c r="AB12" i="22"/>
  <c r="AD12" i="22" s="1"/>
  <c r="J12" i="22" s="1"/>
  <c r="Y12" i="22"/>
  <c r="X12" i="22"/>
  <c r="P12" i="22"/>
  <c r="O12" i="22"/>
  <c r="Q12" i="22" s="1"/>
  <c r="M12" i="22"/>
  <c r="H12" i="22"/>
  <c r="C12" i="22"/>
  <c r="AB11" i="22"/>
  <c r="AD11" i="22" s="1"/>
  <c r="J11" i="22" s="1"/>
  <c r="Y11" i="22"/>
  <c r="X11" i="22"/>
  <c r="P11" i="22"/>
  <c r="O11" i="22"/>
  <c r="Q11" i="22" s="1"/>
  <c r="M11" i="22"/>
  <c r="H11" i="22"/>
  <c r="C11" i="22"/>
  <c r="AD10" i="22"/>
  <c r="J10" i="22" s="1"/>
  <c r="AB10" i="22"/>
  <c r="Y10" i="22"/>
  <c r="X10" i="22"/>
  <c r="Q10" i="22"/>
  <c r="P10" i="22"/>
  <c r="O10" i="22"/>
  <c r="M10" i="22"/>
  <c r="H10" i="22"/>
  <c r="C10" i="22"/>
  <c r="AD9" i="22"/>
  <c r="J9" i="22" s="1"/>
  <c r="AB9" i="22"/>
  <c r="Y9" i="22"/>
  <c r="X9" i="22"/>
  <c r="P9" i="22"/>
  <c r="O9" i="22"/>
  <c r="Q9" i="22" s="1"/>
  <c r="M9" i="22"/>
  <c r="H9" i="22"/>
  <c r="C9" i="22"/>
  <c r="AB8" i="22"/>
  <c r="AD8" i="22" s="1"/>
  <c r="J8" i="22" s="1"/>
  <c r="K8" i="22" s="1"/>
  <c r="Y8" i="22"/>
  <c r="X8" i="22"/>
  <c r="P8" i="22"/>
  <c r="O8" i="22"/>
  <c r="Q8" i="22" s="1"/>
  <c r="M8" i="22"/>
  <c r="H8" i="22"/>
  <c r="C8" i="22"/>
  <c r="AB7" i="22"/>
  <c r="AD7" i="22" s="1"/>
  <c r="J7" i="22" s="1"/>
  <c r="Y7" i="22"/>
  <c r="X7" i="22"/>
  <c r="P7" i="22"/>
  <c r="Q7" i="22" s="1"/>
  <c r="O7" i="22"/>
  <c r="M7" i="22"/>
  <c r="H7" i="22"/>
  <c r="C7" i="22"/>
  <c r="AD6" i="22"/>
  <c r="J6" i="22" s="1"/>
  <c r="I6" i="22" s="1"/>
  <c r="AB6" i="22"/>
  <c r="Y6" i="22"/>
  <c r="X6" i="22"/>
  <c r="Q6" i="22"/>
  <c r="P6" i="22"/>
  <c r="O6" i="22"/>
  <c r="M6" i="22"/>
  <c r="K6" i="22"/>
  <c r="H6" i="22"/>
  <c r="C6" i="22"/>
  <c r="AB5" i="22"/>
  <c r="AD5" i="22" s="1"/>
  <c r="J5" i="22" s="1"/>
  <c r="Y5" i="22"/>
  <c r="X5" i="22"/>
  <c r="Q5" i="22"/>
  <c r="P5" i="22"/>
  <c r="O5" i="22"/>
  <c r="M5" i="22"/>
  <c r="H5" i="22"/>
  <c r="C5" i="22"/>
  <c r="AB4" i="22"/>
  <c r="AD4" i="22" s="1"/>
  <c r="J4" i="22" s="1"/>
  <c r="Y4" i="22"/>
  <c r="X4" i="22"/>
  <c r="P4" i="22"/>
  <c r="O4" i="22"/>
  <c r="Q4" i="22" s="1"/>
  <c r="M4" i="22"/>
  <c r="H4" i="22"/>
  <c r="C4" i="22"/>
  <c r="AG3" i="22"/>
  <c r="AF3" i="22"/>
  <c r="W3" i="22"/>
  <c r="V3" i="22"/>
  <c r="U3" i="22"/>
  <c r="T3" i="22"/>
  <c r="O3" i="22"/>
  <c r="G3" i="22"/>
  <c r="H3" i="22" s="1"/>
  <c r="F3" i="22"/>
  <c r="D3" i="22"/>
  <c r="C3" i="22"/>
  <c r="A2" i="22"/>
  <c r="A1" i="22"/>
  <c r="AB31" i="21"/>
  <c r="AD31" i="21" s="1"/>
  <c r="J31" i="21" s="1"/>
  <c r="K31" i="21" s="1"/>
  <c r="Y31" i="21"/>
  <c r="X31" i="21"/>
  <c r="V31" i="21"/>
  <c r="U31" i="21"/>
  <c r="T31" i="21"/>
  <c r="R31" i="21"/>
  <c r="P31" i="21"/>
  <c r="O31" i="21"/>
  <c r="Q31" i="21" s="1"/>
  <c r="M31" i="21"/>
  <c r="H31" i="21"/>
  <c r="C31" i="21"/>
  <c r="AB30" i="21"/>
  <c r="AD30" i="21" s="1"/>
  <c r="J30" i="21" s="1"/>
  <c r="Y30" i="21"/>
  <c r="X30" i="21"/>
  <c r="P30" i="21"/>
  <c r="Q30" i="21" s="1"/>
  <c r="O30" i="21"/>
  <c r="M30" i="21"/>
  <c r="H30" i="21"/>
  <c r="C30" i="21"/>
  <c r="AD29" i="21"/>
  <c r="J29" i="21" s="1"/>
  <c r="I29" i="21" s="1"/>
  <c r="AB29" i="21"/>
  <c r="Y29" i="21"/>
  <c r="X29" i="21"/>
  <c r="Q29" i="21"/>
  <c r="P29" i="21"/>
  <c r="O29" i="21"/>
  <c r="M29" i="21"/>
  <c r="K29" i="21"/>
  <c r="H29" i="21"/>
  <c r="C29" i="21"/>
  <c r="AB28" i="21"/>
  <c r="AD28" i="21" s="1"/>
  <c r="J28" i="21" s="1"/>
  <c r="Y28" i="21"/>
  <c r="X28" i="21"/>
  <c r="Q28" i="21"/>
  <c r="P28" i="21"/>
  <c r="O28" i="21"/>
  <c r="M28" i="21"/>
  <c r="H28" i="21"/>
  <c r="C28" i="21"/>
  <c r="AB27" i="21"/>
  <c r="AD27" i="21" s="1"/>
  <c r="J27" i="21" s="1"/>
  <c r="Y27" i="21"/>
  <c r="X27" i="21"/>
  <c r="P27" i="21"/>
  <c r="O27" i="21"/>
  <c r="Q27" i="21" s="1"/>
  <c r="M27" i="21"/>
  <c r="H27" i="21"/>
  <c r="C27" i="21"/>
  <c r="AB26" i="21"/>
  <c r="AD26" i="21" s="1"/>
  <c r="J26" i="21" s="1"/>
  <c r="Y26" i="21"/>
  <c r="X26" i="21"/>
  <c r="P26" i="21"/>
  <c r="O26" i="21"/>
  <c r="Q26" i="21" s="1"/>
  <c r="M26" i="21"/>
  <c r="H26" i="21"/>
  <c r="C26" i="21"/>
  <c r="AD25" i="21"/>
  <c r="J25" i="21" s="1"/>
  <c r="AB25" i="21"/>
  <c r="Y25" i="21"/>
  <c r="X25" i="21"/>
  <c r="Q25" i="21"/>
  <c r="P25" i="21"/>
  <c r="O25" i="21"/>
  <c r="M25" i="21"/>
  <c r="H25" i="21"/>
  <c r="C25" i="21"/>
  <c r="AD24" i="21"/>
  <c r="J24" i="21" s="1"/>
  <c r="AB24" i="21"/>
  <c r="Y24" i="21"/>
  <c r="X24" i="21"/>
  <c r="Q24" i="21"/>
  <c r="P24" i="21"/>
  <c r="O24" i="21"/>
  <c r="M24" i="21"/>
  <c r="H24" i="21"/>
  <c r="C24" i="21"/>
  <c r="AB23" i="21"/>
  <c r="AD23" i="21" s="1"/>
  <c r="J23" i="21" s="1"/>
  <c r="K23" i="21" s="1"/>
  <c r="Y23" i="21"/>
  <c r="X23" i="21"/>
  <c r="P23" i="21"/>
  <c r="O23" i="21"/>
  <c r="Q23" i="21" s="1"/>
  <c r="M23" i="21"/>
  <c r="I23" i="21"/>
  <c r="H23" i="21"/>
  <c r="C23" i="21"/>
  <c r="AB22" i="21"/>
  <c r="AD22" i="21" s="1"/>
  <c r="J22" i="21" s="1"/>
  <c r="Y22" i="21"/>
  <c r="X22" i="21"/>
  <c r="P22" i="21"/>
  <c r="Q22" i="21" s="1"/>
  <c r="O22" i="21"/>
  <c r="M22" i="21"/>
  <c r="H22" i="21"/>
  <c r="C22" i="21"/>
  <c r="AD21" i="21"/>
  <c r="J21" i="21" s="1"/>
  <c r="I21" i="21" s="1"/>
  <c r="AB21" i="21"/>
  <c r="Y21" i="21"/>
  <c r="X21" i="21"/>
  <c r="Q21" i="21"/>
  <c r="P21" i="21"/>
  <c r="O21" i="21"/>
  <c r="M21" i="21"/>
  <c r="K21" i="21"/>
  <c r="H21" i="21"/>
  <c r="C21" i="21"/>
  <c r="AD20" i="21"/>
  <c r="J20" i="21" s="1"/>
  <c r="AB20" i="21"/>
  <c r="Y20" i="21"/>
  <c r="X20" i="21"/>
  <c r="Q20" i="21"/>
  <c r="P20" i="21"/>
  <c r="O20" i="21"/>
  <c r="M20" i="21"/>
  <c r="H20" i="21"/>
  <c r="C20" i="21"/>
  <c r="AD19" i="21"/>
  <c r="J19" i="21" s="1"/>
  <c r="AB19" i="21"/>
  <c r="Y19" i="21"/>
  <c r="X19" i="21"/>
  <c r="P19" i="21"/>
  <c r="O19" i="21"/>
  <c r="Q19" i="21" s="1"/>
  <c r="M19" i="21"/>
  <c r="H19" i="21"/>
  <c r="C19" i="21"/>
  <c r="AB18" i="21"/>
  <c r="AD18" i="21" s="1"/>
  <c r="J18" i="21" s="1"/>
  <c r="Y18" i="21"/>
  <c r="X18" i="21"/>
  <c r="P18" i="21"/>
  <c r="O18" i="21"/>
  <c r="Q18" i="21" s="1"/>
  <c r="M18" i="21"/>
  <c r="H18" i="21"/>
  <c r="C18" i="21"/>
  <c r="AD17" i="21"/>
  <c r="J17" i="21" s="1"/>
  <c r="AB17" i="21"/>
  <c r="Y17" i="21"/>
  <c r="X17" i="21"/>
  <c r="Q17" i="21"/>
  <c r="P17" i="21"/>
  <c r="O17" i="21"/>
  <c r="M17" i="21"/>
  <c r="H17" i="21"/>
  <c r="C17" i="21"/>
  <c r="AD16" i="21"/>
  <c r="J16" i="21" s="1"/>
  <c r="AB16" i="21"/>
  <c r="Y16" i="21"/>
  <c r="X16" i="21"/>
  <c r="Q16" i="21"/>
  <c r="P16" i="21"/>
  <c r="O16" i="21"/>
  <c r="M16" i="21"/>
  <c r="H16" i="21"/>
  <c r="C16" i="21"/>
  <c r="AB15" i="21"/>
  <c r="AD15" i="21" s="1"/>
  <c r="J15" i="21" s="1"/>
  <c r="K15" i="21" s="1"/>
  <c r="Y15" i="21"/>
  <c r="X15" i="21"/>
  <c r="P15" i="21"/>
  <c r="O15" i="21"/>
  <c r="Q15" i="21" s="1"/>
  <c r="M15" i="21"/>
  <c r="I15" i="21"/>
  <c r="H15" i="21"/>
  <c r="C15" i="21"/>
  <c r="AB14" i="21"/>
  <c r="AD14" i="21" s="1"/>
  <c r="J14" i="21" s="1"/>
  <c r="Y14" i="21"/>
  <c r="X14" i="21"/>
  <c r="P14" i="21"/>
  <c r="Q14" i="21" s="1"/>
  <c r="O14" i="21"/>
  <c r="M14" i="21"/>
  <c r="H14" i="21"/>
  <c r="C14" i="21"/>
  <c r="AD13" i="21"/>
  <c r="J13" i="21" s="1"/>
  <c r="I13" i="21" s="1"/>
  <c r="AB13" i="21"/>
  <c r="Y13" i="21"/>
  <c r="X13" i="21"/>
  <c r="Q13" i="21"/>
  <c r="P13" i="21"/>
  <c r="O13" i="21"/>
  <c r="M13" i="21"/>
  <c r="K13" i="21"/>
  <c r="H13" i="21"/>
  <c r="C13" i="21"/>
  <c r="AD12" i="21"/>
  <c r="J12" i="21" s="1"/>
  <c r="AB12" i="21"/>
  <c r="Y12" i="21"/>
  <c r="X12" i="21"/>
  <c r="Q12" i="21"/>
  <c r="P12" i="21"/>
  <c r="O12" i="21"/>
  <c r="M12" i="21"/>
  <c r="H12" i="21"/>
  <c r="C12" i="21"/>
  <c r="AD11" i="21"/>
  <c r="J11" i="21" s="1"/>
  <c r="AB11" i="21"/>
  <c r="Y11" i="21"/>
  <c r="X11" i="21"/>
  <c r="P11" i="21"/>
  <c r="O11" i="21"/>
  <c r="Q11" i="21" s="1"/>
  <c r="M11" i="21"/>
  <c r="H11" i="21"/>
  <c r="C11" i="21"/>
  <c r="AB10" i="21"/>
  <c r="AD10" i="21" s="1"/>
  <c r="J10" i="21" s="1"/>
  <c r="Y10" i="21"/>
  <c r="X10" i="21"/>
  <c r="P10" i="21"/>
  <c r="O10" i="21"/>
  <c r="Q10" i="21" s="1"/>
  <c r="M10" i="21"/>
  <c r="H10" i="21"/>
  <c r="C10" i="21"/>
  <c r="AD9" i="21"/>
  <c r="J9" i="21" s="1"/>
  <c r="AB9" i="21"/>
  <c r="Y9" i="21"/>
  <c r="X9" i="21"/>
  <c r="Q9" i="21"/>
  <c r="P9" i="21"/>
  <c r="O9" i="21"/>
  <c r="M9" i="21"/>
  <c r="H9" i="21"/>
  <c r="C9" i="21"/>
  <c r="AD8" i="21"/>
  <c r="J8" i="21" s="1"/>
  <c r="AB8" i="21"/>
  <c r="Y8" i="21"/>
  <c r="X8" i="21"/>
  <c r="Q8" i="21"/>
  <c r="P8" i="21"/>
  <c r="O8" i="21"/>
  <c r="M8" i="21"/>
  <c r="H8" i="21"/>
  <c r="C8" i="21"/>
  <c r="AB7" i="21"/>
  <c r="AD7" i="21" s="1"/>
  <c r="J7" i="21" s="1"/>
  <c r="K7" i="21" s="1"/>
  <c r="Y7" i="21"/>
  <c r="Y3" i="21" s="1"/>
  <c r="X7" i="21"/>
  <c r="P7" i="21"/>
  <c r="O7" i="21"/>
  <c r="Q7" i="21" s="1"/>
  <c r="M7" i="21"/>
  <c r="I7" i="21"/>
  <c r="H7" i="21"/>
  <c r="C7" i="21"/>
  <c r="AB6" i="21"/>
  <c r="AD6" i="21" s="1"/>
  <c r="J6" i="21" s="1"/>
  <c r="Y6" i="21"/>
  <c r="X6" i="21"/>
  <c r="P6" i="21"/>
  <c r="Q6" i="21" s="1"/>
  <c r="O6" i="21"/>
  <c r="M6" i="21"/>
  <c r="H6" i="21"/>
  <c r="C6" i="21"/>
  <c r="AD5" i="21"/>
  <c r="J5" i="21" s="1"/>
  <c r="I5" i="21" s="1"/>
  <c r="AB5" i="21"/>
  <c r="Y5" i="21"/>
  <c r="X5" i="21"/>
  <c r="Q5" i="21"/>
  <c r="P5" i="21"/>
  <c r="O5" i="21"/>
  <c r="M5" i="21"/>
  <c r="K5" i="21"/>
  <c r="H5" i="21"/>
  <c r="C5" i="21"/>
  <c r="AD4" i="21"/>
  <c r="J4" i="21" s="1"/>
  <c r="AB4" i="21"/>
  <c r="Y4" i="21"/>
  <c r="X4" i="21"/>
  <c r="Q4" i="21"/>
  <c r="P4" i="21"/>
  <c r="O4" i="21"/>
  <c r="M4" i="21"/>
  <c r="H4" i="21"/>
  <c r="C4" i="21"/>
  <c r="AG3" i="21"/>
  <c r="AF3" i="21"/>
  <c r="W3" i="21"/>
  <c r="V3" i="21"/>
  <c r="U3" i="21"/>
  <c r="T3" i="21"/>
  <c r="O3" i="21"/>
  <c r="G3" i="21"/>
  <c r="F3" i="21"/>
  <c r="D3" i="21"/>
  <c r="C3" i="21"/>
  <c r="A2" i="21"/>
  <c r="A1" i="21"/>
  <c r="AD31" i="20"/>
  <c r="J31" i="20" s="1"/>
  <c r="AB31" i="20"/>
  <c r="Y31" i="20"/>
  <c r="X31" i="20"/>
  <c r="V31" i="20"/>
  <c r="U31" i="20"/>
  <c r="T31" i="20"/>
  <c r="R31" i="20"/>
  <c r="Q31" i="20"/>
  <c r="P31" i="20"/>
  <c r="O31" i="20"/>
  <c r="M31" i="20"/>
  <c r="H31" i="20"/>
  <c r="C31" i="20"/>
  <c r="AB30" i="20"/>
  <c r="AD30" i="20" s="1"/>
  <c r="J30" i="20" s="1"/>
  <c r="K30" i="20" s="1"/>
  <c r="Y30" i="20"/>
  <c r="X30" i="20"/>
  <c r="P30" i="20"/>
  <c r="O30" i="20"/>
  <c r="Q30" i="20" s="1"/>
  <c r="M30" i="20"/>
  <c r="I30" i="20"/>
  <c r="H30" i="20"/>
  <c r="C30" i="20"/>
  <c r="AB29" i="20"/>
  <c r="AD29" i="20" s="1"/>
  <c r="J29" i="20" s="1"/>
  <c r="Y29" i="20"/>
  <c r="X29" i="20"/>
  <c r="P29" i="20"/>
  <c r="Q29" i="20" s="1"/>
  <c r="O29" i="20"/>
  <c r="M29" i="20"/>
  <c r="H29" i="20"/>
  <c r="C29" i="20"/>
  <c r="AD28" i="20"/>
  <c r="J28" i="20" s="1"/>
  <c r="I28" i="20" s="1"/>
  <c r="AB28" i="20"/>
  <c r="Y28" i="20"/>
  <c r="X28" i="20"/>
  <c r="Q28" i="20"/>
  <c r="P28" i="20"/>
  <c r="O28" i="20"/>
  <c r="M28" i="20"/>
  <c r="H28" i="20"/>
  <c r="C28" i="20"/>
  <c r="AD27" i="20"/>
  <c r="J27" i="20" s="1"/>
  <c r="AB27" i="20"/>
  <c r="Y27" i="20"/>
  <c r="X27" i="20"/>
  <c r="Q27" i="20"/>
  <c r="P27" i="20"/>
  <c r="O27" i="20"/>
  <c r="M27" i="20"/>
  <c r="H27" i="20"/>
  <c r="C27" i="20"/>
  <c r="AB26" i="20"/>
  <c r="AD26" i="20" s="1"/>
  <c r="J26" i="20" s="1"/>
  <c r="Y26" i="20"/>
  <c r="X26" i="20"/>
  <c r="P26" i="20"/>
  <c r="O26" i="20"/>
  <c r="Q26" i="20" s="1"/>
  <c r="M26" i="20"/>
  <c r="H26" i="20"/>
  <c r="C26" i="20"/>
  <c r="AB25" i="20"/>
  <c r="AD25" i="20" s="1"/>
  <c r="J25" i="20" s="1"/>
  <c r="Y25" i="20"/>
  <c r="X25" i="20"/>
  <c r="P25" i="20"/>
  <c r="O25" i="20"/>
  <c r="Q25" i="20" s="1"/>
  <c r="M25" i="20"/>
  <c r="H25" i="20"/>
  <c r="C25" i="20"/>
  <c r="AD24" i="20"/>
  <c r="J24" i="20" s="1"/>
  <c r="AB24" i="20"/>
  <c r="Y24" i="20"/>
  <c r="X24" i="20"/>
  <c r="Q24" i="20"/>
  <c r="P24" i="20"/>
  <c r="O24" i="20"/>
  <c r="M24" i="20"/>
  <c r="H24" i="20"/>
  <c r="C24" i="20"/>
  <c r="AD23" i="20"/>
  <c r="J23" i="20" s="1"/>
  <c r="AB23" i="20"/>
  <c r="Y23" i="20"/>
  <c r="X23" i="20"/>
  <c r="Q23" i="20"/>
  <c r="P23" i="20"/>
  <c r="O23" i="20"/>
  <c r="M23" i="20"/>
  <c r="H23" i="20"/>
  <c r="C23" i="20"/>
  <c r="AB22" i="20"/>
  <c r="AD22" i="20" s="1"/>
  <c r="J22" i="20" s="1"/>
  <c r="K22" i="20" s="1"/>
  <c r="Y22" i="20"/>
  <c r="X22" i="20"/>
  <c r="P22" i="20"/>
  <c r="O22" i="20"/>
  <c r="Q22" i="20" s="1"/>
  <c r="M22" i="20"/>
  <c r="I22" i="20"/>
  <c r="H22" i="20"/>
  <c r="C22" i="20"/>
  <c r="AB21" i="20"/>
  <c r="AD21" i="20" s="1"/>
  <c r="J21" i="20" s="1"/>
  <c r="Y21" i="20"/>
  <c r="X21" i="20"/>
  <c r="P21" i="20"/>
  <c r="O21" i="20"/>
  <c r="M21" i="20"/>
  <c r="H21" i="20"/>
  <c r="C21" i="20"/>
  <c r="AD20" i="20"/>
  <c r="J20" i="20" s="1"/>
  <c r="I20" i="20" s="1"/>
  <c r="AB20" i="20"/>
  <c r="Y20" i="20"/>
  <c r="X20" i="20"/>
  <c r="Q20" i="20"/>
  <c r="P20" i="20"/>
  <c r="O20" i="20"/>
  <c r="M20" i="20"/>
  <c r="K20" i="20"/>
  <c r="H20" i="20"/>
  <c r="C20" i="20"/>
  <c r="AD19" i="20"/>
  <c r="J19" i="20" s="1"/>
  <c r="AB19" i="20"/>
  <c r="Y19" i="20"/>
  <c r="X19" i="20"/>
  <c r="Q19" i="20"/>
  <c r="P19" i="20"/>
  <c r="O19" i="20"/>
  <c r="M19" i="20"/>
  <c r="H19" i="20"/>
  <c r="C19" i="20"/>
  <c r="AB18" i="20"/>
  <c r="AD18" i="20" s="1"/>
  <c r="J18" i="20" s="1"/>
  <c r="Y18" i="20"/>
  <c r="X18" i="20"/>
  <c r="P18" i="20"/>
  <c r="O18" i="20"/>
  <c r="Q18" i="20" s="1"/>
  <c r="M18" i="20"/>
  <c r="H18" i="20"/>
  <c r="C18" i="20"/>
  <c r="AB17" i="20"/>
  <c r="AD17" i="20" s="1"/>
  <c r="J17" i="20" s="1"/>
  <c r="Y17" i="20"/>
  <c r="X17" i="20"/>
  <c r="P17" i="20"/>
  <c r="O17" i="20"/>
  <c r="Q17" i="20" s="1"/>
  <c r="M17" i="20"/>
  <c r="H17" i="20"/>
  <c r="C17" i="20"/>
  <c r="AD16" i="20"/>
  <c r="J16" i="20" s="1"/>
  <c r="AB16" i="20"/>
  <c r="Y16" i="20"/>
  <c r="X16" i="20"/>
  <c r="Q16" i="20"/>
  <c r="P16" i="20"/>
  <c r="O16" i="20"/>
  <c r="M16" i="20"/>
  <c r="H16" i="20"/>
  <c r="C16" i="20"/>
  <c r="AD15" i="20"/>
  <c r="J15" i="20" s="1"/>
  <c r="AB15" i="20"/>
  <c r="Y15" i="20"/>
  <c r="X15" i="20"/>
  <c r="Q15" i="20"/>
  <c r="P15" i="20"/>
  <c r="O15" i="20"/>
  <c r="M15" i="20"/>
  <c r="H15" i="20"/>
  <c r="C15" i="20"/>
  <c r="AB14" i="20"/>
  <c r="AD14" i="20" s="1"/>
  <c r="J14" i="20" s="1"/>
  <c r="K14" i="20" s="1"/>
  <c r="Y14" i="20"/>
  <c r="X14" i="20"/>
  <c r="P14" i="20"/>
  <c r="O14" i="20"/>
  <c r="Q14" i="20" s="1"/>
  <c r="M14" i="20"/>
  <c r="H14" i="20"/>
  <c r="C14" i="20"/>
  <c r="AB13" i="20"/>
  <c r="AD13" i="20" s="1"/>
  <c r="J13" i="20" s="1"/>
  <c r="Y13" i="20"/>
  <c r="X13" i="20"/>
  <c r="P13" i="20"/>
  <c r="O13" i="20"/>
  <c r="M13" i="20"/>
  <c r="H13" i="20"/>
  <c r="C13" i="20"/>
  <c r="AD12" i="20"/>
  <c r="J12" i="20" s="1"/>
  <c r="I12" i="20" s="1"/>
  <c r="AB12" i="20"/>
  <c r="Y12" i="20"/>
  <c r="X12" i="20"/>
  <c r="Q12" i="20"/>
  <c r="P12" i="20"/>
  <c r="O12" i="20"/>
  <c r="M12" i="20"/>
  <c r="K12" i="20"/>
  <c r="H12" i="20"/>
  <c r="C12" i="20"/>
  <c r="AD11" i="20"/>
  <c r="J11" i="20" s="1"/>
  <c r="AB11" i="20"/>
  <c r="Y11" i="20"/>
  <c r="X11" i="20"/>
  <c r="X3" i="20" s="1"/>
  <c r="Q11" i="20"/>
  <c r="P11" i="20"/>
  <c r="O11" i="20"/>
  <c r="M11" i="20"/>
  <c r="H11" i="20"/>
  <c r="C11" i="20"/>
  <c r="AB10" i="20"/>
  <c r="AD10" i="20" s="1"/>
  <c r="J10" i="20" s="1"/>
  <c r="Y10" i="20"/>
  <c r="X10" i="20"/>
  <c r="P10" i="20"/>
  <c r="O10" i="20"/>
  <c r="Q10" i="20" s="1"/>
  <c r="M10" i="20"/>
  <c r="H10" i="20"/>
  <c r="C10" i="20"/>
  <c r="AB9" i="20"/>
  <c r="AD9" i="20" s="1"/>
  <c r="Y9" i="20"/>
  <c r="X9" i="20"/>
  <c r="P9" i="20"/>
  <c r="O9" i="20"/>
  <c r="Q9" i="20" s="1"/>
  <c r="M9" i="20"/>
  <c r="J9" i="20"/>
  <c r="H9" i="20"/>
  <c r="C9" i="20"/>
  <c r="AD8" i="20"/>
  <c r="J8" i="20" s="1"/>
  <c r="AB8" i="20"/>
  <c r="Y8" i="20"/>
  <c r="X8" i="20"/>
  <c r="Q8" i="20"/>
  <c r="P8" i="20"/>
  <c r="O8" i="20"/>
  <c r="M8" i="20"/>
  <c r="H8" i="20"/>
  <c r="C8" i="20"/>
  <c r="AD7" i="20"/>
  <c r="J7" i="20" s="1"/>
  <c r="AB7" i="20"/>
  <c r="Y7" i="20"/>
  <c r="X7" i="20"/>
  <c r="Q7" i="20"/>
  <c r="P7" i="20"/>
  <c r="O7" i="20"/>
  <c r="M7" i="20"/>
  <c r="H7" i="20"/>
  <c r="C7" i="20"/>
  <c r="AB6" i="20"/>
  <c r="AD6" i="20" s="1"/>
  <c r="J6" i="20" s="1"/>
  <c r="K6" i="20" s="1"/>
  <c r="Y6" i="20"/>
  <c r="X6" i="20"/>
  <c r="P6" i="20"/>
  <c r="O6" i="20"/>
  <c r="Q6" i="20" s="1"/>
  <c r="M6" i="20"/>
  <c r="H6" i="20"/>
  <c r="C6" i="20"/>
  <c r="AB5" i="20"/>
  <c r="AD5" i="20" s="1"/>
  <c r="J5" i="20" s="1"/>
  <c r="Y5" i="20"/>
  <c r="X5" i="20"/>
  <c r="P5" i="20"/>
  <c r="O5" i="20"/>
  <c r="M5" i="20"/>
  <c r="H5" i="20"/>
  <c r="C5" i="20"/>
  <c r="AD4" i="20"/>
  <c r="J4" i="20" s="1"/>
  <c r="AB4" i="20"/>
  <c r="Y4" i="20"/>
  <c r="X4" i="20"/>
  <c r="Q4" i="20"/>
  <c r="P4" i="20"/>
  <c r="O4" i="20"/>
  <c r="M4" i="20"/>
  <c r="K4" i="20"/>
  <c r="H4" i="20"/>
  <c r="C4" i="20"/>
  <c r="AG3" i="20"/>
  <c r="AF3" i="20"/>
  <c r="W3" i="20"/>
  <c r="V3" i="20"/>
  <c r="U3" i="20"/>
  <c r="T3" i="20"/>
  <c r="O3" i="20"/>
  <c r="H3" i="20"/>
  <c r="G3" i="20"/>
  <c r="F3" i="20"/>
  <c r="D3" i="20"/>
  <c r="C3" i="20"/>
  <c r="A2" i="20"/>
  <c r="A1" i="20"/>
  <c r="AD31" i="19"/>
  <c r="J31" i="19" s="1"/>
  <c r="AB31" i="19"/>
  <c r="Y31" i="19"/>
  <c r="X31" i="19"/>
  <c r="V31" i="19"/>
  <c r="U31" i="19"/>
  <c r="T31" i="19"/>
  <c r="R31" i="19"/>
  <c r="Q31" i="19"/>
  <c r="P31" i="19"/>
  <c r="O31" i="19"/>
  <c r="M31" i="19"/>
  <c r="H31" i="19"/>
  <c r="C31" i="19"/>
  <c r="AD30" i="19"/>
  <c r="J30" i="19" s="1"/>
  <c r="AB30" i="19"/>
  <c r="Y30" i="19"/>
  <c r="X30" i="19"/>
  <c r="Q30" i="19"/>
  <c r="P30" i="19"/>
  <c r="O30" i="19"/>
  <c r="M30" i="19"/>
  <c r="H30" i="19"/>
  <c r="C30" i="19"/>
  <c r="AB29" i="19"/>
  <c r="AD29" i="19" s="1"/>
  <c r="J29" i="19" s="1"/>
  <c r="K29" i="19" s="1"/>
  <c r="Y29" i="19"/>
  <c r="X29" i="19"/>
  <c r="P29" i="19"/>
  <c r="O29" i="19"/>
  <c r="Q29" i="19" s="1"/>
  <c r="M29" i="19"/>
  <c r="H29" i="19"/>
  <c r="C29" i="19"/>
  <c r="AB28" i="19"/>
  <c r="AD28" i="19" s="1"/>
  <c r="J28" i="19" s="1"/>
  <c r="Y28" i="19"/>
  <c r="X28" i="19"/>
  <c r="P28" i="19"/>
  <c r="O28" i="19"/>
  <c r="M28" i="19"/>
  <c r="H28" i="19"/>
  <c r="C28" i="19"/>
  <c r="AD27" i="19"/>
  <c r="J27" i="19" s="1"/>
  <c r="I27" i="19" s="1"/>
  <c r="AB27" i="19"/>
  <c r="Y27" i="19"/>
  <c r="X27" i="19"/>
  <c r="Q27" i="19"/>
  <c r="P27" i="19"/>
  <c r="O27" i="19"/>
  <c r="M27" i="19"/>
  <c r="K27" i="19"/>
  <c r="H27" i="19"/>
  <c r="C27" i="19"/>
  <c r="AD26" i="19"/>
  <c r="J26" i="19" s="1"/>
  <c r="AB26" i="19"/>
  <c r="Y26" i="19"/>
  <c r="X26" i="19"/>
  <c r="Q26" i="19"/>
  <c r="P26" i="19"/>
  <c r="O26" i="19"/>
  <c r="M26" i="19"/>
  <c r="H26" i="19"/>
  <c r="C26" i="19"/>
  <c r="AB25" i="19"/>
  <c r="AD25" i="19" s="1"/>
  <c r="J25" i="19" s="1"/>
  <c r="Y25" i="19"/>
  <c r="X25" i="19"/>
  <c r="P25" i="19"/>
  <c r="O25" i="19"/>
  <c r="Q25" i="19" s="1"/>
  <c r="M25" i="19"/>
  <c r="H25" i="19"/>
  <c r="C25" i="19"/>
  <c r="AB24" i="19"/>
  <c r="AD24" i="19" s="1"/>
  <c r="Y24" i="19"/>
  <c r="X24" i="19"/>
  <c r="P24" i="19"/>
  <c r="O24" i="19"/>
  <c r="Q24" i="19" s="1"/>
  <c r="M24" i="19"/>
  <c r="J24" i="19"/>
  <c r="H24" i="19"/>
  <c r="C24" i="19"/>
  <c r="AD23" i="19"/>
  <c r="J23" i="19" s="1"/>
  <c r="AB23" i="19"/>
  <c r="Y23" i="19"/>
  <c r="X23" i="19"/>
  <c r="Q23" i="19"/>
  <c r="P23" i="19"/>
  <c r="O23" i="19"/>
  <c r="M23" i="19"/>
  <c r="H23" i="19"/>
  <c r="C23" i="19"/>
  <c r="AD22" i="19"/>
  <c r="J22" i="19" s="1"/>
  <c r="AB22" i="19"/>
  <c r="Y22" i="19"/>
  <c r="X22" i="19"/>
  <c r="Q22" i="19"/>
  <c r="P22" i="19"/>
  <c r="O22" i="19"/>
  <c r="M22" i="19"/>
  <c r="H22" i="19"/>
  <c r="C22" i="19"/>
  <c r="AB21" i="19"/>
  <c r="AD21" i="19" s="1"/>
  <c r="J21" i="19" s="1"/>
  <c r="K21" i="19" s="1"/>
  <c r="Y21" i="19"/>
  <c r="X21" i="19"/>
  <c r="P21" i="19"/>
  <c r="O21" i="19"/>
  <c r="Q21" i="19" s="1"/>
  <c r="M21" i="19"/>
  <c r="I21" i="19"/>
  <c r="H21" i="19"/>
  <c r="C21" i="19"/>
  <c r="AB20" i="19"/>
  <c r="AD20" i="19" s="1"/>
  <c r="J20" i="19" s="1"/>
  <c r="Y20" i="19"/>
  <c r="X20" i="19"/>
  <c r="P20" i="19"/>
  <c r="O20" i="19"/>
  <c r="Q20" i="19" s="1"/>
  <c r="M20" i="19"/>
  <c r="H20" i="19"/>
  <c r="C20" i="19"/>
  <c r="AD19" i="19"/>
  <c r="J19" i="19" s="1"/>
  <c r="I19" i="19" s="1"/>
  <c r="AB19" i="19"/>
  <c r="Y19" i="19"/>
  <c r="X19" i="19"/>
  <c r="Q19" i="19"/>
  <c r="P19" i="19"/>
  <c r="O19" i="19"/>
  <c r="M19" i="19"/>
  <c r="H19" i="19"/>
  <c r="C19" i="19"/>
  <c r="AD18" i="19"/>
  <c r="J18" i="19" s="1"/>
  <c r="AB18" i="19"/>
  <c r="Y18" i="19"/>
  <c r="X18" i="19"/>
  <c r="Q18" i="19"/>
  <c r="P18" i="19"/>
  <c r="O18" i="19"/>
  <c r="M18" i="19"/>
  <c r="H18" i="19"/>
  <c r="C18" i="19"/>
  <c r="AB17" i="19"/>
  <c r="AD17" i="19" s="1"/>
  <c r="J17" i="19" s="1"/>
  <c r="Y17" i="19"/>
  <c r="X17" i="19"/>
  <c r="P17" i="19"/>
  <c r="O17" i="19"/>
  <c r="Q17" i="19" s="1"/>
  <c r="M17" i="19"/>
  <c r="H17" i="19"/>
  <c r="C17" i="19"/>
  <c r="AB16" i="19"/>
  <c r="AD16" i="19" s="1"/>
  <c r="J16" i="19" s="1"/>
  <c r="Y16" i="19"/>
  <c r="X16" i="19"/>
  <c r="P16" i="19"/>
  <c r="O16" i="19"/>
  <c r="Q16" i="19" s="1"/>
  <c r="M16" i="19"/>
  <c r="H16" i="19"/>
  <c r="C16" i="19"/>
  <c r="AD15" i="19"/>
  <c r="J15" i="19" s="1"/>
  <c r="AB15" i="19"/>
  <c r="Y15" i="19"/>
  <c r="X15" i="19"/>
  <c r="Q15" i="19"/>
  <c r="P15" i="19"/>
  <c r="O15" i="19"/>
  <c r="M15" i="19"/>
  <c r="H15" i="19"/>
  <c r="C15" i="19"/>
  <c r="AD14" i="19"/>
  <c r="J14" i="19" s="1"/>
  <c r="AB14" i="19"/>
  <c r="Y14" i="19"/>
  <c r="X14" i="19"/>
  <c r="Q14" i="19"/>
  <c r="P14" i="19"/>
  <c r="O14" i="19"/>
  <c r="M14" i="19"/>
  <c r="H14" i="19"/>
  <c r="C14" i="19"/>
  <c r="AB13" i="19"/>
  <c r="AD13" i="19" s="1"/>
  <c r="J13" i="19" s="1"/>
  <c r="K13" i="19" s="1"/>
  <c r="Y13" i="19"/>
  <c r="X13" i="19"/>
  <c r="P13" i="19"/>
  <c r="O13" i="19"/>
  <c r="Q13" i="19" s="1"/>
  <c r="M13" i="19"/>
  <c r="I13" i="19"/>
  <c r="H13" i="19"/>
  <c r="C13" i="19"/>
  <c r="AB12" i="19"/>
  <c r="AD12" i="19" s="1"/>
  <c r="J12" i="19" s="1"/>
  <c r="Y12" i="19"/>
  <c r="X12" i="19"/>
  <c r="P12" i="19"/>
  <c r="O12" i="19"/>
  <c r="M12" i="19"/>
  <c r="H12" i="19"/>
  <c r="C12" i="19"/>
  <c r="AD11" i="19"/>
  <c r="J11" i="19" s="1"/>
  <c r="I11" i="19" s="1"/>
  <c r="AB11" i="19"/>
  <c r="Y11" i="19"/>
  <c r="X11" i="19"/>
  <c r="Q11" i="19"/>
  <c r="P11" i="19"/>
  <c r="O11" i="19"/>
  <c r="M11" i="19"/>
  <c r="K11" i="19"/>
  <c r="H11" i="19"/>
  <c r="C11" i="19"/>
  <c r="AD10" i="19"/>
  <c r="J10" i="19" s="1"/>
  <c r="AB10" i="19"/>
  <c r="Y10" i="19"/>
  <c r="X10" i="19"/>
  <c r="Q10" i="19"/>
  <c r="P10" i="19"/>
  <c r="O10" i="19"/>
  <c r="M10" i="19"/>
  <c r="H10" i="19"/>
  <c r="C10" i="19"/>
  <c r="AB9" i="19"/>
  <c r="AD9" i="19" s="1"/>
  <c r="J9" i="19" s="1"/>
  <c r="Y9" i="19"/>
  <c r="X9" i="19"/>
  <c r="P9" i="19"/>
  <c r="O9" i="19"/>
  <c r="Q9" i="19" s="1"/>
  <c r="M9" i="19"/>
  <c r="H9" i="19"/>
  <c r="C9" i="19"/>
  <c r="AB8" i="19"/>
  <c r="AD8" i="19" s="1"/>
  <c r="J8" i="19" s="1"/>
  <c r="Y8" i="19"/>
  <c r="X8" i="19"/>
  <c r="P8" i="19"/>
  <c r="O8" i="19"/>
  <c r="Q8" i="19" s="1"/>
  <c r="M8" i="19"/>
  <c r="H8" i="19"/>
  <c r="C8" i="19"/>
  <c r="AD7" i="19"/>
  <c r="J7" i="19" s="1"/>
  <c r="AB7" i="19"/>
  <c r="Y7" i="19"/>
  <c r="X7" i="19"/>
  <c r="Q7" i="19"/>
  <c r="P7" i="19"/>
  <c r="O7" i="19"/>
  <c r="M7" i="19"/>
  <c r="H7" i="19"/>
  <c r="C7" i="19"/>
  <c r="AD6" i="19"/>
  <c r="J6" i="19" s="1"/>
  <c r="AB6" i="19"/>
  <c r="Y6" i="19"/>
  <c r="X6" i="19"/>
  <c r="Q6" i="19"/>
  <c r="P6" i="19"/>
  <c r="O6" i="19"/>
  <c r="M6" i="19"/>
  <c r="H6" i="19"/>
  <c r="C6" i="19"/>
  <c r="AB5" i="19"/>
  <c r="AD5" i="19" s="1"/>
  <c r="J5" i="19" s="1"/>
  <c r="K5" i="19" s="1"/>
  <c r="Y5" i="19"/>
  <c r="X5" i="19"/>
  <c r="P5" i="19"/>
  <c r="O5" i="19"/>
  <c r="Q5" i="19" s="1"/>
  <c r="M5" i="19"/>
  <c r="H5" i="19"/>
  <c r="C5" i="19"/>
  <c r="AB4" i="19"/>
  <c r="AD4" i="19" s="1"/>
  <c r="J4" i="19" s="1"/>
  <c r="Y4" i="19"/>
  <c r="X4" i="19"/>
  <c r="X3" i="19" s="1"/>
  <c r="P4" i="19"/>
  <c r="O4" i="19"/>
  <c r="M4" i="19"/>
  <c r="H4" i="19"/>
  <c r="C4" i="19"/>
  <c r="AG3" i="19"/>
  <c r="AF3" i="19"/>
  <c r="W3" i="19"/>
  <c r="V3" i="19"/>
  <c r="U3" i="19"/>
  <c r="T3" i="19"/>
  <c r="O3" i="19"/>
  <c r="H3" i="19"/>
  <c r="G3" i="19"/>
  <c r="F3" i="19"/>
  <c r="D3" i="19"/>
  <c r="C3" i="19"/>
  <c r="A2" i="19"/>
  <c r="A1" i="19"/>
  <c r="AB31" i="18"/>
  <c r="AD31" i="18" s="1"/>
  <c r="J31" i="18" s="1"/>
  <c r="Y31" i="18"/>
  <c r="X31" i="18"/>
  <c r="V31" i="18"/>
  <c r="U31" i="18"/>
  <c r="T31" i="18"/>
  <c r="R31" i="18"/>
  <c r="P31" i="18"/>
  <c r="O31" i="18"/>
  <c r="Q31" i="18" s="1"/>
  <c r="M31" i="18"/>
  <c r="H31" i="18"/>
  <c r="C31" i="18"/>
  <c r="AD30" i="18"/>
  <c r="J30" i="18" s="1"/>
  <c r="AB30" i="18"/>
  <c r="Y30" i="18"/>
  <c r="X30" i="18"/>
  <c r="Q30" i="18"/>
  <c r="P30" i="18"/>
  <c r="O30" i="18"/>
  <c r="M30" i="18"/>
  <c r="H30" i="18"/>
  <c r="C30" i="18"/>
  <c r="AD29" i="18"/>
  <c r="J29" i="18" s="1"/>
  <c r="AB29" i="18"/>
  <c r="Y29" i="18"/>
  <c r="X29" i="18"/>
  <c r="Q29" i="18"/>
  <c r="P29" i="18"/>
  <c r="O29" i="18"/>
  <c r="M29" i="18"/>
  <c r="H29" i="18"/>
  <c r="C29" i="18"/>
  <c r="AB28" i="18"/>
  <c r="AD28" i="18" s="1"/>
  <c r="J28" i="18" s="1"/>
  <c r="K28" i="18" s="1"/>
  <c r="Y28" i="18"/>
  <c r="X28" i="18"/>
  <c r="P28" i="18"/>
  <c r="O28" i="18"/>
  <c r="Q28" i="18" s="1"/>
  <c r="M28" i="18"/>
  <c r="H28" i="18"/>
  <c r="C28" i="18"/>
  <c r="AB27" i="18"/>
  <c r="AD27" i="18" s="1"/>
  <c r="J27" i="18" s="1"/>
  <c r="Y27" i="18"/>
  <c r="X27" i="18"/>
  <c r="P27" i="18"/>
  <c r="O27" i="18"/>
  <c r="M27" i="18"/>
  <c r="H27" i="18"/>
  <c r="C27" i="18"/>
  <c r="AD26" i="18"/>
  <c r="J26" i="18" s="1"/>
  <c r="I26" i="18" s="1"/>
  <c r="AB26" i="18"/>
  <c r="Y26" i="18"/>
  <c r="X26" i="18"/>
  <c r="Q26" i="18"/>
  <c r="P26" i="18"/>
  <c r="O26" i="18"/>
  <c r="M26" i="18"/>
  <c r="K26" i="18"/>
  <c r="H26" i="18"/>
  <c r="C26" i="18"/>
  <c r="AD25" i="18"/>
  <c r="J25" i="18" s="1"/>
  <c r="AB25" i="18"/>
  <c r="Y25" i="18"/>
  <c r="X25" i="18"/>
  <c r="Q25" i="18"/>
  <c r="P25" i="18"/>
  <c r="O25" i="18"/>
  <c r="M25" i="18"/>
  <c r="H25" i="18"/>
  <c r="C25" i="18"/>
  <c r="AB24" i="18"/>
  <c r="AD24" i="18" s="1"/>
  <c r="J24" i="18" s="1"/>
  <c r="Y24" i="18"/>
  <c r="X24" i="18"/>
  <c r="P24" i="18"/>
  <c r="O24" i="18"/>
  <c r="Q24" i="18" s="1"/>
  <c r="M24" i="18"/>
  <c r="H24" i="18"/>
  <c r="C24" i="18"/>
  <c r="AB23" i="18"/>
  <c r="AD23" i="18" s="1"/>
  <c r="Y23" i="18"/>
  <c r="X23" i="18"/>
  <c r="P23" i="18"/>
  <c r="O23" i="18"/>
  <c r="Q23" i="18" s="1"/>
  <c r="M23" i="18"/>
  <c r="J23" i="18"/>
  <c r="H23" i="18"/>
  <c r="C23" i="18"/>
  <c r="AD22" i="18"/>
  <c r="J22" i="18" s="1"/>
  <c r="AB22" i="18"/>
  <c r="Y22" i="18"/>
  <c r="X22" i="18"/>
  <c r="Q22" i="18"/>
  <c r="P22" i="18"/>
  <c r="O22" i="18"/>
  <c r="M22" i="18"/>
  <c r="H22" i="18"/>
  <c r="C22" i="18"/>
  <c r="AD21" i="18"/>
  <c r="J21" i="18" s="1"/>
  <c r="AB21" i="18"/>
  <c r="Y21" i="18"/>
  <c r="X21" i="18"/>
  <c r="Q21" i="18"/>
  <c r="P21" i="18"/>
  <c r="O21" i="18"/>
  <c r="M21" i="18"/>
  <c r="H21" i="18"/>
  <c r="C21" i="18"/>
  <c r="AD20" i="18"/>
  <c r="J20" i="18" s="1"/>
  <c r="K20" i="18" s="1"/>
  <c r="AB20" i="18"/>
  <c r="Y20" i="18"/>
  <c r="X20" i="18"/>
  <c r="P20" i="18"/>
  <c r="O20" i="18"/>
  <c r="Q20" i="18" s="1"/>
  <c r="M20" i="18"/>
  <c r="H20" i="18"/>
  <c r="C20" i="18"/>
  <c r="AB19" i="18"/>
  <c r="AD19" i="18" s="1"/>
  <c r="J19" i="18" s="1"/>
  <c r="Y19" i="18"/>
  <c r="X19" i="18"/>
  <c r="P19" i="18"/>
  <c r="O19" i="18"/>
  <c r="M19" i="18"/>
  <c r="H19" i="18"/>
  <c r="C19" i="18"/>
  <c r="AD18" i="18"/>
  <c r="J18" i="18" s="1"/>
  <c r="I18" i="18" s="1"/>
  <c r="AB18" i="18"/>
  <c r="Y18" i="18"/>
  <c r="X18" i="18"/>
  <c r="Q18" i="18"/>
  <c r="P18" i="18"/>
  <c r="O18" i="18"/>
  <c r="M18" i="18"/>
  <c r="K18" i="18"/>
  <c r="H18" i="18"/>
  <c r="C18" i="18"/>
  <c r="AD17" i="18"/>
  <c r="J17" i="18" s="1"/>
  <c r="AB17" i="18"/>
  <c r="Y17" i="18"/>
  <c r="X17" i="18"/>
  <c r="Q17" i="18"/>
  <c r="P17" i="18"/>
  <c r="O17" i="18"/>
  <c r="M17" i="18"/>
  <c r="H17" i="18"/>
  <c r="C17" i="18"/>
  <c r="AB16" i="18"/>
  <c r="AD16" i="18" s="1"/>
  <c r="J16" i="18" s="1"/>
  <c r="Y16" i="18"/>
  <c r="X16" i="18"/>
  <c r="P16" i="18"/>
  <c r="O16" i="18"/>
  <c r="Q16" i="18" s="1"/>
  <c r="M16" i="18"/>
  <c r="H16" i="18"/>
  <c r="C16" i="18"/>
  <c r="AB15" i="18"/>
  <c r="AD15" i="18" s="1"/>
  <c r="Y15" i="18"/>
  <c r="X15" i="18"/>
  <c r="P15" i="18"/>
  <c r="O15" i="18"/>
  <c r="Q15" i="18" s="1"/>
  <c r="M15" i="18"/>
  <c r="J15" i="18"/>
  <c r="H15" i="18"/>
  <c r="C15" i="18"/>
  <c r="AD14" i="18"/>
  <c r="J14" i="18" s="1"/>
  <c r="AB14" i="18"/>
  <c r="Y14" i="18"/>
  <c r="X14" i="18"/>
  <c r="Q14" i="18"/>
  <c r="P14" i="18"/>
  <c r="O14" i="18"/>
  <c r="M14" i="18"/>
  <c r="H14" i="18"/>
  <c r="C14" i="18"/>
  <c r="AD13" i="18"/>
  <c r="J13" i="18" s="1"/>
  <c r="AB13" i="18"/>
  <c r="Y13" i="18"/>
  <c r="X13" i="18"/>
  <c r="Q13" i="18"/>
  <c r="P13" i="18"/>
  <c r="O13" i="18"/>
  <c r="M13" i="18"/>
  <c r="H13" i="18"/>
  <c r="C13" i="18"/>
  <c r="AB12" i="18"/>
  <c r="AD12" i="18" s="1"/>
  <c r="J12" i="18" s="1"/>
  <c r="K12" i="18" s="1"/>
  <c r="Y12" i="18"/>
  <c r="X12" i="18"/>
  <c r="P12" i="18"/>
  <c r="O12" i="18"/>
  <c r="Q12" i="18" s="1"/>
  <c r="M12" i="18"/>
  <c r="H12" i="18"/>
  <c r="C12" i="18"/>
  <c r="AB11" i="18"/>
  <c r="AD11" i="18" s="1"/>
  <c r="J11" i="18" s="1"/>
  <c r="Y11" i="18"/>
  <c r="X11" i="18"/>
  <c r="P11" i="18"/>
  <c r="O11" i="18"/>
  <c r="M11" i="18"/>
  <c r="H11" i="18"/>
  <c r="C11" i="18"/>
  <c r="AD10" i="18"/>
  <c r="J10" i="18" s="1"/>
  <c r="I10" i="18" s="1"/>
  <c r="AB10" i="18"/>
  <c r="Y10" i="18"/>
  <c r="X10" i="18"/>
  <c r="Q10" i="18"/>
  <c r="P10" i="18"/>
  <c r="O10" i="18"/>
  <c r="M10" i="18"/>
  <c r="K10" i="18"/>
  <c r="H10" i="18"/>
  <c r="C10" i="18"/>
  <c r="AD9" i="18"/>
  <c r="J9" i="18" s="1"/>
  <c r="AB9" i="18"/>
  <c r="Y9" i="18"/>
  <c r="X9" i="18"/>
  <c r="Q9" i="18"/>
  <c r="P9" i="18"/>
  <c r="O9" i="18"/>
  <c r="M9" i="18"/>
  <c r="H9" i="18"/>
  <c r="C9" i="18"/>
  <c r="AB8" i="18"/>
  <c r="AD8" i="18" s="1"/>
  <c r="J8" i="18" s="1"/>
  <c r="Y8" i="18"/>
  <c r="X8" i="18"/>
  <c r="P8" i="18"/>
  <c r="O8" i="18"/>
  <c r="Q8" i="18" s="1"/>
  <c r="M8" i="18"/>
  <c r="H8" i="18"/>
  <c r="C8" i="18"/>
  <c r="AB7" i="18"/>
  <c r="AD7" i="18" s="1"/>
  <c r="Y7" i="18"/>
  <c r="X7" i="18"/>
  <c r="P7" i="18"/>
  <c r="O7" i="18"/>
  <c r="Q7" i="18" s="1"/>
  <c r="M7" i="18"/>
  <c r="J7" i="18"/>
  <c r="H7" i="18"/>
  <c r="C7" i="18"/>
  <c r="AD6" i="18"/>
  <c r="J6" i="18" s="1"/>
  <c r="AB6" i="18"/>
  <c r="Y6" i="18"/>
  <c r="X6" i="18"/>
  <c r="Q6" i="18"/>
  <c r="P6" i="18"/>
  <c r="O6" i="18"/>
  <c r="M6" i="18"/>
  <c r="H6" i="18"/>
  <c r="C6" i="18"/>
  <c r="AD5" i="18"/>
  <c r="J5" i="18" s="1"/>
  <c r="AB5" i="18"/>
  <c r="Y5" i="18"/>
  <c r="X5" i="18"/>
  <c r="Q5" i="18"/>
  <c r="P5" i="18"/>
  <c r="O5" i="18"/>
  <c r="M5" i="18"/>
  <c r="H5" i="18"/>
  <c r="C5" i="18"/>
  <c r="AB4" i="18"/>
  <c r="AD4" i="18" s="1"/>
  <c r="J4" i="18" s="1"/>
  <c r="Y4" i="18"/>
  <c r="Y3" i="18" s="1"/>
  <c r="X4" i="18"/>
  <c r="P4" i="18"/>
  <c r="O4" i="18"/>
  <c r="Q4" i="18" s="1"/>
  <c r="M4" i="18"/>
  <c r="I4" i="18"/>
  <c r="H4" i="18"/>
  <c r="C4" i="18"/>
  <c r="AG3" i="18"/>
  <c r="AF3" i="18"/>
  <c r="W3" i="18"/>
  <c r="V3" i="18"/>
  <c r="U3" i="18"/>
  <c r="T3" i="18"/>
  <c r="O3" i="18"/>
  <c r="G3" i="18"/>
  <c r="H3" i="18" s="1"/>
  <c r="F3" i="18"/>
  <c r="D3" i="18"/>
  <c r="C3" i="18"/>
  <c r="A2" i="18"/>
  <c r="A1" i="18"/>
  <c r="AD31" i="17"/>
  <c r="AB31" i="17"/>
  <c r="Y31" i="17"/>
  <c r="X31" i="17"/>
  <c r="V31" i="17"/>
  <c r="U31" i="17"/>
  <c r="T31" i="17"/>
  <c r="R31" i="17"/>
  <c r="P31" i="17"/>
  <c r="O31" i="17"/>
  <c r="Q31" i="17" s="1"/>
  <c r="M31" i="17"/>
  <c r="J31" i="17"/>
  <c r="K31" i="17" s="1"/>
  <c r="I31" i="17"/>
  <c r="H31" i="17"/>
  <c r="C31" i="17"/>
  <c r="AB30" i="17"/>
  <c r="AD30" i="17" s="1"/>
  <c r="J30" i="17" s="1"/>
  <c r="Y30" i="17"/>
  <c r="X30" i="17"/>
  <c r="P30" i="17"/>
  <c r="Q30" i="17" s="1"/>
  <c r="O30" i="17"/>
  <c r="M30" i="17"/>
  <c r="H30" i="17"/>
  <c r="C30" i="17"/>
  <c r="AD29" i="17"/>
  <c r="J29" i="17" s="1"/>
  <c r="AB29" i="17"/>
  <c r="Y29" i="17"/>
  <c r="X29" i="17"/>
  <c r="Q29" i="17"/>
  <c r="P29" i="17"/>
  <c r="O29" i="17"/>
  <c r="M29" i="17"/>
  <c r="H29" i="17"/>
  <c r="C29" i="17"/>
  <c r="AD28" i="17"/>
  <c r="J28" i="17" s="1"/>
  <c r="AB28" i="17"/>
  <c r="Y28" i="17"/>
  <c r="X28" i="17"/>
  <c r="P28" i="17"/>
  <c r="Q28" i="17" s="1"/>
  <c r="O28" i="17"/>
  <c r="M28" i="17"/>
  <c r="H28" i="17"/>
  <c r="C28" i="17"/>
  <c r="AD27" i="17"/>
  <c r="J27" i="17" s="1"/>
  <c r="K27" i="17" s="1"/>
  <c r="AB27" i="17"/>
  <c r="Y27" i="17"/>
  <c r="X27" i="17"/>
  <c r="P27" i="17"/>
  <c r="O27" i="17"/>
  <c r="Q27" i="17" s="1"/>
  <c r="M27" i="17"/>
  <c r="H27" i="17"/>
  <c r="C27" i="17"/>
  <c r="AB26" i="17"/>
  <c r="AD26" i="17" s="1"/>
  <c r="J26" i="17" s="1"/>
  <c r="Y26" i="17"/>
  <c r="X26" i="17"/>
  <c r="P26" i="17"/>
  <c r="O26" i="17"/>
  <c r="M26" i="17"/>
  <c r="H26" i="17"/>
  <c r="C26" i="17"/>
  <c r="AD25" i="17"/>
  <c r="J25" i="17" s="1"/>
  <c r="I25" i="17" s="1"/>
  <c r="AB25" i="17"/>
  <c r="Y25" i="17"/>
  <c r="X25" i="17"/>
  <c r="Q25" i="17"/>
  <c r="P25" i="17"/>
  <c r="O25" i="17"/>
  <c r="M25" i="17"/>
  <c r="K25" i="17"/>
  <c r="H25" i="17"/>
  <c r="C25" i="17"/>
  <c r="AB24" i="17"/>
  <c r="AD24" i="17" s="1"/>
  <c r="J24" i="17" s="1"/>
  <c r="Y24" i="17"/>
  <c r="X24" i="17"/>
  <c r="Q24" i="17"/>
  <c r="P24" i="17"/>
  <c r="O24" i="17"/>
  <c r="M24" i="17"/>
  <c r="H24" i="17"/>
  <c r="C24" i="17"/>
  <c r="AB23" i="17"/>
  <c r="AD23" i="17" s="1"/>
  <c r="J23" i="17" s="1"/>
  <c r="Y23" i="17"/>
  <c r="X23" i="17"/>
  <c r="P23" i="17"/>
  <c r="O23" i="17"/>
  <c r="Q23" i="17" s="1"/>
  <c r="M23" i="17"/>
  <c r="H23" i="17"/>
  <c r="C23" i="17"/>
  <c r="AB22" i="17"/>
  <c r="AD22" i="17" s="1"/>
  <c r="Y22" i="17"/>
  <c r="X22" i="17"/>
  <c r="P22" i="17"/>
  <c r="Q22" i="17" s="1"/>
  <c r="O22" i="17"/>
  <c r="M22" i="17"/>
  <c r="J22" i="17"/>
  <c r="H22" i="17"/>
  <c r="C22" i="17"/>
  <c r="AD21" i="17"/>
  <c r="J21" i="17" s="1"/>
  <c r="AB21" i="17"/>
  <c r="Y21" i="17"/>
  <c r="X21" i="17"/>
  <c r="Q21" i="17"/>
  <c r="P21" i="17"/>
  <c r="O21" i="17"/>
  <c r="M21" i="17"/>
  <c r="H21" i="17"/>
  <c r="C21" i="17"/>
  <c r="AD20" i="17"/>
  <c r="J20" i="17" s="1"/>
  <c r="AB20" i="17"/>
  <c r="Y20" i="17"/>
  <c r="X20" i="17"/>
  <c r="P20" i="17"/>
  <c r="Q20" i="17" s="1"/>
  <c r="O20" i="17"/>
  <c r="M20" i="17"/>
  <c r="H20" i="17"/>
  <c r="C20" i="17"/>
  <c r="AD19" i="17"/>
  <c r="J19" i="17" s="1"/>
  <c r="K19" i="17" s="1"/>
  <c r="AB19" i="17"/>
  <c r="Y19" i="17"/>
  <c r="X19" i="17"/>
  <c r="P19" i="17"/>
  <c r="O19" i="17"/>
  <c r="Q19" i="17" s="1"/>
  <c r="M19" i="17"/>
  <c r="I19" i="17"/>
  <c r="H19" i="17"/>
  <c r="C19" i="17"/>
  <c r="AB18" i="17"/>
  <c r="AD18" i="17" s="1"/>
  <c r="J18" i="17" s="1"/>
  <c r="Y18" i="17"/>
  <c r="X18" i="17"/>
  <c r="P18" i="17"/>
  <c r="O18" i="17"/>
  <c r="Q18" i="17" s="1"/>
  <c r="M18" i="17"/>
  <c r="H18" i="17"/>
  <c r="C18" i="17"/>
  <c r="AD17" i="17"/>
  <c r="J17" i="17" s="1"/>
  <c r="I17" i="17" s="1"/>
  <c r="AB17" i="17"/>
  <c r="Y17" i="17"/>
  <c r="X17" i="17"/>
  <c r="Q17" i="17"/>
  <c r="P17" i="17"/>
  <c r="O17" i="17"/>
  <c r="M17" i="17"/>
  <c r="K17" i="17"/>
  <c r="H17" i="17"/>
  <c r="C17" i="17"/>
  <c r="AB16" i="17"/>
  <c r="AD16" i="17" s="1"/>
  <c r="J16" i="17" s="1"/>
  <c r="Y16" i="17"/>
  <c r="X16" i="17"/>
  <c r="Q16" i="17"/>
  <c r="P16" i="17"/>
  <c r="O16" i="17"/>
  <c r="M16" i="17"/>
  <c r="H16" i="17"/>
  <c r="C16" i="17"/>
  <c r="AB15" i="17"/>
  <c r="AD15" i="17" s="1"/>
  <c r="J15" i="17" s="1"/>
  <c r="Y15" i="17"/>
  <c r="X15" i="17"/>
  <c r="P15" i="17"/>
  <c r="O15" i="17"/>
  <c r="Q15" i="17" s="1"/>
  <c r="M15" i="17"/>
  <c r="H15" i="17"/>
  <c r="C15" i="17"/>
  <c r="AB14" i="17"/>
  <c r="AD14" i="17" s="1"/>
  <c r="J14" i="17" s="1"/>
  <c r="Y14" i="17"/>
  <c r="X14" i="17"/>
  <c r="P14" i="17"/>
  <c r="Q14" i="17" s="1"/>
  <c r="O14" i="17"/>
  <c r="M14" i="17"/>
  <c r="H14" i="17"/>
  <c r="C14" i="17"/>
  <c r="AD13" i="17"/>
  <c r="J13" i="17" s="1"/>
  <c r="AB13" i="17"/>
  <c r="Y13" i="17"/>
  <c r="X13" i="17"/>
  <c r="Q13" i="17"/>
  <c r="P13" i="17"/>
  <c r="O13" i="17"/>
  <c r="M13" i="17"/>
  <c r="H13" i="17"/>
  <c r="C13" i="17"/>
  <c r="AD12" i="17"/>
  <c r="J12" i="17" s="1"/>
  <c r="AB12" i="17"/>
  <c r="Y12" i="17"/>
  <c r="X12" i="17"/>
  <c r="P12" i="17"/>
  <c r="Q12" i="17" s="1"/>
  <c r="O12" i="17"/>
  <c r="M12" i="17"/>
  <c r="H12" i="17"/>
  <c r="C12" i="17"/>
  <c r="AD11" i="17"/>
  <c r="J11" i="17" s="1"/>
  <c r="K11" i="17" s="1"/>
  <c r="AB11" i="17"/>
  <c r="Y11" i="17"/>
  <c r="X11" i="17"/>
  <c r="P11" i="17"/>
  <c r="O11" i="17"/>
  <c r="Q11" i="17" s="1"/>
  <c r="M11" i="17"/>
  <c r="H11" i="17"/>
  <c r="C11" i="17"/>
  <c r="AB10" i="17"/>
  <c r="AD10" i="17" s="1"/>
  <c r="J10" i="17" s="1"/>
  <c r="Y10" i="17"/>
  <c r="X10" i="17"/>
  <c r="P10" i="17"/>
  <c r="O10" i="17"/>
  <c r="M10" i="17"/>
  <c r="H10" i="17"/>
  <c r="C10" i="17"/>
  <c r="AD9" i="17"/>
  <c r="J9" i="17" s="1"/>
  <c r="I9" i="17" s="1"/>
  <c r="AB9" i="17"/>
  <c r="Y9" i="17"/>
  <c r="X9" i="17"/>
  <c r="Q9" i="17"/>
  <c r="P9" i="17"/>
  <c r="O9" i="17"/>
  <c r="M9" i="17"/>
  <c r="K9" i="17"/>
  <c r="H9" i="17"/>
  <c r="C9" i="17"/>
  <c r="AB8" i="17"/>
  <c r="AD8" i="17" s="1"/>
  <c r="J8" i="17" s="1"/>
  <c r="Y8" i="17"/>
  <c r="X8" i="17"/>
  <c r="Q8" i="17"/>
  <c r="P8" i="17"/>
  <c r="O8" i="17"/>
  <c r="M8" i="17"/>
  <c r="H8" i="17"/>
  <c r="C8" i="17"/>
  <c r="AB7" i="17"/>
  <c r="AD7" i="17" s="1"/>
  <c r="J7" i="17" s="1"/>
  <c r="Y7" i="17"/>
  <c r="X7" i="17"/>
  <c r="P7" i="17"/>
  <c r="O7" i="17"/>
  <c r="Q7" i="17" s="1"/>
  <c r="M7" i="17"/>
  <c r="H7" i="17"/>
  <c r="C7" i="17"/>
  <c r="AB6" i="17"/>
  <c r="AD6" i="17" s="1"/>
  <c r="Y6" i="17"/>
  <c r="X6" i="17"/>
  <c r="P6" i="17"/>
  <c r="Q6" i="17" s="1"/>
  <c r="O6" i="17"/>
  <c r="M6" i="17"/>
  <c r="J6" i="17"/>
  <c r="H6" i="17"/>
  <c r="C6" i="17"/>
  <c r="AD5" i="17"/>
  <c r="J5" i="17" s="1"/>
  <c r="AB5" i="17"/>
  <c r="Y5" i="17"/>
  <c r="X5" i="17"/>
  <c r="Q5" i="17"/>
  <c r="P5" i="17"/>
  <c r="O5" i="17"/>
  <c r="M5" i="17"/>
  <c r="H5" i="17"/>
  <c r="C5" i="17"/>
  <c r="AD4" i="17"/>
  <c r="J4" i="17" s="1"/>
  <c r="J3" i="17" s="1"/>
  <c r="AB4" i="17"/>
  <c r="Y4" i="17"/>
  <c r="X4" i="17"/>
  <c r="X3" i="17" s="1"/>
  <c r="P4" i="17"/>
  <c r="Q4" i="17" s="1"/>
  <c r="O4" i="17"/>
  <c r="M4" i="17"/>
  <c r="H4" i="17"/>
  <c r="C4" i="17"/>
  <c r="AG3" i="17"/>
  <c r="AF3" i="17"/>
  <c r="Y3" i="17"/>
  <c r="W3" i="17"/>
  <c r="V3" i="17"/>
  <c r="U3" i="17"/>
  <c r="T3" i="17"/>
  <c r="O3" i="17"/>
  <c r="G3" i="17"/>
  <c r="H3" i="17" s="1"/>
  <c r="F3" i="17"/>
  <c r="D3" i="17"/>
  <c r="C3" i="17"/>
  <c r="A2" i="17"/>
  <c r="A1" i="17"/>
  <c r="AD31" i="16"/>
  <c r="J31" i="16" s="1"/>
  <c r="AB31" i="16"/>
  <c r="Y31" i="16"/>
  <c r="X31" i="16"/>
  <c r="V31" i="16"/>
  <c r="U31" i="16"/>
  <c r="T31" i="16"/>
  <c r="R31" i="16"/>
  <c r="Q31" i="16"/>
  <c r="P31" i="16"/>
  <c r="O31" i="16"/>
  <c r="M31" i="16"/>
  <c r="H31" i="16"/>
  <c r="C31" i="16"/>
  <c r="AB30" i="16"/>
  <c r="AD30" i="16" s="1"/>
  <c r="J30" i="16" s="1"/>
  <c r="Y30" i="16"/>
  <c r="X30" i="16"/>
  <c r="P30" i="16"/>
  <c r="O30" i="16"/>
  <c r="Q30" i="16" s="1"/>
  <c r="M30" i="16"/>
  <c r="H30" i="16"/>
  <c r="C30" i="16"/>
  <c r="AB29" i="16"/>
  <c r="AD29" i="16" s="1"/>
  <c r="Y29" i="16"/>
  <c r="X29" i="16"/>
  <c r="P29" i="16"/>
  <c r="Q29" i="16" s="1"/>
  <c r="O29" i="16"/>
  <c r="M29" i="16"/>
  <c r="J29" i="16"/>
  <c r="H29" i="16"/>
  <c r="C29" i="16"/>
  <c r="AD28" i="16"/>
  <c r="J28" i="16" s="1"/>
  <c r="AB28" i="16"/>
  <c r="Y28" i="16"/>
  <c r="X28" i="16"/>
  <c r="Q28" i="16"/>
  <c r="P28" i="16"/>
  <c r="O28" i="16"/>
  <c r="M28" i="16"/>
  <c r="H28" i="16"/>
  <c r="C28" i="16"/>
  <c r="AD27" i="16"/>
  <c r="J27" i="16" s="1"/>
  <c r="AB27" i="16"/>
  <c r="Y27" i="16"/>
  <c r="X27" i="16"/>
  <c r="Q27" i="16"/>
  <c r="P27" i="16"/>
  <c r="O27" i="16"/>
  <c r="M27" i="16"/>
  <c r="H27" i="16"/>
  <c r="C27" i="16"/>
  <c r="AD26" i="16"/>
  <c r="J26" i="16" s="1"/>
  <c r="K26" i="16" s="1"/>
  <c r="AB26" i="16"/>
  <c r="Y26" i="16"/>
  <c r="X26" i="16"/>
  <c r="P26" i="16"/>
  <c r="O26" i="16"/>
  <c r="Q26" i="16" s="1"/>
  <c r="M26" i="16"/>
  <c r="H26" i="16"/>
  <c r="C26" i="16"/>
  <c r="AB25" i="16"/>
  <c r="AD25" i="16" s="1"/>
  <c r="J25" i="16" s="1"/>
  <c r="Y25" i="16"/>
  <c r="X25" i="16"/>
  <c r="P25" i="16"/>
  <c r="O25" i="16"/>
  <c r="M25" i="16"/>
  <c r="H25" i="16"/>
  <c r="C25" i="16"/>
  <c r="AD24" i="16"/>
  <c r="J24" i="16" s="1"/>
  <c r="I24" i="16" s="1"/>
  <c r="AB24" i="16"/>
  <c r="Y24" i="16"/>
  <c r="X24" i="16"/>
  <c r="Q24" i="16"/>
  <c r="P24" i="16"/>
  <c r="O24" i="16"/>
  <c r="M24" i="16"/>
  <c r="K24" i="16"/>
  <c r="H24" i="16"/>
  <c r="C24" i="16"/>
  <c r="AD23" i="16"/>
  <c r="J23" i="16" s="1"/>
  <c r="AB23" i="16"/>
  <c r="Y23" i="16"/>
  <c r="X23" i="16"/>
  <c r="Q23" i="16"/>
  <c r="P23" i="16"/>
  <c r="O23" i="16"/>
  <c r="M23" i="16"/>
  <c r="H23" i="16"/>
  <c r="C23" i="16"/>
  <c r="AB22" i="16"/>
  <c r="AD22" i="16" s="1"/>
  <c r="J22" i="16" s="1"/>
  <c r="Y22" i="16"/>
  <c r="X22" i="16"/>
  <c r="P22" i="16"/>
  <c r="O22" i="16"/>
  <c r="Q22" i="16" s="1"/>
  <c r="M22" i="16"/>
  <c r="H22" i="16"/>
  <c r="C22" i="16"/>
  <c r="AB21" i="16"/>
  <c r="AD21" i="16" s="1"/>
  <c r="Y21" i="16"/>
  <c r="X21" i="16"/>
  <c r="P21" i="16"/>
  <c r="Q21" i="16" s="1"/>
  <c r="O21" i="16"/>
  <c r="M21" i="16"/>
  <c r="J21" i="16"/>
  <c r="H21" i="16"/>
  <c r="C21" i="16"/>
  <c r="AD20" i="16"/>
  <c r="J20" i="16" s="1"/>
  <c r="AB20" i="16"/>
  <c r="Y20" i="16"/>
  <c r="X20" i="16"/>
  <c r="Q20" i="16"/>
  <c r="P20" i="16"/>
  <c r="O20" i="16"/>
  <c r="M20" i="16"/>
  <c r="H20" i="16"/>
  <c r="C20" i="16"/>
  <c r="AD19" i="16"/>
  <c r="J19" i="16" s="1"/>
  <c r="AB19" i="16"/>
  <c r="Y19" i="16"/>
  <c r="X19" i="16"/>
  <c r="Q19" i="16"/>
  <c r="P19" i="16"/>
  <c r="O19" i="16"/>
  <c r="M19" i="16"/>
  <c r="H19" i="16"/>
  <c r="C19" i="16"/>
  <c r="AD18" i="16"/>
  <c r="J18" i="16" s="1"/>
  <c r="K18" i="16" s="1"/>
  <c r="AB18" i="16"/>
  <c r="Y18" i="16"/>
  <c r="X18" i="16"/>
  <c r="P18" i="16"/>
  <c r="O18" i="16"/>
  <c r="Q18" i="16" s="1"/>
  <c r="M18" i="16"/>
  <c r="H18" i="16"/>
  <c r="C18" i="16"/>
  <c r="AB17" i="16"/>
  <c r="AD17" i="16" s="1"/>
  <c r="J17" i="16" s="1"/>
  <c r="Y17" i="16"/>
  <c r="X17" i="16"/>
  <c r="P17" i="16"/>
  <c r="O17" i="16"/>
  <c r="M17" i="16"/>
  <c r="H17" i="16"/>
  <c r="C17" i="16"/>
  <c r="AD16" i="16"/>
  <c r="J16" i="16" s="1"/>
  <c r="I16" i="16" s="1"/>
  <c r="AB16" i="16"/>
  <c r="Y16" i="16"/>
  <c r="X16" i="16"/>
  <c r="Q16" i="16"/>
  <c r="P16" i="16"/>
  <c r="O16" i="16"/>
  <c r="M16" i="16"/>
  <c r="K16" i="16"/>
  <c r="H16" i="16"/>
  <c r="C16" i="16"/>
  <c r="AD15" i="16"/>
  <c r="J15" i="16" s="1"/>
  <c r="AB15" i="16"/>
  <c r="Y15" i="16"/>
  <c r="X15" i="16"/>
  <c r="Q15" i="16"/>
  <c r="P15" i="16"/>
  <c r="O15" i="16"/>
  <c r="M15" i="16"/>
  <c r="H15" i="16"/>
  <c r="C15" i="16"/>
  <c r="AB14" i="16"/>
  <c r="AD14" i="16" s="1"/>
  <c r="J14" i="16" s="1"/>
  <c r="Y14" i="16"/>
  <c r="X14" i="16"/>
  <c r="P14" i="16"/>
  <c r="O14" i="16"/>
  <c r="Q14" i="16" s="1"/>
  <c r="M14" i="16"/>
  <c r="H14" i="16"/>
  <c r="C14" i="16"/>
  <c r="AB13" i="16"/>
  <c r="AD13" i="16" s="1"/>
  <c r="Y13" i="16"/>
  <c r="X13" i="16"/>
  <c r="P13" i="16"/>
  <c r="O13" i="16"/>
  <c r="Q13" i="16" s="1"/>
  <c r="M13" i="16"/>
  <c r="J13" i="16"/>
  <c r="H13" i="16"/>
  <c r="C13" i="16"/>
  <c r="AD12" i="16"/>
  <c r="J12" i="16" s="1"/>
  <c r="AB12" i="16"/>
  <c r="Y12" i="16"/>
  <c r="X12" i="16"/>
  <c r="Q12" i="16"/>
  <c r="P12" i="16"/>
  <c r="O12" i="16"/>
  <c r="M12" i="16"/>
  <c r="H12" i="16"/>
  <c r="C12" i="16"/>
  <c r="AD11" i="16"/>
  <c r="J11" i="16" s="1"/>
  <c r="AB11" i="16"/>
  <c r="Y11" i="16"/>
  <c r="X11" i="16"/>
  <c r="Q11" i="16"/>
  <c r="P11" i="16"/>
  <c r="O11" i="16"/>
  <c r="M11" i="16"/>
  <c r="H11" i="16"/>
  <c r="C11" i="16"/>
  <c r="AD10" i="16"/>
  <c r="J10" i="16" s="1"/>
  <c r="K10" i="16" s="1"/>
  <c r="AB10" i="16"/>
  <c r="Y10" i="16"/>
  <c r="X10" i="16"/>
  <c r="P10" i="16"/>
  <c r="O10" i="16"/>
  <c r="Q10" i="16" s="1"/>
  <c r="M10" i="16"/>
  <c r="H10" i="16"/>
  <c r="C10" i="16"/>
  <c r="AB9" i="16"/>
  <c r="AD9" i="16" s="1"/>
  <c r="J9" i="16" s="1"/>
  <c r="Y9" i="16"/>
  <c r="X9" i="16"/>
  <c r="P9" i="16"/>
  <c r="O9" i="16"/>
  <c r="M9" i="16"/>
  <c r="H9" i="16"/>
  <c r="C9" i="16"/>
  <c r="AD8" i="16"/>
  <c r="J8" i="16" s="1"/>
  <c r="I8" i="16" s="1"/>
  <c r="AB8" i="16"/>
  <c r="Y8" i="16"/>
  <c r="X8" i="16"/>
  <c r="Q8" i="16"/>
  <c r="P8" i="16"/>
  <c r="O8" i="16"/>
  <c r="M8" i="16"/>
  <c r="K8" i="16"/>
  <c r="H8" i="16"/>
  <c r="C8" i="16"/>
  <c r="AD7" i="16"/>
  <c r="J7" i="16" s="1"/>
  <c r="AB7" i="16"/>
  <c r="Y7" i="16"/>
  <c r="X7" i="16"/>
  <c r="X3" i="16" s="1"/>
  <c r="Q7" i="16"/>
  <c r="P7" i="16"/>
  <c r="O7" i="16"/>
  <c r="M7" i="16"/>
  <c r="H7" i="16"/>
  <c r="C7" i="16"/>
  <c r="AB6" i="16"/>
  <c r="AD6" i="16" s="1"/>
  <c r="J6" i="16" s="1"/>
  <c r="Y6" i="16"/>
  <c r="X6" i="16"/>
  <c r="P6" i="16"/>
  <c r="O6" i="16"/>
  <c r="Q6" i="16" s="1"/>
  <c r="M6" i="16"/>
  <c r="H6" i="16"/>
  <c r="C6" i="16"/>
  <c r="AB5" i="16"/>
  <c r="AD5" i="16" s="1"/>
  <c r="Y5" i="16"/>
  <c r="Y3" i="16" s="1"/>
  <c r="X5" i="16"/>
  <c r="P5" i="16"/>
  <c r="O5" i="16"/>
  <c r="Q5" i="16" s="1"/>
  <c r="M5" i="16"/>
  <c r="J5" i="16"/>
  <c r="H5" i="16"/>
  <c r="C5" i="16"/>
  <c r="AD4" i="16"/>
  <c r="J4" i="16" s="1"/>
  <c r="AB4" i="16"/>
  <c r="Y4" i="16"/>
  <c r="X4" i="16"/>
  <c r="Q4" i="16"/>
  <c r="P4" i="16"/>
  <c r="O4" i="16"/>
  <c r="M4" i="16"/>
  <c r="H4" i="16"/>
  <c r="C4" i="16"/>
  <c r="AG3" i="16"/>
  <c r="AF3" i="16"/>
  <c r="W3" i="16"/>
  <c r="V3" i="16"/>
  <c r="U3" i="16"/>
  <c r="T3" i="16"/>
  <c r="O3" i="16"/>
  <c r="H3" i="16"/>
  <c r="G3" i="16"/>
  <c r="F3" i="16"/>
  <c r="D3" i="16"/>
  <c r="C3" i="16"/>
  <c r="A2" i="16"/>
  <c r="A1" i="16"/>
  <c r="AD31" i="15"/>
  <c r="J31" i="15" s="1"/>
  <c r="I31" i="15" s="1"/>
  <c r="AB31" i="15"/>
  <c r="Y31" i="15"/>
  <c r="X31" i="15"/>
  <c r="V31" i="15"/>
  <c r="U31" i="15"/>
  <c r="T31" i="15"/>
  <c r="R31" i="15"/>
  <c r="Q31" i="15"/>
  <c r="P31" i="15"/>
  <c r="O31" i="15"/>
  <c r="M31" i="15"/>
  <c r="H31" i="15"/>
  <c r="C31" i="15"/>
  <c r="AD30" i="15"/>
  <c r="J30" i="15" s="1"/>
  <c r="AB30" i="15"/>
  <c r="Y30" i="15"/>
  <c r="X30" i="15"/>
  <c r="Q30" i="15"/>
  <c r="P30" i="15"/>
  <c r="O30" i="15"/>
  <c r="M30" i="15"/>
  <c r="H30" i="15"/>
  <c r="C30" i="15"/>
  <c r="AB29" i="15"/>
  <c r="AD29" i="15" s="1"/>
  <c r="J29" i="15" s="1"/>
  <c r="K29" i="15" s="1"/>
  <c r="Y29" i="15"/>
  <c r="X29" i="15"/>
  <c r="P29" i="15"/>
  <c r="O29" i="15"/>
  <c r="Q29" i="15" s="1"/>
  <c r="M29" i="15"/>
  <c r="H29" i="15"/>
  <c r="C29" i="15"/>
  <c r="AB28" i="15"/>
  <c r="AD28" i="15" s="1"/>
  <c r="Y28" i="15"/>
  <c r="X28" i="15"/>
  <c r="P28" i="15"/>
  <c r="Q28" i="15" s="1"/>
  <c r="O28" i="15"/>
  <c r="M28" i="15"/>
  <c r="J28" i="15"/>
  <c r="H28" i="15"/>
  <c r="C28" i="15"/>
  <c r="AD27" i="15"/>
  <c r="J27" i="15" s="1"/>
  <c r="I27" i="15" s="1"/>
  <c r="AB27" i="15"/>
  <c r="Y27" i="15"/>
  <c r="X27" i="15"/>
  <c r="Q27" i="15"/>
  <c r="P27" i="15"/>
  <c r="O27" i="15"/>
  <c r="M27" i="15"/>
  <c r="K27" i="15"/>
  <c r="H27" i="15"/>
  <c r="C27" i="15"/>
  <c r="AD26" i="15"/>
  <c r="J26" i="15" s="1"/>
  <c r="AB26" i="15"/>
  <c r="Y26" i="15"/>
  <c r="X26" i="15"/>
  <c r="Q26" i="15"/>
  <c r="P26" i="15"/>
  <c r="O26" i="15"/>
  <c r="M26" i="15"/>
  <c r="H26" i="15"/>
  <c r="C26" i="15"/>
  <c r="AB25" i="15"/>
  <c r="AD25" i="15" s="1"/>
  <c r="J25" i="15" s="1"/>
  <c r="K25" i="15" s="1"/>
  <c r="Y25" i="15"/>
  <c r="X25" i="15"/>
  <c r="P25" i="15"/>
  <c r="O25" i="15"/>
  <c r="Q25" i="15" s="1"/>
  <c r="M25" i="15"/>
  <c r="H25" i="15"/>
  <c r="C25" i="15"/>
  <c r="AB24" i="15"/>
  <c r="AD24" i="15" s="1"/>
  <c r="J24" i="15" s="1"/>
  <c r="Y24" i="15"/>
  <c r="X24" i="15"/>
  <c r="P24" i="15"/>
  <c r="O24" i="15"/>
  <c r="M24" i="15"/>
  <c r="H24" i="15"/>
  <c r="C24" i="15"/>
  <c r="AD23" i="15"/>
  <c r="J23" i="15" s="1"/>
  <c r="I23" i="15" s="1"/>
  <c r="AB23" i="15"/>
  <c r="Y23" i="15"/>
  <c r="X23" i="15"/>
  <c r="Q23" i="15"/>
  <c r="P23" i="15"/>
  <c r="O23" i="15"/>
  <c r="M23" i="15"/>
  <c r="K23" i="15"/>
  <c r="H23" i="15"/>
  <c r="C23" i="15"/>
  <c r="AD22" i="15"/>
  <c r="J22" i="15" s="1"/>
  <c r="AB22" i="15"/>
  <c r="Y22" i="15"/>
  <c r="X22" i="15"/>
  <c r="Q22" i="15"/>
  <c r="P22" i="15"/>
  <c r="O22" i="15"/>
  <c r="M22" i="15"/>
  <c r="H22" i="15"/>
  <c r="C22" i="15"/>
  <c r="AB21" i="15"/>
  <c r="AD21" i="15" s="1"/>
  <c r="J21" i="15" s="1"/>
  <c r="K21" i="15" s="1"/>
  <c r="Y21" i="15"/>
  <c r="X21" i="15"/>
  <c r="P21" i="15"/>
  <c r="O21" i="15"/>
  <c r="Q21" i="15" s="1"/>
  <c r="M21" i="15"/>
  <c r="I21" i="15"/>
  <c r="H21" i="15"/>
  <c r="C21" i="15"/>
  <c r="AB20" i="15"/>
  <c r="AD20" i="15" s="1"/>
  <c r="J20" i="15" s="1"/>
  <c r="Y20" i="15"/>
  <c r="X20" i="15"/>
  <c r="P20" i="15"/>
  <c r="O20" i="15"/>
  <c r="Q20" i="15" s="1"/>
  <c r="M20" i="15"/>
  <c r="H20" i="15"/>
  <c r="C20" i="15"/>
  <c r="AD19" i="15"/>
  <c r="J19" i="15" s="1"/>
  <c r="I19" i="15" s="1"/>
  <c r="AB19" i="15"/>
  <c r="Y19" i="15"/>
  <c r="X19" i="15"/>
  <c r="Q19" i="15"/>
  <c r="P19" i="15"/>
  <c r="O19" i="15"/>
  <c r="M19" i="15"/>
  <c r="K19" i="15"/>
  <c r="H19" i="15"/>
  <c r="C19" i="15"/>
  <c r="AD18" i="15"/>
  <c r="J18" i="15" s="1"/>
  <c r="AB18" i="15"/>
  <c r="Y18" i="15"/>
  <c r="X18" i="15"/>
  <c r="Q18" i="15"/>
  <c r="P18" i="15"/>
  <c r="O18" i="15"/>
  <c r="M18" i="15"/>
  <c r="H18" i="15"/>
  <c r="C18" i="15"/>
  <c r="AB17" i="15"/>
  <c r="AD17" i="15" s="1"/>
  <c r="J17" i="15" s="1"/>
  <c r="K17" i="15" s="1"/>
  <c r="Y17" i="15"/>
  <c r="X17" i="15"/>
  <c r="P17" i="15"/>
  <c r="O17" i="15"/>
  <c r="Q17" i="15" s="1"/>
  <c r="M17" i="15"/>
  <c r="I17" i="15"/>
  <c r="H17" i="15"/>
  <c r="C17" i="15"/>
  <c r="AB16" i="15"/>
  <c r="AD16" i="15" s="1"/>
  <c r="Y16" i="15"/>
  <c r="X16" i="15"/>
  <c r="P16" i="15"/>
  <c r="O16" i="15"/>
  <c r="Q16" i="15" s="1"/>
  <c r="M16" i="15"/>
  <c r="J16" i="15"/>
  <c r="H16" i="15"/>
  <c r="C16" i="15"/>
  <c r="AD15" i="15"/>
  <c r="J15" i="15" s="1"/>
  <c r="AB15" i="15"/>
  <c r="Y15" i="15"/>
  <c r="X15" i="15"/>
  <c r="Q15" i="15"/>
  <c r="P15" i="15"/>
  <c r="O15" i="15"/>
  <c r="M15" i="15"/>
  <c r="H15" i="15"/>
  <c r="C15" i="15"/>
  <c r="AD14" i="15"/>
  <c r="J14" i="15" s="1"/>
  <c r="AB14" i="15"/>
  <c r="Y14" i="15"/>
  <c r="X14" i="15"/>
  <c r="Q14" i="15"/>
  <c r="P14" i="15"/>
  <c r="O14" i="15"/>
  <c r="M14" i="15"/>
  <c r="H14" i="15"/>
  <c r="C14" i="15"/>
  <c r="AB13" i="15"/>
  <c r="AD13" i="15" s="1"/>
  <c r="J13" i="15" s="1"/>
  <c r="K13" i="15" s="1"/>
  <c r="Y13" i="15"/>
  <c r="X13" i="15"/>
  <c r="P13" i="15"/>
  <c r="O13" i="15"/>
  <c r="Q13" i="15" s="1"/>
  <c r="M13" i="15"/>
  <c r="I13" i="15"/>
  <c r="H13" i="15"/>
  <c r="C13" i="15"/>
  <c r="AB12" i="15"/>
  <c r="AD12" i="15" s="1"/>
  <c r="Y12" i="15"/>
  <c r="X12" i="15"/>
  <c r="P12" i="15"/>
  <c r="O12" i="15"/>
  <c r="M12" i="15"/>
  <c r="J12" i="15"/>
  <c r="K12" i="15" s="1"/>
  <c r="H12" i="15"/>
  <c r="C12" i="15"/>
  <c r="AD11" i="15"/>
  <c r="J11" i="15" s="1"/>
  <c r="I11" i="15" s="1"/>
  <c r="AB11" i="15"/>
  <c r="Y11" i="15"/>
  <c r="X11" i="15"/>
  <c r="Q11" i="15"/>
  <c r="P11" i="15"/>
  <c r="O11" i="15"/>
  <c r="M11" i="15"/>
  <c r="K11" i="15"/>
  <c r="H11" i="15"/>
  <c r="C11" i="15"/>
  <c r="AD10" i="15"/>
  <c r="J10" i="15" s="1"/>
  <c r="I10" i="15" s="1"/>
  <c r="AB10" i="15"/>
  <c r="Y10" i="15"/>
  <c r="X10" i="15"/>
  <c r="Q10" i="15"/>
  <c r="P10" i="15"/>
  <c r="O10" i="15"/>
  <c r="M10" i="15"/>
  <c r="H10" i="15"/>
  <c r="C10" i="15"/>
  <c r="AB9" i="15"/>
  <c r="AD9" i="15" s="1"/>
  <c r="J9" i="15" s="1"/>
  <c r="K9" i="15" s="1"/>
  <c r="Y9" i="15"/>
  <c r="X9" i="15"/>
  <c r="P9" i="15"/>
  <c r="O9" i="15"/>
  <c r="Q9" i="15" s="1"/>
  <c r="M9" i="15"/>
  <c r="I9" i="15"/>
  <c r="H9" i="15"/>
  <c r="C9" i="15"/>
  <c r="AB8" i="15"/>
  <c r="AD8" i="15" s="1"/>
  <c r="J8" i="15" s="1"/>
  <c r="Y8" i="15"/>
  <c r="X8" i="15"/>
  <c r="P8" i="15"/>
  <c r="O8" i="15"/>
  <c r="Q8" i="15" s="1"/>
  <c r="M8" i="15"/>
  <c r="H8" i="15"/>
  <c r="C8" i="15"/>
  <c r="AB7" i="15"/>
  <c r="AD7" i="15" s="1"/>
  <c r="J7" i="15" s="1"/>
  <c r="Y7" i="15"/>
  <c r="X7" i="15"/>
  <c r="P7" i="15"/>
  <c r="Q7" i="15" s="1"/>
  <c r="O7" i="15"/>
  <c r="M7" i="15"/>
  <c r="H7" i="15"/>
  <c r="C7" i="15"/>
  <c r="AD6" i="15"/>
  <c r="J6" i="15" s="1"/>
  <c r="I6" i="15" s="1"/>
  <c r="AB6" i="15"/>
  <c r="Y6" i="15"/>
  <c r="X6" i="15"/>
  <c r="Q6" i="15"/>
  <c r="P6" i="15"/>
  <c r="O6" i="15"/>
  <c r="M6" i="15"/>
  <c r="K6" i="15"/>
  <c r="H6" i="15"/>
  <c r="C6" i="15"/>
  <c r="AB5" i="15"/>
  <c r="AD5" i="15" s="1"/>
  <c r="J5" i="15" s="1"/>
  <c r="K5" i="15" s="1"/>
  <c r="Y5" i="15"/>
  <c r="X5" i="15"/>
  <c r="P5" i="15"/>
  <c r="O5" i="15"/>
  <c r="Q5" i="15" s="1"/>
  <c r="M5" i="15"/>
  <c r="H5" i="15"/>
  <c r="C5" i="15"/>
  <c r="AB4" i="15"/>
  <c r="AD4" i="15" s="1"/>
  <c r="Y4" i="15"/>
  <c r="X4" i="15"/>
  <c r="P4" i="15"/>
  <c r="O4" i="15"/>
  <c r="M4" i="15"/>
  <c r="J4" i="15"/>
  <c r="I4" i="15" s="1"/>
  <c r="H4" i="15"/>
  <c r="C4" i="15"/>
  <c r="AG3" i="15"/>
  <c r="AF3" i="15"/>
  <c r="W3" i="15"/>
  <c r="V3" i="15"/>
  <c r="U3" i="15"/>
  <c r="T3" i="15"/>
  <c r="O3" i="15"/>
  <c r="H3" i="15"/>
  <c r="G3" i="15"/>
  <c r="F3" i="15"/>
  <c r="D3" i="15"/>
  <c r="C3" i="15"/>
  <c r="A2" i="15"/>
  <c r="A1" i="15"/>
  <c r="AB31" i="14"/>
  <c r="AD31" i="14" s="1"/>
  <c r="Y31" i="14"/>
  <c r="X31" i="14"/>
  <c r="V31" i="14"/>
  <c r="U31" i="14"/>
  <c r="T31" i="14"/>
  <c r="R31" i="14"/>
  <c r="P31" i="14"/>
  <c r="O31" i="14"/>
  <c r="Q31" i="14" s="1"/>
  <c r="M31" i="14"/>
  <c r="J31" i="14"/>
  <c r="K31" i="14" s="1"/>
  <c r="I31" i="14"/>
  <c r="H31" i="14"/>
  <c r="C31" i="14"/>
  <c r="AB30" i="14"/>
  <c r="AD30" i="14" s="1"/>
  <c r="J30" i="14" s="1"/>
  <c r="Y30" i="14"/>
  <c r="X30" i="14"/>
  <c r="P30" i="14"/>
  <c r="O30" i="14"/>
  <c r="Q30" i="14" s="1"/>
  <c r="M30" i="14"/>
  <c r="H30" i="14"/>
  <c r="C30" i="14"/>
  <c r="AD29" i="14"/>
  <c r="J29" i="14" s="1"/>
  <c r="AB29" i="14"/>
  <c r="Y29" i="14"/>
  <c r="X29" i="14"/>
  <c r="Q29" i="14"/>
  <c r="P29" i="14"/>
  <c r="O29" i="14"/>
  <c r="M29" i="14"/>
  <c r="H29" i="14"/>
  <c r="C29" i="14"/>
  <c r="AD28" i="14"/>
  <c r="J28" i="14" s="1"/>
  <c r="AB28" i="14"/>
  <c r="Y28" i="14"/>
  <c r="X28" i="14"/>
  <c r="Q28" i="14"/>
  <c r="P28" i="14"/>
  <c r="O28" i="14"/>
  <c r="M28" i="14"/>
  <c r="H28" i="14"/>
  <c r="C28" i="14"/>
  <c r="AD27" i="14"/>
  <c r="J27" i="14" s="1"/>
  <c r="AB27" i="14"/>
  <c r="Y27" i="14"/>
  <c r="X27" i="14"/>
  <c r="P27" i="14"/>
  <c r="O27" i="14"/>
  <c r="Q27" i="14" s="1"/>
  <c r="M27" i="14"/>
  <c r="H27" i="14"/>
  <c r="C27" i="14"/>
  <c r="AB26" i="14"/>
  <c r="AD26" i="14" s="1"/>
  <c r="J26" i="14" s="1"/>
  <c r="Y26" i="14"/>
  <c r="X26" i="14"/>
  <c r="P26" i="14"/>
  <c r="O26" i="14"/>
  <c r="Q26" i="14" s="1"/>
  <c r="M26" i="14"/>
  <c r="H26" i="14"/>
  <c r="C26" i="14"/>
  <c r="AD25" i="14"/>
  <c r="J25" i="14" s="1"/>
  <c r="AB25" i="14"/>
  <c r="Y25" i="14"/>
  <c r="X25" i="14"/>
  <c r="Q25" i="14"/>
  <c r="P25" i="14"/>
  <c r="O25" i="14"/>
  <c r="M25" i="14"/>
  <c r="H25" i="14"/>
  <c r="C25" i="14"/>
  <c r="AD24" i="14"/>
  <c r="J24" i="14" s="1"/>
  <c r="AB24" i="14"/>
  <c r="Y24" i="14"/>
  <c r="X24" i="14"/>
  <c r="Q24" i="14"/>
  <c r="P24" i="14"/>
  <c r="O24" i="14"/>
  <c r="M24" i="14"/>
  <c r="H24" i="14"/>
  <c r="C24" i="14"/>
  <c r="AD23" i="14"/>
  <c r="J23" i="14" s="1"/>
  <c r="AB23" i="14"/>
  <c r="Y23" i="14"/>
  <c r="X23" i="14"/>
  <c r="P23" i="14"/>
  <c r="O23" i="14"/>
  <c r="Q23" i="14" s="1"/>
  <c r="M23" i="14"/>
  <c r="H23" i="14"/>
  <c r="C23" i="14"/>
  <c r="AB22" i="14"/>
  <c r="AD22" i="14" s="1"/>
  <c r="J22" i="14" s="1"/>
  <c r="Y22" i="14"/>
  <c r="X22" i="14"/>
  <c r="P22" i="14"/>
  <c r="O22" i="14"/>
  <c r="Q22" i="14" s="1"/>
  <c r="M22" i="14"/>
  <c r="H22" i="14"/>
  <c r="C22" i="14"/>
  <c r="AD21" i="14"/>
  <c r="J21" i="14" s="1"/>
  <c r="AB21" i="14"/>
  <c r="Y21" i="14"/>
  <c r="X21" i="14"/>
  <c r="Q21" i="14"/>
  <c r="P21" i="14"/>
  <c r="O21" i="14"/>
  <c r="M21" i="14"/>
  <c r="H21" i="14"/>
  <c r="C21" i="14"/>
  <c r="AD20" i="14"/>
  <c r="J20" i="14" s="1"/>
  <c r="AB20" i="14"/>
  <c r="Y20" i="14"/>
  <c r="X20" i="14"/>
  <c r="Q20" i="14"/>
  <c r="P20" i="14"/>
  <c r="O20" i="14"/>
  <c r="M20" i="14"/>
  <c r="H20" i="14"/>
  <c r="C20" i="14"/>
  <c r="AD19" i="14"/>
  <c r="J19" i="14" s="1"/>
  <c r="AB19" i="14"/>
  <c r="Y19" i="14"/>
  <c r="X19" i="14"/>
  <c r="P19" i="14"/>
  <c r="O19" i="14"/>
  <c r="Q19" i="14" s="1"/>
  <c r="M19" i="14"/>
  <c r="H19" i="14"/>
  <c r="C19" i="14"/>
  <c r="AB18" i="14"/>
  <c r="AD18" i="14" s="1"/>
  <c r="J18" i="14" s="1"/>
  <c r="Y18" i="14"/>
  <c r="X18" i="14"/>
  <c r="P18" i="14"/>
  <c r="O18" i="14"/>
  <c r="Q18" i="14" s="1"/>
  <c r="M18" i="14"/>
  <c r="H18" i="14"/>
  <c r="C18" i="14"/>
  <c r="AD17" i="14"/>
  <c r="J17" i="14" s="1"/>
  <c r="AB17" i="14"/>
  <c r="Y17" i="14"/>
  <c r="X17" i="14"/>
  <c r="Q17" i="14"/>
  <c r="P17" i="14"/>
  <c r="O17" i="14"/>
  <c r="M17" i="14"/>
  <c r="H17" i="14"/>
  <c r="C17" i="14"/>
  <c r="AD16" i="14"/>
  <c r="J16" i="14" s="1"/>
  <c r="AB16" i="14"/>
  <c r="Y16" i="14"/>
  <c r="X16" i="14"/>
  <c r="Q16" i="14"/>
  <c r="P16" i="14"/>
  <c r="O16" i="14"/>
  <c r="M16" i="14"/>
  <c r="H16" i="14"/>
  <c r="C16" i="14"/>
  <c r="AB15" i="14"/>
  <c r="AD15" i="14" s="1"/>
  <c r="J15" i="14" s="1"/>
  <c r="Y15" i="14"/>
  <c r="X15" i="14"/>
  <c r="P15" i="14"/>
  <c r="O15" i="14"/>
  <c r="Q15" i="14" s="1"/>
  <c r="M15" i="14"/>
  <c r="H15" i="14"/>
  <c r="C15" i="14"/>
  <c r="AB14" i="14"/>
  <c r="AD14" i="14" s="1"/>
  <c r="J14" i="14" s="1"/>
  <c r="Y14" i="14"/>
  <c r="X14" i="14"/>
  <c r="P14" i="14"/>
  <c r="O14" i="14"/>
  <c r="Q14" i="14" s="1"/>
  <c r="M14" i="14"/>
  <c r="H14" i="14"/>
  <c r="C14" i="14"/>
  <c r="AD13" i="14"/>
  <c r="J13" i="14" s="1"/>
  <c r="AB13" i="14"/>
  <c r="Y13" i="14"/>
  <c r="X13" i="14"/>
  <c r="Q13" i="14"/>
  <c r="P13" i="14"/>
  <c r="O13" i="14"/>
  <c r="M13" i="14"/>
  <c r="H13" i="14"/>
  <c r="C13" i="14"/>
  <c r="AD12" i="14"/>
  <c r="J12" i="14" s="1"/>
  <c r="AB12" i="14"/>
  <c r="Y12" i="14"/>
  <c r="X12" i="14"/>
  <c r="X3" i="14" s="1"/>
  <c r="Q12" i="14"/>
  <c r="P12" i="14"/>
  <c r="O12" i="14"/>
  <c r="M12" i="14"/>
  <c r="H12" i="14"/>
  <c r="C12" i="14"/>
  <c r="AD11" i="14"/>
  <c r="J11" i="14" s="1"/>
  <c r="AB11" i="14"/>
  <c r="Y11" i="14"/>
  <c r="X11" i="14"/>
  <c r="P11" i="14"/>
  <c r="O11" i="14"/>
  <c r="Q11" i="14" s="1"/>
  <c r="M11" i="14"/>
  <c r="H11" i="14"/>
  <c r="C11" i="14"/>
  <c r="AB10" i="14"/>
  <c r="AD10" i="14" s="1"/>
  <c r="J10" i="14" s="1"/>
  <c r="Y10" i="14"/>
  <c r="X10" i="14"/>
  <c r="P10" i="14"/>
  <c r="O10" i="14"/>
  <c r="Q10" i="14" s="1"/>
  <c r="M10" i="14"/>
  <c r="H10" i="14"/>
  <c r="C10" i="14"/>
  <c r="AD9" i="14"/>
  <c r="J9" i="14" s="1"/>
  <c r="AB9" i="14"/>
  <c r="Y9" i="14"/>
  <c r="Y3" i="14" s="1"/>
  <c r="X9" i="14"/>
  <c r="Q9" i="14"/>
  <c r="P9" i="14"/>
  <c r="O9" i="14"/>
  <c r="M9" i="14"/>
  <c r="H9" i="14"/>
  <c r="C9" i="14"/>
  <c r="AG3" i="14"/>
  <c r="AF3" i="14"/>
  <c r="W3" i="14"/>
  <c r="V3" i="14"/>
  <c r="U3" i="14"/>
  <c r="T3" i="14"/>
  <c r="O3" i="14"/>
  <c r="H3" i="14"/>
  <c r="G3" i="14"/>
  <c r="F3" i="14"/>
  <c r="D3" i="14"/>
  <c r="C3" i="14"/>
  <c r="A2" i="14"/>
  <c r="A1" i="14"/>
  <c r="AD31" i="13"/>
  <c r="AB31" i="13"/>
  <c r="Y31" i="13"/>
  <c r="X31" i="13"/>
  <c r="V31" i="13"/>
  <c r="U31" i="13"/>
  <c r="T31" i="13"/>
  <c r="R31" i="13"/>
  <c r="Q31" i="13"/>
  <c r="P31" i="13"/>
  <c r="O31" i="13"/>
  <c r="M31" i="13"/>
  <c r="K31" i="13"/>
  <c r="J31" i="13"/>
  <c r="I31" i="13" s="1"/>
  <c r="H31" i="13"/>
  <c r="C31" i="13"/>
  <c r="AD30" i="13"/>
  <c r="J30" i="13" s="1"/>
  <c r="AB30" i="13"/>
  <c r="Y30" i="13"/>
  <c r="X30" i="13"/>
  <c r="Q30" i="13"/>
  <c r="P30" i="13"/>
  <c r="O30" i="13"/>
  <c r="M30" i="13"/>
  <c r="H30" i="13"/>
  <c r="C30" i="13"/>
  <c r="AD29" i="13"/>
  <c r="J29" i="13" s="1"/>
  <c r="AB29" i="13"/>
  <c r="Y29" i="13"/>
  <c r="X29" i="13"/>
  <c r="P29" i="13"/>
  <c r="O29" i="13"/>
  <c r="Q29" i="13" s="1"/>
  <c r="M29" i="13"/>
  <c r="H29" i="13"/>
  <c r="C29" i="13"/>
  <c r="AB28" i="13"/>
  <c r="AD28" i="13" s="1"/>
  <c r="J28" i="13" s="1"/>
  <c r="Y28" i="13"/>
  <c r="X28" i="13"/>
  <c r="P28" i="13"/>
  <c r="O28" i="13"/>
  <c r="Q28" i="13" s="1"/>
  <c r="M28" i="13"/>
  <c r="H28" i="13"/>
  <c r="C28" i="13"/>
  <c r="AD27" i="13"/>
  <c r="J27" i="13" s="1"/>
  <c r="AB27" i="13"/>
  <c r="Y27" i="13"/>
  <c r="X27" i="13"/>
  <c r="Q27" i="13"/>
  <c r="P27" i="13"/>
  <c r="O27" i="13"/>
  <c r="M27" i="13"/>
  <c r="H27" i="13"/>
  <c r="C27" i="13"/>
  <c r="AD26" i="13"/>
  <c r="J26" i="13" s="1"/>
  <c r="AB26" i="13"/>
  <c r="Y26" i="13"/>
  <c r="X26" i="13"/>
  <c r="Q26" i="13"/>
  <c r="P26" i="13"/>
  <c r="O26" i="13"/>
  <c r="M26" i="13"/>
  <c r="H26" i="13"/>
  <c r="C26" i="13"/>
  <c r="AB25" i="13"/>
  <c r="AD25" i="13" s="1"/>
  <c r="J25" i="13" s="1"/>
  <c r="Y25" i="13"/>
  <c r="X25" i="13"/>
  <c r="P25" i="13"/>
  <c r="O25" i="13"/>
  <c r="Q25" i="13" s="1"/>
  <c r="M25" i="13"/>
  <c r="H25" i="13"/>
  <c r="C25" i="13"/>
  <c r="AB24" i="13"/>
  <c r="AD24" i="13" s="1"/>
  <c r="J24" i="13" s="1"/>
  <c r="Y24" i="13"/>
  <c r="X24" i="13"/>
  <c r="P24" i="13"/>
  <c r="O24" i="13"/>
  <c r="Q24" i="13" s="1"/>
  <c r="M24" i="13"/>
  <c r="H24" i="13"/>
  <c r="C24" i="13"/>
  <c r="AD23" i="13"/>
  <c r="J23" i="13" s="1"/>
  <c r="AB23" i="13"/>
  <c r="Y23" i="13"/>
  <c r="X23" i="13"/>
  <c r="Q23" i="13"/>
  <c r="P23" i="13"/>
  <c r="O23" i="13"/>
  <c r="M23" i="13"/>
  <c r="H23" i="13"/>
  <c r="C23" i="13"/>
  <c r="AD22" i="13"/>
  <c r="J22" i="13" s="1"/>
  <c r="AB22" i="13"/>
  <c r="Y22" i="13"/>
  <c r="X22" i="13"/>
  <c r="Q22" i="13"/>
  <c r="P22" i="13"/>
  <c r="O22" i="13"/>
  <c r="M22" i="13"/>
  <c r="H22" i="13"/>
  <c r="C22" i="13"/>
  <c r="AD21" i="13"/>
  <c r="J21" i="13" s="1"/>
  <c r="AB21" i="13"/>
  <c r="Y21" i="13"/>
  <c r="X21" i="13"/>
  <c r="P21" i="13"/>
  <c r="O21" i="13"/>
  <c r="Q21" i="13" s="1"/>
  <c r="M21" i="13"/>
  <c r="H21" i="13"/>
  <c r="C21" i="13"/>
  <c r="AB20" i="13"/>
  <c r="AD20" i="13" s="1"/>
  <c r="J20" i="13" s="1"/>
  <c r="Y20" i="13"/>
  <c r="X20" i="13"/>
  <c r="P20" i="13"/>
  <c r="O20" i="13"/>
  <c r="Q20" i="13" s="1"/>
  <c r="M20" i="13"/>
  <c r="H20" i="13"/>
  <c r="C20" i="13"/>
  <c r="AD19" i="13"/>
  <c r="J19" i="13" s="1"/>
  <c r="AB19" i="13"/>
  <c r="Y19" i="13"/>
  <c r="X19" i="13"/>
  <c r="Q19" i="13"/>
  <c r="P19" i="13"/>
  <c r="O19" i="13"/>
  <c r="M19" i="13"/>
  <c r="H19" i="13"/>
  <c r="C19" i="13"/>
  <c r="AD18" i="13"/>
  <c r="J18" i="13" s="1"/>
  <c r="AB18" i="13"/>
  <c r="Y18" i="13"/>
  <c r="X18" i="13"/>
  <c r="Q18" i="13"/>
  <c r="P18" i="13"/>
  <c r="O18" i="13"/>
  <c r="M18" i="13"/>
  <c r="H18" i="13"/>
  <c r="C18" i="13"/>
  <c r="AB17" i="13"/>
  <c r="AD17" i="13" s="1"/>
  <c r="J17" i="13" s="1"/>
  <c r="Y17" i="13"/>
  <c r="X17" i="13"/>
  <c r="P17" i="13"/>
  <c r="O17" i="13"/>
  <c r="Q17" i="13" s="1"/>
  <c r="M17" i="13"/>
  <c r="H17" i="13"/>
  <c r="C17" i="13"/>
  <c r="AB16" i="13"/>
  <c r="AD16" i="13" s="1"/>
  <c r="J16" i="13" s="1"/>
  <c r="Y16" i="13"/>
  <c r="X16" i="13"/>
  <c r="P16" i="13"/>
  <c r="O16" i="13"/>
  <c r="Q16" i="13" s="1"/>
  <c r="M16" i="13"/>
  <c r="H16" i="13"/>
  <c r="C16" i="13"/>
  <c r="AD15" i="13"/>
  <c r="J15" i="13" s="1"/>
  <c r="AB15" i="13"/>
  <c r="Y15" i="13"/>
  <c r="X15" i="13"/>
  <c r="Q15" i="13"/>
  <c r="P15" i="13"/>
  <c r="O15" i="13"/>
  <c r="M15" i="13"/>
  <c r="H15" i="13"/>
  <c r="C15" i="13"/>
  <c r="AD14" i="13"/>
  <c r="J14" i="13" s="1"/>
  <c r="AB14" i="13"/>
  <c r="Y14" i="13"/>
  <c r="X14" i="13"/>
  <c r="Q14" i="13"/>
  <c r="P14" i="13"/>
  <c r="O14" i="13"/>
  <c r="M14" i="13"/>
  <c r="H14" i="13"/>
  <c r="C14" i="13"/>
  <c r="AD13" i="13"/>
  <c r="J13" i="13" s="1"/>
  <c r="AB13" i="13"/>
  <c r="Y13" i="13"/>
  <c r="X13" i="13"/>
  <c r="P13" i="13"/>
  <c r="O13" i="13"/>
  <c r="Q13" i="13" s="1"/>
  <c r="M13" i="13"/>
  <c r="H13" i="13"/>
  <c r="C13" i="13"/>
  <c r="AB12" i="13"/>
  <c r="AD12" i="13" s="1"/>
  <c r="J12" i="13" s="1"/>
  <c r="Y12" i="13"/>
  <c r="X12" i="13"/>
  <c r="P12" i="13"/>
  <c r="O12" i="13"/>
  <c r="Q12" i="13" s="1"/>
  <c r="M12" i="13"/>
  <c r="H12" i="13"/>
  <c r="C12" i="13"/>
  <c r="AD11" i="13"/>
  <c r="J11" i="13" s="1"/>
  <c r="AB11" i="13"/>
  <c r="Y11" i="13"/>
  <c r="X11" i="13"/>
  <c r="Q11" i="13"/>
  <c r="P11" i="13"/>
  <c r="O11" i="13"/>
  <c r="M11" i="13"/>
  <c r="H11" i="13"/>
  <c r="C11" i="13"/>
  <c r="AD10" i="13"/>
  <c r="J10" i="13" s="1"/>
  <c r="AB10" i="13"/>
  <c r="Y10" i="13"/>
  <c r="X10" i="13"/>
  <c r="Q10" i="13"/>
  <c r="P10" i="13"/>
  <c r="O10" i="13"/>
  <c r="M10" i="13"/>
  <c r="H10" i="13"/>
  <c r="C10" i="13"/>
  <c r="AB9" i="13"/>
  <c r="AD9" i="13" s="1"/>
  <c r="J9" i="13" s="1"/>
  <c r="Y9" i="13"/>
  <c r="X9" i="13"/>
  <c r="P9" i="13"/>
  <c r="O9" i="13"/>
  <c r="Q9" i="13" s="1"/>
  <c r="M9" i="13"/>
  <c r="H9" i="13"/>
  <c r="C9" i="13"/>
  <c r="AB8" i="13"/>
  <c r="AD8" i="13" s="1"/>
  <c r="J8" i="13" s="1"/>
  <c r="Y8" i="13"/>
  <c r="X8" i="13"/>
  <c r="P8" i="13"/>
  <c r="O8" i="13"/>
  <c r="Q8" i="13" s="1"/>
  <c r="M8" i="13"/>
  <c r="H8" i="13"/>
  <c r="C8" i="13"/>
  <c r="AD7" i="13"/>
  <c r="J7" i="13" s="1"/>
  <c r="AB7" i="13"/>
  <c r="Y7" i="13"/>
  <c r="X7" i="13"/>
  <c r="Q7" i="13"/>
  <c r="P7" i="13"/>
  <c r="O7" i="13"/>
  <c r="M7" i="13"/>
  <c r="H7" i="13"/>
  <c r="C7" i="13"/>
  <c r="AD6" i="13"/>
  <c r="J6" i="13" s="1"/>
  <c r="AB6" i="13"/>
  <c r="Y6" i="13"/>
  <c r="X6" i="13"/>
  <c r="Q6" i="13"/>
  <c r="P6" i="13"/>
  <c r="O6" i="13"/>
  <c r="M6" i="13"/>
  <c r="H6" i="13"/>
  <c r="C6" i="13"/>
  <c r="AD5" i="13"/>
  <c r="J5" i="13" s="1"/>
  <c r="AB5" i="13"/>
  <c r="Y5" i="13"/>
  <c r="X5" i="13"/>
  <c r="P5" i="13"/>
  <c r="O5" i="13"/>
  <c r="Q5" i="13" s="1"/>
  <c r="M5" i="13"/>
  <c r="H5" i="13"/>
  <c r="C5" i="13"/>
  <c r="AB4" i="13"/>
  <c r="AD4" i="13" s="1"/>
  <c r="J4" i="13" s="1"/>
  <c r="Y4" i="13"/>
  <c r="Y3" i="13" s="1"/>
  <c r="X4" i="13"/>
  <c r="X3" i="13" s="1"/>
  <c r="P4" i="13"/>
  <c r="O4" i="13"/>
  <c r="Q4" i="13" s="1"/>
  <c r="M4" i="13"/>
  <c r="H4" i="13"/>
  <c r="C4" i="13"/>
  <c r="AG3" i="13"/>
  <c r="AF3" i="13"/>
  <c r="W3" i="13"/>
  <c r="V3" i="13"/>
  <c r="U3" i="13"/>
  <c r="T3" i="13"/>
  <c r="O3" i="13"/>
  <c r="G3" i="13"/>
  <c r="H3" i="13" s="1"/>
  <c r="F3" i="13"/>
  <c r="D3" i="13"/>
  <c r="C3" i="13"/>
  <c r="A2" i="13"/>
  <c r="A1" i="13"/>
  <c r="AB31" i="12"/>
  <c r="AD31" i="12" s="1"/>
  <c r="J31" i="12" s="1"/>
  <c r="Y31" i="12"/>
  <c r="X31" i="12"/>
  <c r="V31" i="12"/>
  <c r="U31" i="12"/>
  <c r="T31" i="12"/>
  <c r="R31" i="12"/>
  <c r="P31" i="12"/>
  <c r="O31" i="12"/>
  <c r="Q31" i="12" s="1"/>
  <c r="M31" i="12"/>
  <c r="H31" i="12"/>
  <c r="C31" i="12"/>
  <c r="AB30" i="12"/>
  <c r="AD30" i="12" s="1"/>
  <c r="J30" i="12" s="1"/>
  <c r="Y30" i="12"/>
  <c r="X30" i="12"/>
  <c r="Q30" i="12"/>
  <c r="P30" i="12"/>
  <c r="O30" i="12"/>
  <c r="M30" i="12"/>
  <c r="H30" i="12"/>
  <c r="C30" i="12"/>
  <c r="AD29" i="12"/>
  <c r="J29" i="12" s="1"/>
  <c r="AB29" i="12"/>
  <c r="Y29" i="12"/>
  <c r="X29" i="12"/>
  <c r="Q29" i="12"/>
  <c r="P29" i="12"/>
  <c r="O29" i="12"/>
  <c r="M29" i="12"/>
  <c r="H29" i="12"/>
  <c r="C29" i="12"/>
  <c r="AD28" i="12"/>
  <c r="J28" i="12" s="1"/>
  <c r="AB28" i="12"/>
  <c r="Y28" i="12"/>
  <c r="X28" i="12"/>
  <c r="P28" i="12"/>
  <c r="O28" i="12"/>
  <c r="Q28" i="12" s="1"/>
  <c r="M28" i="12"/>
  <c r="H28" i="12"/>
  <c r="C28" i="12"/>
  <c r="AB27" i="12"/>
  <c r="AD27" i="12" s="1"/>
  <c r="J27" i="12" s="1"/>
  <c r="Y27" i="12"/>
  <c r="X27" i="12"/>
  <c r="P27" i="12"/>
  <c r="O27" i="12"/>
  <c r="Q27" i="12" s="1"/>
  <c r="M27" i="12"/>
  <c r="H27" i="12"/>
  <c r="C27" i="12"/>
  <c r="AD26" i="12"/>
  <c r="J26" i="12" s="1"/>
  <c r="AB26" i="12"/>
  <c r="Y26" i="12"/>
  <c r="X26" i="12"/>
  <c r="P26" i="12"/>
  <c r="Q26" i="12" s="1"/>
  <c r="O26" i="12"/>
  <c r="M26" i="12"/>
  <c r="H26" i="12"/>
  <c r="C26" i="12"/>
  <c r="AD25" i="12"/>
  <c r="J25" i="12" s="1"/>
  <c r="AB25" i="12"/>
  <c r="Y25" i="12"/>
  <c r="X25" i="12"/>
  <c r="Q25" i="12"/>
  <c r="P25" i="12"/>
  <c r="O25" i="12"/>
  <c r="M25" i="12"/>
  <c r="H25" i="12"/>
  <c r="C25" i="12"/>
  <c r="AD24" i="12"/>
  <c r="J24" i="12" s="1"/>
  <c r="AB24" i="12"/>
  <c r="Y24" i="12"/>
  <c r="X24" i="12"/>
  <c r="P24" i="12"/>
  <c r="O24" i="12"/>
  <c r="Q24" i="12" s="1"/>
  <c r="M24" i="12"/>
  <c r="H24" i="12"/>
  <c r="C24" i="12"/>
  <c r="AB23" i="12"/>
  <c r="AD23" i="12" s="1"/>
  <c r="J23" i="12" s="1"/>
  <c r="Y23" i="12"/>
  <c r="X23" i="12"/>
  <c r="P23" i="12"/>
  <c r="O23" i="12"/>
  <c r="Q23" i="12" s="1"/>
  <c r="M23" i="12"/>
  <c r="H23" i="12"/>
  <c r="C23" i="12"/>
  <c r="AB22" i="12"/>
  <c r="AD22" i="12" s="1"/>
  <c r="J22" i="12" s="1"/>
  <c r="Y22" i="12"/>
  <c r="X22" i="12"/>
  <c r="Q22" i="12"/>
  <c r="P22" i="12"/>
  <c r="O22" i="12"/>
  <c r="M22" i="12"/>
  <c r="H22" i="12"/>
  <c r="C22" i="12"/>
  <c r="AD21" i="12"/>
  <c r="J21" i="12" s="1"/>
  <c r="AB21" i="12"/>
  <c r="Y21" i="12"/>
  <c r="X21" i="12"/>
  <c r="Q21" i="12"/>
  <c r="P21" i="12"/>
  <c r="O21" i="12"/>
  <c r="M21" i="12"/>
  <c r="H21" i="12"/>
  <c r="C21" i="12"/>
  <c r="AD20" i="12"/>
  <c r="J20" i="12" s="1"/>
  <c r="AB20" i="12"/>
  <c r="Y20" i="12"/>
  <c r="X20" i="12"/>
  <c r="P20" i="12"/>
  <c r="O20" i="12"/>
  <c r="Q20" i="12" s="1"/>
  <c r="M20" i="12"/>
  <c r="H20" i="12"/>
  <c r="C20" i="12"/>
  <c r="AB19" i="12"/>
  <c r="AD19" i="12" s="1"/>
  <c r="J19" i="12" s="1"/>
  <c r="Y19" i="12"/>
  <c r="X19" i="12"/>
  <c r="P19" i="12"/>
  <c r="O19" i="12"/>
  <c r="Q19" i="12" s="1"/>
  <c r="M19" i="12"/>
  <c r="H19" i="12"/>
  <c r="C19" i="12"/>
  <c r="AD18" i="12"/>
  <c r="J18" i="12" s="1"/>
  <c r="AB18" i="12"/>
  <c r="Y18" i="12"/>
  <c r="X18" i="12"/>
  <c r="P18" i="12"/>
  <c r="Q18" i="12" s="1"/>
  <c r="O18" i="12"/>
  <c r="M18" i="12"/>
  <c r="H18" i="12"/>
  <c r="C18" i="12"/>
  <c r="AD17" i="12"/>
  <c r="J17" i="12" s="1"/>
  <c r="AB17" i="12"/>
  <c r="Y17" i="12"/>
  <c r="X17" i="12"/>
  <c r="Q17" i="12"/>
  <c r="P17" i="12"/>
  <c r="O17" i="12"/>
  <c r="M17" i="12"/>
  <c r="H17" i="12"/>
  <c r="C17" i="12"/>
  <c r="AB16" i="12"/>
  <c r="AD16" i="12" s="1"/>
  <c r="J16" i="12" s="1"/>
  <c r="Y16" i="12"/>
  <c r="Y3" i="12" s="1"/>
  <c r="X16" i="12"/>
  <c r="X3" i="12" s="1"/>
  <c r="P16" i="12"/>
  <c r="O16" i="12"/>
  <c r="Q16" i="12" s="1"/>
  <c r="M16" i="12"/>
  <c r="H16" i="12"/>
  <c r="C16" i="12"/>
  <c r="AG3" i="12"/>
  <c r="AF3" i="12"/>
  <c r="W3" i="12"/>
  <c r="V3" i="12"/>
  <c r="U3" i="12"/>
  <c r="T3" i="12"/>
  <c r="O3" i="12"/>
  <c r="G3" i="12"/>
  <c r="H3" i="12" s="1"/>
  <c r="F3" i="12"/>
  <c r="D3" i="12"/>
  <c r="C3" i="12"/>
  <c r="A2" i="12"/>
  <c r="A1" i="12"/>
  <c r="AB31" i="11"/>
  <c r="AD31" i="11" s="1"/>
  <c r="J31" i="11" s="1"/>
  <c r="Y31" i="11"/>
  <c r="X31" i="11"/>
  <c r="V31" i="11"/>
  <c r="U31" i="11"/>
  <c r="T31" i="11"/>
  <c r="R31" i="11"/>
  <c r="P31" i="11"/>
  <c r="O31" i="11"/>
  <c r="Q31" i="11" s="1"/>
  <c r="M31" i="11"/>
  <c r="H31" i="11"/>
  <c r="C31" i="11"/>
  <c r="AB30" i="11"/>
  <c r="AD30" i="11" s="1"/>
  <c r="J30" i="11" s="1"/>
  <c r="Y30" i="11"/>
  <c r="X30" i="11"/>
  <c r="P30" i="11"/>
  <c r="O30" i="11"/>
  <c r="Q30" i="11" s="1"/>
  <c r="M30" i="11"/>
  <c r="H30" i="11"/>
  <c r="C30" i="11"/>
  <c r="AD29" i="11"/>
  <c r="J29" i="11" s="1"/>
  <c r="AB29" i="11"/>
  <c r="Y29" i="11"/>
  <c r="X29" i="11"/>
  <c r="P29" i="11"/>
  <c r="Q29" i="11" s="1"/>
  <c r="O29" i="11"/>
  <c r="M29" i="11"/>
  <c r="H29" i="11"/>
  <c r="C29" i="11"/>
  <c r="AD28" i="11"/>
  <c r="J28" i="11" s="1"/>
  <c r="AB28" i="11"/>
  <c r="Y28" i="11"/>
  <c r="X28" i="11"/>
  <c r="Q28" i="11"/>
  <c r="P28" i="11"/>
  <c r="O28" i="11"/>
  <c r="M28" i="11"/>
  <c r="H28" i="11"/>
  <c r="C28" i="11"/>
  <c r="AB27" i="11"/>
  <c r="AD27" i="11" s="1"/>
  <c r="J27" i="11" s="1"/>
  <c r="Y27" i="11"/>
  <c r="X27" i="11"/>
  <c r="P27" i="11"/>
  <c r="O27" i="11"/>
  <c r="Q27" i="11" s="1"/>
  <c r="M27" i="11"/>
  <c r="H27" i="11"/>
  <c r="C27" i="11"/>
  <c r="AB26" i="11"/>
  <c r="AD26" i="11" s="1"/>
  <c r="J26" i="11" s="1"/>
  <c r="Y26" i="11"/>
  <c r="X26" i="11"/>
  <c r="P26" i="11"/>
  <c r="O26" i="11"/>
  <c r="Q26" i="11" s="1"/>
  <c r="M26" i="11"/>
  <c r="H26" i="11"/>
  <c r="C26" i="11"/>
  <c r="AB25" i="11"/>
  <c r="AD25" i="11" s="1"/>
  <c r="J25" i="11" s="1"/>
  <c r="Y25" i="11"/>
  <c r="X25" i="11"/>
  <c r="Q25" i="11"/>
  <c r="P25" i="11"/>
  <c r="O25" i="11"/>
  <c r="M25" i="11"/>
  <c r="H25" i="11"/>
  <c r="C25" i="11"/>
  <c r="AD24" i="11"/>
  <c r="J24" i="11" s="1"/>
  <c r="AB24" i="11"/>
  <c r="Y24" i="11"/>
  <c r="X24" i="11"/>
  <c r="Q24" i="11"/>
  <c r="P24" i="11"/>
  <c r="O24" i="11"/>
  <c r="M24" i="11"/>
  <c r="H24" i="11"/>
  <c r="C24" i="11"/>
  <c r="AD23" i="11"/>
  <c r="AB23" i="11"/>
  <c r="Y23" i="11"/>
  <c r="X23" i="11"/>
  <c r="P23" i="11"/>
  <c r="O23" i="11"/>
  <c r="Q23" i="11" s="1"/>
  <c r="M23" i="11"/>
  <c r="J23" i="11"/>
  <c r="K23" i="11" s="1"/>
  <c r="I23" i="11"/>
  <c r="H23" i="11"/>
  <c r="C23" i="11"/>
  <c r="AB22" i="11"/>
  <c r="AD22" i="11" s="1"/>
  <c r="J22" i="11" s="1"/>
  <c r="Y22" i="11"/>
  <c r="X22" i="11"/>
  <c r="P22" i="11"/>
  <c r="O22" i="11"/>
  <c r="Q22" i="11" s="1"/>
  <c r="M22" i="11"/>
  <c r="H22" i="11"/>
  <c r="C22" i="11"/>
  <c r="AD21" i="11"/>
  <c r="J21" i="11" s="1"/>
  <c r="AB21" i="11"/>
  <c r="Y21" i="11"/>
  <c r="X21" i="11"/>
  <c r="P21" i="11"/>
  <c r="Q21" i="11" s="1"/>
  <c r="O21" i="11"/>
  <c r="M21" i="11"/>
  <c r="H21" i="11"/>
  <c r="C21" i="11"/>
  <c r="AD20" i="11"/>
  <c r="J20" i="11" s="1"/>
  <c r="AB20" i="11"/>
  <c r="Y20" i="11"/>
  <c r="X20" i="11"/>
  <c r="Q20" i="11"/>
  <c r="P20" i="11"/>
  <c r="O20" i="11"/>
  <c r="M20" i="11"/>
  <c r="H20" i="11"/>
  <c r="C20" i="11"/>
  <c r="AB19" i="11"/>
  <c r="AD19" i="11" s="1"/>
  <c r="J19" i="11" s="1"/>
  <c r="Y19" i="11"/>
  <c r="Y3" i="11" s="1"/>
  <c r="X19" i="11"/>
  <c r="P19" i="11"/>
  <c r="O19" i="11"/>
  <c r="Q19" i="11" s="1"/>
  <c r="M19" i="11"/>
  <c r="H19" i="11"/>
  <c r="C19" i="11"/>
  <c r="AB18" i="11"/>
  <c r="AD18" i="11" s="1"/>
  <c r="J18" i="11" s="1"/>
  <c r="Y18" i="11"/>
  <c r="X18" i="11"/>
  <c r="P18" i="11"/>
  <c r="O18" i="11"/>
  <c r="Q18" i="11" s="1"/>
  <c r="M18" i="11"/>
  <c r="H18" i="11"/>
  <c r="C18" i="11"/>
  <c r="AB17" i="11"/>
  <c r="AD17" i="11" s="1"/>
  <c r="J17" i="11" s="1"/>
  <c r="Y17" i="11"/>
  <c r="X17" i="11"/>
  <c r="Q17" i="11"/>
  <c r="P17" i="11"/>
  <c r="O17" i="11"/>
  <c r="M17" i="11"/>
  <c r="H17" i="11"/>
  <c r="C17" i="11"/>
  <c r="AD16" i="11"/>
  <c r="J16" i="11" s="1"/>
  <c r="AB16" i="11"/>
  <c r="Y16" i="11"/>
  <c r="X16" i="11"/>
  <c r="X3" i="11" s="1"/>
  <c r="Q16" i="11"/>
  <c r="P16" i="11"/>
  <c r="O16" i="11"/>
  <c r="M16" i="11"/>
  <c r="H16" i="11"/>
  <c r="C16" i="11"/>
  <c r="AG3" i="11"/>
  <c r="AF3" i="11"/>
  <c r="W3" i="11"/>
  <c r="V3" i="11"/>
  <c r="U3" i="11"/>
  <c r="T3" i="11"/>
  <c r="O3" i="11"/>
  <c r="G3" i="11"/>
  <c r="F3" i="11"/>
  <c r="H3" i="11" s="1"/>
  <c r="D3" i="11"/>
  <c r="C3" i="11"/>
  <c r="A2" i="11"/>
  <c r="A1" i="11"/>
  <c r="AB31" i="10"/>
  <c r="AD31" i="10" s="1"/>
  <c r="J31" i="10" s="1"/>
  <c r="Y31" i="10"/>
  <c r="X31" i="10"/>
  <c r="V31" i="10"/>
  <c r="U31" i="10"/>
  <c r="T31" i="10"/>
  <c r="R31" i="10"/>
  <c r="P31" i="10"/>
  <c r="Q31" i="10" s="1"/>
  <c r="O31" i="10"/>
  <c r="M31" i="10"/>
  <c r="H31" i="10"/>
  <c r="C31" i="10"/>
  <c r="AD30" i="10"/>
  <c r="J30" i="10" s="1"/>
  <c r="AB30" i="10"/>
  <c r="Y30" i="10"/>
  <c r="X30" i="10"/>
  <c r="P30" i="10"/>
  <c r="O30" i="10"/>
  <c r="Q30" i="10" s="1"/>
  <c r="M30" i="10"/>
  <c r="H30" i="10"/>
  <c r="C30" i="10"/>
  <c r="AB29" i="10"/>
  <c r="AD29" i="10" s="1"/>
  <c r="J29" i="10" s="1"/>
  <c r="Y29" i="10"/>
  <c r="X29" i="10"/>
  <c r="P29" i="10"/>
  <c r="O29" i="10"/>
  <c r="Q29" i="10" s="1"/>
  <c r="M29" i="10"/>
  <c r="H29" i="10"/>
  <c r="C29" i="10"/>
  <c r="AB28" i="10"/>
  <c r="AD28" i="10" s="1"/>
  <c r="J28" i="10" s="1"/>
  <c r="Y28" i="10"/>
  <c r="X28" i="10"/>
  <c r="Q28" i="10"/>
  <c r="P28" i="10"/>
  <c r="O28" i="10"/>
  <c r="M28" i="10"/>
  <c r="H28" i="10"/>
  <c r="C28" i="10"/>
  <c r="AB27" i="10"/>
  <c r="AD27" i="10" s="1"/>
  <c r="J27" i="10" s="1"/>
  <c r="Y27" i="10"/>
  <c r="X27" i="10"/>
  <c r="Q27" i="10"/>
  <c r="P27" i="10"/>
  <c r="O27" i="10"/>
  <c r="M27" i="10"/>
  <c r="H27" i="10"/>
  <c r="C27" i="10"/>
  <c r="AD26" i="10"/>
  <c r="J26" i="10" s="1"/>
  <c r="AB26" i="10"/>
  <c r="Y26" i="10"/>
  <c r="X26" i="10"/>
  <c r="P26" i="10"/>
  <c r="O26" i="10"/>
  <c r="Q26" i="10" s="1"/>
  <c r="M26" i="10"/>
  <c r="H26" i="10"/>
  <c r="C26" i="10"/>
  <c r="AB25" i="10"/>
  <c r="AD25" i="10" s="1"/>
  <c r="J25" i="10" s="1"/>
  <c r="Y25" i="10"/>
  <c r="X25" i="10"/>
  <c r="P25" i="10"/>
  <c r="O25" i="10"/>
  <c r="Q25" i="10" s="1"/>
  <c r="M25" i="10"/>
  <c r="H25" i="10"/>
  <c r="C25" i="10"/>
  <c r="AD24" i="10"/>
  <c r="J24" i="10" s="1"/>
  <c r="AB24" i="10"/>
  <c r="Y24" i="10"/>
  <c r="X24" i="10"/>
  <c r="P24" i="10"/>
  <c r="Q24" i="10" s="1"/>
  <c r="O24" i="10"/>
  <c r="M24" i="10"/>
  <c r="H24" i="10"/>
  <c r="C24" i="10"/>
  <c r="AD23" i="10"/>
  <c r="J23" i="10" s="1"/>
  <c r="AB23" i="10"/>
  <c r="Y23" i="10"/>
  <c r="X23" i="10"/>
  <c r="P23" i="10"/>
  <c r="Q23" i="10" s="1"/>
  <c r="O23" i="10"/>
  <c r="M23" i="10"/>
  <c r="H23" i="10"/>
  <c r="C23" i="10"/>
  <c r="AD22" i="10"/>
  <c r="J22" i="10" s="1"/>
  <c r="AB22" i="10"/>
  <c r="Y22" i="10"/>
  <c r="X22" i="10"/>
  <c r="P22" i="10"/>
  <c r="O22" i="10"/>
  <c r="Q22" i="10" s="1"/>
  <c r="M22" i="10"/>
  <c r="H22" i="10"/>
  <c r="C22" i="10"/>
  <c r="AB21" i="10"/>
  <c r="AD21" i="10" s="1"/>
  <c r="J21" i="10" s="1"/>
  <c r="Y21" i="10"/>
  <c r="X21" i="10"/>
  <c r="P21" i="10"/>
  <c r="O21" i="10"/>
  <c r="Q21" i="10" s="1"/>
  <c r="M21" i="10"/>
  <c r="H21" i="10"/>
  <c r="C21" i="10"/>
  <c r="AB20" i="10"/>
  <c r="AD20" i="10" s="1"/>
  <c r="J20" i="10" s="1"/>
  <c r="Y20" i="10"/>
  <c r="X20" i="10"/>
  <c r="Q20" i="10"/>
  <c r="P20" i="10"/>
  <c r="O20" i="10"/>
  <c r="M20" i="10"/>
  <c r="H20" i="10"/>
  <c r="C20" i="10"/>
  <c r="AB19" i="10"/>
  <c r="AD19" i="10" s="1"/>
  <c r="J19" i="10" s="1"/>
  <c r="Y19" i="10"/>
  <c r="X19" i="10"/>
  <c r="Q19" i="10"/>
  <c r="P19" i="10"/>
  <c r="O19" i="10"/>
  <c r="M19" i="10"/>
  <c r="H19" i="10"/>
  <c r="C19" i="10"/>
  <c r="AB18" i="10"/>
  <c r="AD18" i="10" s="1"/>
  <c r="J18" i="10" s="1"/>
  <c r="Y18" i="10"/>
  <c r="X18" i="10"/>
  <c r="P18" i="10"/>
  <c r="O18" i="10"/>
  <c r="Q18" i="10" s="1"/>
  <c r="M18" i="10"/>
  <c r="H18" i="10"/>
  <c r="C18" i="10"/>
  <c r="AB17" i="10"/>
  <c r="AD17" i="10" s="1"/>
  <c r="J17" i="10" s="1"/>
  <c r="Y17" i="10"/>
  <c r="X17" i="10"/>
  <c r="P17" i="10"/>
  <c r="O17" i="10"/>
  <c r="Q17" i="10" s="1"/>
  <c r="M17" i="10"/>
  <c r="H17" i="10"/>
  <c r="C17" i="10"/>
  <c r="AD16" i="10"/>
  <c r="J16" i="10" s="1"/>
  <c r="AB16" i="10"/>
  <c r="Y16" i="10"/>
  <c r="X16" i="10"/>
  <c r="P16" i="10"/>
  <c r="Q16" i="10" s="1"/>
  <c r="O16" i="10"/>
  <c r="M16" i="10"/>
  <c r="H16" i="10"/>
  <c r="C16" i="10"/>
  <c r="AD15" i="10"/>
  <c r="J15" i="10" s="1"/>
  <c r="AB15" i="10"/>
  <c r="Y15" i="10"/>
  <c r="X15" i="10"/>
  <c r="P15" i="10"/>
  <c r="Q15" i="10" s="1"/>
  <c r="O15" i="10"/>
  <c r="M15" i="10"/>
  <c r="H15" i="10"/>
  <c r="C15" i="10"/>
  <c r="AD14" i="10"/>
  <c r="J14" i="10" s="1"/>
  <c r="AB14" i="10"/>
  <c r="Y14" i="10"/>
  <c r="X14" i="10"/>
  <c r="P14" i="10"/>
  <c r="O14" i="10"/>
  <c r="Q14" i="10" s="1"/>
  <c r="M14" i="10"/>
  <c r="H14" i="10"/>
  <c r="C14" i="10"/>
  <c r="AB13" i="10"/>
  <c r="AD13" i="10" s="1"/>
  <c r="J13" i="10" s="1"/>
  <c r="Y13" i="10"/>
  <c r="X13" i="10"/>
  <c r="P13" i="10"/>
  <c r="O13" i="10"/>
  <c r="Q13" i="10" s="1"/>
  <c r="M13" i="10"/>
  <c r="H13" i="10"/>
  <c r="C13" i="10"/>
  <c r="AB12" i="10"/>
  <c r="AD12" i="10" s="1"/>
  <c r="J12" i="10" s="1"/>
  <c r="Y12" i="10"/>
  <c r="X12" i="10"/>
  <c r="Q12" i="10"/>
  <c r="P12" i="10"/>
  <c r="O12" i="10"/>
  <c r="M12" i="10"/>
  <c r="H12" i="10"/>
  <c r="C12" i="10"/>
  <c r="AB11" i="10"/>
  <c r="AD11" i="10" s="1"/>
  <c r="J11" i="10" s="1"/>
  <c r="Y11" i="10"/>
  <c r="X11" i="10"/>
  <c r="Q11" i="10"/>
  <c r="P11" i="10"/>
  <c r="O11" i="10"/>
  <c r="M11" i="10"/>
  <c r="H11" i="10"/>
  <c r="C11" i="10"/>
  <c r="AB10" i="10"/>
  <c r="AD10" i="10" s="1"/>
  <c r="J10" i="10" s="1"/>
  <c r="Y10" i="10"/>
  <c r="X10" i="10"/>
  <c r="P10" i="10"/>
  <c r="O10" i="10"/>
  <c r="Q10" i="10" s="1"/>
  <c r="M10" i="10"/>
  <c r="H10" i="10"/>
  <c r="C10" i="10"/>
  <c r="AB9" i="10"/>
  <c r="AD9" i="10" s="1"/>
  <c r="J9" i="10" s="1"/>
  <c r="Y9" i="10"/>
  <c r="X9" i="10"/>
  <c r="P9" i="10"/>
  <c r="Q9" i="10" s="1"/>
  <c r="O9" i="10"/>
  <c r="M9" i="10"/>
  <c r="H9" i="10"/>
  <c r="C9" i="10"/>
  <c r="AD8" i="10"/>
  <c r="J8" i="10" s="1"/>
  <c r="AB8" i="10"/>
  <c r="Y8" i="10"/>
  <c r="X8" i="10"/>
  <c r="P8" i="10"/>
  <c r="Q8" i="10" s="1"/>
  <c r="O8" i="10"/>
  <c r="M8" i="10"/>
  <c r="H8" i="10"/>
  <c r="C8" i="10"/>
  <c r="AD7" i="10"/>
  <c r="J7" i="10" s="1"/>
  <c r="AB7" i="10"/>
  <c r="Y7" i="10"/>
  <c r="X7" i="10"/>
  <c r="P7" i="10"/>
  <c r="Q7" i="10" s="1"/>
  <c r="O7" i="10"/>
  <c r="M7" i="10"/>
  <c r="H7" i="10"/>
  <c r="C7" i="10"/>
  <c r="AD6" i="10"/>
  <c r="J6" i="10" s="1"/>
  <c r="AB6" i="10"/>
  <c r="Y6" i="10"/>
  <c r="Y3" i="10" s="1"/>
  <c r="X6" i="10"/>
  <c r="X3" i="10" s="1"/>
  <c r="P6" i="10"/>
  <c r="O6" i="10"/>
  <c r="Q6" i="10" s="1"/>
  <c r="M6" i="10"/>
  <c r="H6" i="10"/>
  <c r="C6" i="10"/>
  <c r="AB5" i="10"/>
  <c r="AD5" i="10" s="1"/>
  <c r="J5" i="10" s="1"/>
  <c r="Y5" i="10"/>
  <c r="X5" i="10"/>
  <c r="P5" i="10"/>
  <c r="O5" i="10"/>
  <c r="Q5" i="10" s="1"/>
  <c r="M5" i="10"/>
  <c r="H5" i="10"/>
  <c r="C5" i="10"/>
  <c r="AB4" i="10"/>
  <c r="AD4" i="10" s="1"/>
  <c r="J4" i="10" s="1"/>
  <c r="Y4" i="10"/>
  <c r="X4" i="10"/>
  <c r="Q4" i="10"/>
  <c r="P4" i="10"/>
  <c r="O4" i="10"/>
  <c r="M4" i="10"/>
  <c r="H4" i="10"/>
  <c r="C4" i="10"/>
  <c r="AG3" i="10"/>
  <c r="AF3" i="10"/>
  <c r="W3" i="10"/>
  <c r="V3" i="10"/>
  <c r="U3" i="10"/>
  <c r="T3" i="10"/>
  <c r="O3" i="10"/>
  <c r="H3" i="10"/>
  <c r="G3" i="10"/>
  <c r="F3" i="10"/>
  <c r="D3" i="10"/>
  <c r="C3" i="10"/>
  <c r="A2" i="10"/>
  <c r="A1" i="10"/>
  <c r="AB31" i="9"/>
  <c r="AD31" i="9" s="1"/>
  <c r="J31" i="9" s="1"/>
  <c r="Y31" i="9"/>
  <c r="X31" i="9"/>
  <c r="V31" i="9"/>
  <c r="U31" i="9"/>
  <c r="T31" i="9"/>
  <c r="R31" i="9"/>
  <c r="P31" i="9"/>
  <c r="Q31" i="9" s="1"/>
  <c r="O31" i="9"/>
  <c r="M31" i="9"/>
  <c r="H31" i="9"/>
  <c r="C31" i="9"/>
  <c r="AD30" i="9"/>
  <c r="J30" i="9" s="1"/>
  <c r="AB30" i="9"/>
  <c r="Y30" i="9"/>
  <c r="X30" i="9"/>
  <c r="P30" i="9"/>
  <c r="Q30" i="9" s="1"/>
  <c r="O30" i="9"/>
  <c r="M30" i="9"/>
  <c r="H30" i="9"/>
  <c r="C30" i="9"/>
  <c r="AD29" i="9"/>
  <c r="J29" i="9" s="1"/>
  <c r="AB29" i="9"/>
  <c r="Y29" i="9"/>
  <c r="X29" i="9"/>
  <c r="P29" i="9"/>
  <c r="O29" i="9"/>
  <c r="Q29" i="9" s="1"/>
  <c r="M29" i="9"/>
  <c r="H29" i="9"/>
  <c r="C29" i="9"/>
  <c r="AB28" i="9"/>
  <c r="AD28" i="9" s="1"/>
  <c r="J28" i="9" s="1"/>
  <c r="Y28" i="9"/>
  <c r="X28" i="9"/>
  <c r="P28" i="9"/>
  <c r="O28" i="9"/>
  <c r="Q28" i="9" s="1"/>
  <c r="M28" i="9"/>
  <c r="H28" i="9"/>
  <c r="C28" i="9"/>
  <c r="AB27" i="9"/>
  <c r="AD27" i="9" s="1"/>
  <c r="J27" i="9" s="1"/>
  <c r="Y27" i="9"/>
  <c r="X27" i="9"/>
  <c r="Q27" i="9"/>
  <c r="P27" i="9"/>
  <c r="O27" i="9"/>
  <c r="M27" i="9"/>
  <c r="H27" i="9"/>
  <c r="C27" i="9"/>
  <c r="AB26" i="9"/>
  <c r="AD26" i="9" s="1"/>
  <c r="J26" i="9" s="1"/>
  <c r="Y26" i="9"/>
  <c r="X26" i="9"/>
  <c r="Q26" i="9"/>
  <c r="P26" i="9"/>
  <c r="O26" i="9"/>
  <c r="M26" i="9"/>
  <c r="H26" i="9"/>
  <c r="C26" i="9"/>
  <c r="AB25" i="9"/>
  <c r="AD25" i="9" s="1"/>
  <c r="J25" i="9" s="1"/>
  <c r="Y25" i="9"/>
  <c r="X25" i="9"/>
  <c r="P25" i="9"/>
  <c r="O25" i="9"/>
  <c r="Q25" i="9" s="1"/>
  <c r="M25" i="9"/>
  <c r="H25" i="9"/>
  <c r="C25" i="9"/>
  <c r="AB24" i="9"/>
  <c r="AD24" i="9" s="1"/>
  <c r="J24" i="9" s="1"/>
  <c r="Y24" i="9"/>
  <c r="X24" i="9"/>
  <c r="P24" i="9"/>
  <c r="Q24" i="9" s="1"/>
  <c r="O24" i="9"/>
  <c r="M24" i="9"/>
  <c r="H24" i="9"/>
  <c r="C24" i="9"/>
  <c r="AD23" i="9"/>
  <c r="J23" i="9" s="1"/>
  <c r="AB23" i="9"/>
  <c r="Y23" i="9"/>
  <c r="X23" i="9"/>
  <c r="P23" i="9"/>
  <c r="Q23" i="9" s="1"/>
  <c r="O23" i="9"/>
  <c r="M23" i="9"/>
  <c r="H23" i="9"/>
  <c r="C23" i="9"/>
  <c r="AD22" i="9"/>
  <c r="J22" i="9" s="1"/>
  <c r="AB22" i="9"/>
  <c r="Y22" i="9"/>
  <c r="X22" i="9"/>
  <c r="P22" i="9"/>
  <c r="Q22" i="9" s="1"/>
  <c r="O22" i="9"/>
  <c r="M22" i="9"/>
  <c r="H22" i="9"/>
  <c r="C22" i="9"/>
  <c r="AD21" i="9"/>
  <c r="J21" i="9" s="1"/>
  <c r="AB21" i="9"/>
  <c r="Y21" i="9"/>
  <c r="X21" i="9"/>
  <c r="P21" i="9"/>
  <c r="O21" i="9"/>
  <c r="Q21" i="9" s="1"/>
  <c r="M21" i="9"/>
  <c r="H21" i="9"/>
  <c r="C21" i="9"/>
  <c r="AB20" i="9"/>
  <c r="AD20" i="9" s="1"/>
  <c r="J20" i="9" s="1"/>
  <c r="Y20" i="9"/>
  <c r="X20" i="9"/>
  <c r="P20" i="9"/>
  <c r="O20" i="9"/>
  <c r="Q20" i="9" s="1"/>
  <c r="M20" i="9"/>
  <c r="H20" i="9"/>
  <c r="C20" i="9"/>
  <c r="AB19" i="9"/>
  <c r="AD19" i="9" s="1"/>
  <c r="J19" i="9" s="1"/>
  <c r="Y19" i="9"/>
  <c r="X19" i="9"/>
  <c r="Q19" i="9"/>
  <c r="P19" i="9"/>
  <c r="O19" i="9"/>
  <c r="M19" i="9"/>
  <c r="H19" i="9"/>
  <c r="C19" i="9"/>
  <c r="AB18" i="9"/>
  <c r="AD18" i="9" s="1"/>
  <c r="J18" i="9" s="1"/>
  <c r="Y18" i="9"/>
  <c r="X18" i="9"/>
  <c r="Q18" i="9"/>
  <c r="P18" i="9"/>
  <c r="O18" i="9"/>
  <c r="M18" i="9"/>
  <c r="H18" i="9"/>
  <c r="C18" i="9"/>
  <c r="AB17" i="9"/>
  <c r="AD17" i="9" s="1"/>
  <c r="J17" i="9" s="1"/>
  <c r="Y17" i="9"/>
  <c r="X17" i="9"/>
  <c r="P17" i="9"/>
  <c r="O17" i="9"/>
  <c r="Q17" i="9" s="1"/>
  <c r="M17" i="9"/>
  <c r="H17" i="9"/>
  <c r="C17" i="9"/>
  <c r="AB16" i="9"/>
  <c r="AD16" i="9" s="1"/>
  <c r="J16" i="9" s="1"/>
  <c r="Y16" i="9"/>
  <c r="X16" i="9"/>
  <c r="P16" i="9"/>
  <c r="Q16" i="9" s="1"/>
  <c r="O16" i="9"/>
  <c r="M16" i="9"/>
  <c r="H16" i="9"/>
  <c r="C16" i="9"/>
  <c r="AD15" i="9"/>
  <c r="J15" i="9" s="1"/>
  <c r="AB15" i="9"/>
  <c r="Y15" i="9"/>
  <c r="X15" i="9"/>
  <c r="P15" i="9"/>
  <c r="Q15" i="9" s="1"/>
  <c r="O15" i="9"/>
  <c r="M15" i="9"/>
  <c r="H15" i="9"/>
  <c r="C15" i="9"/>
  <c r="AD14" i="9"/>
  <c r="J14" i="9" s="1"/>
  <c r="AB14" i="9"/>
  <c r="Y14" i="9"/>
  <c r="X14" i="9"/>
  <c r="P14" i="9"/>
  <c r="O14" i="9"/>
  <c r="Q14" i="9" s="1"/>
  <c r="M14" i="9"/>
  <c r="H14" i="9"/>
  <c r="C14" i="9"/>
  <c r="AD13" i="9"/>
  <c r="J13" i="9" s="1"/>
  <c r="AB13" i="9"/>
  <c r="Y13" i="9"/>
  <c r="X13" i="9"/>
  <c r="P13" i="9"/>
  <c r="O13" i="9"/>
  <c r="Q13" i="9" s="1"/>
  <c r="M13" i="9"/>
  <c r="H13" i="9"/>
  <c r="C13" i="9"/>
  <c r="AB12" i="9"/>
  <c r="AD12" i="9" s="1"/>
  <c r="J12" i="9" s="1"/>
  <c r="Y12" i="9"/>
  <c r="X12" i="9"/>
  <c r="P12" i="9"/>
  <c r="O12" i="9"/>
  <c r="Q12" i="9" s="1"/>
  <c r="M12" i="9"/>
  <c r="H12" i="9"/>
  <c r="C12" i="9"/>
  <c r="AB11" i="9"/>
  <c r="AD11" i="9" s="1"/>
  <c r="J11" i="9" s="1"/>
  <c r="Y11" i="9"/>
  <c r="X11" i="9"/>
  <c r="Q11" i="9"/>
  <c r="P11" i="9"/>
  <c r="O11" i="9"/>
  <c r="M11" i="9"/>
  <c r="H11" i="9"/>
  <c r="C11" i="9"/>
  <c r="AB10" i="9"/>
  <c r="AD10" i="9" s="1"/>
  <c r="J10" i="9" s="1"/>
  <c r="Y10" i="9"/>
  <c r="X10" i="9"/>
  <c r="Q10" i="9"/>
  <c r="P10" i="9"/>
  <c r="O10" i="9"/>
  <c r="M10" i="9"/>
  <c r="H10" i="9"/>
  <c r="C10" i="9"/>
  <c r="AB9" i="9"/>
  <c r="AD9" i="9" s="1"/>
  <c r="J9" i="9" s="1"/>
  <c r="Y9" i="9"/>
  <c r="X9" i="9"/>
  <c r="P9" i="9"/>
  <c r="O9" i="9"/>
  <c r="Q9" i="9" s="1"/>
  <c r="M9" i="9"/>
  <c r="H9" i="9"/>
  <c r="C9" i="9"/>
  <c r="AB8" i="9"/>
  <c r="AD8" i="9" s="1"/>
  <c r="J8" i="9" s="1"/>
  <c r="K8" i="9" s="1"/>
  <c r="Y8" i="9"/>
  <c r="X8" i="9"/>
  <c r="P8" i="9"/>
  <c r="Q8" i="9" s="1"/>
  <c r="O8" i="9"/>
  <c r="M8" i="9"/>
  <c r="I8" i="9"/>
  <c r="H8" i="9"/>
  <c r="C8" i="9"/>
  <c r="AD7" i="9"/>
  <c r="J7" i="9" s="1"/>
  <c r="AB7" i="9"/>
  <c r="Y7" i="9"/>
  <c r="X7" i="9"/>
  <c r="P7" i="9"/>
  <c r="Q7" i="9" s="1"/>
  <c r="O7" i="9"/>
  <c r="M7" i="9"/>
  <c r="H7" i="9"/>
  <c r="C7" i="9"/>
  <c r="AD6" i="9"/>
  <c r="J6" i="9" s="1"/>
  <c r="I6" i="9" s="1"/>
  <c r="AB6" i="9"/>
  <c r="Y6" i="9"/>
  <c r="X6" i="9"/>
  <c r="P6" i="9"/>
  <c r="O6" i="9"/>
  <c r="Q6" i="9" s="1"/>
  <c r="M6" i="9"/>
  <c r="K6" i="9"/>
  <c r="H6" i="9"/>
  <c r="C6" i="9"/>
  <c r="AD5" i="9"/>
  <c r="J5" i="9" s="1"/>
  <c r="AB5" i="9"/>
  <c r="Y5" i="9"/>
  <c r="Y3" i="9" s="1"/>
  <c r="X5" i="9"/>
  <c r="P5" i="9"/>
  <c r="O5" i="9"/>
  <c r="Q5" i="9" s="1"/>
  <c r="M5" i="9"/>
  <c r="H5" i="9"/>
  <c r="C5" i="9"/>
  <c r="AB4" i="9"/>
  <c r="AD4" i="9" s="1"/>
  <c r="J4" i="9" s="1"/>
  <c r="Y4" i="9"/>
  <c r="X4" i="9"/>
  <c r="X3" i="9" s="1"/>
  <c r="P4" i="9"/>
  <c r="O4" i="9"/>
  <c r="Q4" i="9" s="1"/>
  <c r="M4" i="9"/>
  <c r="H4" i="9"/>
  <c r="C4" i="9"/>
  <c r="AG3" i="9"/>
  <c r="AF3" i="9"/>
  <c r="W3" i="9"/>
  <c r="V3" i="9"/>
  <c r="U3" i="9"/>
  <c r="T3" i="9"/>
  <c r="O3" i="9"/>
  <c r="H3" i="9"/>
  <c r="G3" i="9"/>
  <c r="F3" i="9"/>
  <c r="D3" i="9"/>
  <c r="C3" i="9"/>
  <c r="A2" i="9"/>
  <c r="A1" i="9"/>
  <c r="AB31" i="8"/>
  <c r="AD31" i="8" s="1"/>
  <c r="J31" i="8" s="1"/>
  <c r="K31" i="8" s="1"/>
  <c r="Y31" i="8"/>
  <c r="X31" i="8"/>
  <c r="V31" i="8"/>
  <c r="U31" i="8"/>
  <c r="T31" i="8"/>
  <c r="R31" i="8"/>
  <c r="P31" i="8"/>
  <c r="Q31" i="8" s="1"/>
  <c r="O31" i="8"/>
  <c r="M31" i="8"/>
  <c r="I31" i="8"/>
  <c r="H31" i="8"/>
  <c r="C31" i="8"/>
  <c r="AD30" i="8"/>
  <c r="J30" i="8" s="1"/>
  <c r="AB30" i="8"/>
  <c r="Y30" i="8"/>
  <c r="X30" i="8"/>
  <c r="P30" i="8"/>
  <c r="Q30" i="8" s="1"/>
  <c r="O30" i="8"/>
  <c r="M30" i="8"/>
  <c r="H30" i="8"/>
  <c r="C30" i="8"/>
  <c r="AD29" i="8"/>
  <c r="J29" i="8" s="1"/>
  <c r="I29" i="8" s="1"/>
  <c r="AB29" i="8"/>
  <c r="Y29" i="8"/>
  <c r="X29" i="8"/>
  <c r="P29" i="8"/>
  <c r="Q29" i="8" s="1"/>
  <c r="O29" i="8"/>
  <c r="M29" i="8"/>
  <c r="K29" i="8"/>
  <c r="H29" i="8"/>
  <c r="C29" i="8"/>
  <c r="AD28" i="8"/>
  <c r="J28" i="8" s="1"/>
  <c r="AB28" i="8"/>
  <c r="Y28" i="8"/>
  <c r="X28" i="8"/>
  <c r="P28" i="8"/>
  <c r="O28" i="8"/>
  <c r="Q28" i="8" s="1"/>
  <c r="M28" i="8"/>
  <c r="H28" i="8"/>
  <c r="C28" i="8"/>
  <c r="AB27" i="8"/>
  <c r="AD27" i="8" s="1"/>
  <c r="J27" i="8" s="1"/>
  <c r="Y27" i="8"/>
  <c r="X27" i="8"/>
  <c r="P27" i="8"/>
  <c r="O27" i="8"/>
  <c r="Q27" i="8" s="1"/>
  <c r="M27" i="8"/>
  <c r="H27" i="8"/>
  <c r="C27" i="8"/>
  <c r="AB26" i="8"/>
  <c r="AD26" i="8" s="1"/>
  <c r="J26" i="8" s="1"/>
  <c r="Y26" i="8"/>
  <c r="X26" i="8"/>
  <c r="Q26" i="8"/>
  <c r="P26" i="8"/>
  <c r="O26" i="8"/>
  <c r="M26" i="8"/>
  <c r="H26" i="8"/>
  <c r="C26" i="8"/>
  <c r="AB25" i="8"/>
  <c r="AD25" i="8" s="1"/>
  <c r="J25" i="8" s="1"/>
  <c r="Y25" i="8"/>
  <c r="X25" i="8"/>
  <c r="Q25" i="8"/>
  <c r="P25" i="8"/>
  <c r="O25" i="8"/>
  <c r="M25" i="8"/>
  <c r="H25" i="8"/>
  <c r="C25" i="8"/>
  <c r="AB24" i="8"/>
  <c r="AD24" i="8" s="1"/>
  <c r="J24" i="8" s="1"/>
  <c r="Y24" i="8"/>
  <c r="X24" i="8"/>
  <c r="P24" i="8"/>
  <c r="O24" i="8"/>
  <c r="Q24" i="8" s="1"/>
  <c r="M24" i="8"/>
  <c r="H24" i="8"/>
  <c r="C24" i="8"/>
  <c r="AB23" i="8"/>
  <c r="AD23" i="8" s="1"/>
  <c r="J23" i="8" s="1"/>
  <c r="K23" i="8" s="1"/>
  <c r="Y23" i="8"/>
  <c r="X23" i="8"/>
  <c r="P23" i="8"/>
  <c r="Q23" i="8" s="1"/>
  <c r="O23" i="8"/>
  <c r="M23" i="8"/>
  <c r="I23" i="8"/>
  <c r="H23" i="8"/>
  <c r="C23" i="8"/>
  <c r="AD22" i="8"/>
  <c r="J22" i="8" s="1"/>
  <c r="AB22" i="8"/>
  <c r="Y22" i="8"/>
  <c r="X22" i="8"/>
  <c r="P22" i="8"/>
  <c r="Q22" i="8" s="1"/>
  <c r="O22" i="8"/>
  <c r="M22" i="8"/>
  <c r="H22" i="8"/>
  <c r="C22" i="8"/>
  <c r="AD21" i="8"/>
  <c r="J21" i="8" s="1"/>
  <c r="I21" i="8" s="1"/>
  <c r="AB21" i="8"/>
  <c r="Y21" i="8"/>
  <c r="X21" i="8"/>
  <c r="P21" i="8"/>
  <c r="Q21" i="8" s="1"/>
  <c r="O21" i="8"/>
  <c r="M21" i="8"/>
  <c r="K21" i="8"/>
  <c r="H21" i="8"/>
  <c r="C21" i="8"/>
  <c r="AD20" i="8"/>
  <c r="J20" i="8" s="1"/>
  <c r="AB20" i="8"/>
  <c r="Y20" i="8"/>
  <c r="X20" i="8"/>
  <c r="P20" i="8"/>
  <c r="O20" i="8"/>
  <c r="Q20" i="8" s="1"/>
  <c r="M20" i="8"/>
  <c r="H20" i="8"/>
  <c r="C20" i="8"/>
  <c r="AB19" i="8"/>
  <c r="AD19" i="8" s="1"/>
  <c r="J19" i="8" s="1"/>
  <c r="Y19" i="8"/>
  <c r="X19" i="8"/>
  <c r="P19" i="8"/>
  <c r="O19" i="8"/>
  <c r="Q19" i="8" s="1"/>
  <c r="M19" i="8"/>
  <c r="H19" i="8"/>
  <c r="C19" i="8"/>
  <c r="AB18" i="8"/>
  <c r="AD18" i="8" s="1"/>
  <c r="J18" i="8" s="1"/>
  <c r="Y18" i="8"/>
  <c r="X18" i="8"/>
  <c r="Q18" i="8"/>
  <c r="P18" i="8"/>
  <c r="O18" i="8"/>
  <c r="M18" i="8"/>
  <c r="H18" i="8"/>
  <c r="C18" i="8"/>
  <c r="AB17" i="8"/>
  <c r="AD17" i="8" s="1"/>
  <c r="J17" i="8" s="1"/>
  <c r="Y17" i="8"/>
  <c r="X17" i="8"/>
  <c r="Q17" i="8"/>
  <c r="P17" i="8"/>
  <c r="O17" i="8"/>
  <c r="M17" i="8"/>
  <c r="H17" i="8"/>
  <c r="C17" i="8"/>
  <c r="AB16" i="8"/>
  <c r="AD16" i="8" s="1"/>
  <c r="J16" i="8" s="1"/>
  <c r="Y16" i="8"/>
  <c r="X16" i="8"/>
  <c r="P16" i="8"/>
  <c r="O16" i="8"/>
  <c r="Q16" i="8" s="1"/>
  <c r="M16" i="8"/>
  <c r="H16" i="8"/>
  <c r="C16" i="8"/>
  <c r="AB15" i="8"/>
  <c r="AD15" i="8" s="1"/>
  <c r="J15" i="8" s="1"/>
  <c r="K15" i="8" s="1"/>
  <c r="Y15" i="8"/>
  <c r="X15" i="8"/>
  <c r="P15" i="8"/>
  <c r="Q15" i="8" s="1"/>
  <c r="O15" i="8"/>
  <c r="M15" i="8"/>
  <c r="I15" i="8"/>
  <c r="H15" i="8"/>
  <c r="C15" i="8"/>
  <c r="AD14" i="8"/>
  <c r="J14" i="8" s="1"/>
  <c r="AB14" i="8"/>
  <c r="Y14" i="8"/>
  <c r="X14" i="8"/>
  <c r="P14" i="8"/>
  <c r="Q14" i="8" s="1"/>
  <c r="O14" i="8"/>
  <c r="M14" i="8"/>
  <c r="H14" i="8"/>
  <c r="C14" i="8"/>
  <c r="AD13" i="8"/>
  <c r="J13" i="8" s="1"/>
  <c r="I13" i="8" s="1"/>
  <c r="AB13" i="8"/>
  <c r="Y13" i="8"/>
  <c r="X13" i="8"/>
  <c r="P13" i="8"/>
  <c r="Q13" i="8" s="1"/>
  <c r="O13" i="8"/>
  <c r="M13" i="8"/>
  <c r="K13" i="8"/>
  <c r="H13" i="8"/>
  <c r="C13" i="8"/>
  <c r="AD12" i="8"/>
  <c r="J12" i="8" s="1"/>
  <c r="AB12" i="8"/>
  <c r="Y12" i="8"/>
  <c r="X12" i="8"/>
  <c r="P12" i="8"/>
  <c r="O12" i="8"/>
  <c r="Q12" i="8" s="1"/>
  <c r="M12" i="8"/>
  <c r="H12" i="8"/>
  <c r="C12" i="8"/>
  <c r="AB11" i="8"/>
  <c r="AD11" i="8" s="1"/>
  <c r="J11" i="8" s="1"/>
  <c r="Y11" i="8"/>
  <c r="X11" i="8"/>
  <c r="P11" i="8"/>
  <c r="O11" i="8"/>
  <c r="Q11" i="8" s="1"/>
  <c r="M11" i="8"/>
  <c r="H11" i="8"/>
  <c r="C11" i="8"/>
  <c r="AB10" i="8"/>
  <c r="AD10" i="8" s="1"/>
  <c r="J10" i="8" s="1"/>
  <c r="Y10" i="8"/>
  <c r="X10" i="8"/>
  <c r="Q10" i="8"/>
  <c r="P10" i="8"/>
  <c r="O10" i="8"/>
  <c r="M10" i="8"/>
  <c r="H10" i="8"/>
  <c r="C10" i="8"/>
  <c r="AB9" i="8"/>
  <c r="AD9" i="8" s="1"/>
  <c r="J9" i="8" s="1"/>
  <c r="Y9" i="8"/>
  <c r="X9" i="8"/>
  <c r="Q9" i="8"/>
  <c r="P9" i="8"/>
  <c r="O9" i="8"/>
  <c r="M9" i="8"/>
  <c r="H9" i="8"/>
  <c r="C9" i="8"/>
  <c r="AB8" i="8"/>
  <c r="AD8" i="8" s="1"/>
  <c r="J8" i="8" s="1"/>
  <c r="Y8" i="8"/>
  <c r="X8" i="8"/>
  <c r="P8" i="8"/>
  <c r="O8" i="8"/>
  <c r="Q8" i="8" s="1"/>
  <c r="M8" i="8"/>
  <c r="H8" i="8"/>
  <c r="C8" i="8"/>
  <c r="AB7" i="8"/>
  <c r="AD7" i="8" s="1"/>
  <c r="J7" i="8" s="1"/>
  <c r="K7" i="8" s="1"/>
  <c r="Y7" i="8"/>
  <c r="X7" i="8"/>
  <c r="P7" i="8"/>
  <c r="Q7" i="8" s="1"/>
  <c r="O7" i="8"/>
  <c r="M7" i="8"/>
  <c r="I7" i="8"/>
  <c r="H7" i="8"/>
  <c r="C7" i="8"/>
  <c r="AD6" i="8"/>
  <c r="J6" i="8" s="1"/>
  <c r="AB6" i="8"/>
  <c r="Y6" i="8"/>
  <c r="X6" i="8"/>
  <c r="P6" i="8"/>
  <c r="Q6" i="8" s="1"/>
  <c r="O6" i="8"/>
  <c r="M6" i="8"/>
  <c r="H6" i="8"/>
  <c r="C6" i="8"/>
  <c r="AD5" i="8"/>
  <c r="J5" i="8" s="1"/>
  <c r="I5" i="8" s="1"/>
  <c r="AB5" i="8"/>
  <c r="Y5" i="8"/>
  <c r="X5" i="8"/>
  <c r="P5" i="8"/>
  <c r="Q5" i="8" s="1"/>
  <c r="O5" i="8"/>
  <c r="M5" i="8"/>
  <c r="K5" i="8"/>
  <c r="H5" i="8"/>
  <c r="C5" i="8"/>
  <c r="AD4" i="8"/>
  <c r="J4" i="8" s="1"/>
  <c r="AB4" i="8"/>
  <c r="Y4" i="8"/>
  <c r="Y3" i="8" s="1"/>
  <c r="X4" i="8"/>
  <c r="X3" i="8" s="1"/>
  <c r="P4" i="8"/>
  <c r="O4" i="8"/>
  <c r="Q4" i="8" s="1"/>
  <c r="M4" i="8"/>
  <c r="H4" i="8"/>
  <c r="C4" i="8"/>
  <c r="AG3" i="8"/>
  <c r="AF3" i="8"/>
  <c r="W3" i="8"/>
  <c r="V3" i="8"/>
  <c r="U3" i="8"/>
  <c r="T3" i="8"/>
  <c r="O3" i="8"/>
  <c r="G3" i="8"/>
  <c r="F3" i="8"/>
  <c r="D3" i="8"/>
  <c r="C3" i="8"/>
  <c r="A2" i="8"/>
  <c r="A1" i="8"/>
  <c r="AD31" i="7"/>
  <c r="J31" i="7" s="1"/>
  <c r="AB31" i="7"/>
  <c r="Y31" i="7"/>
  <c r="X31" i="7"/>
  <c r="V31" i="7"/>
  <c r="U31" i="7"/>
  <c r="T31" i="7"/>
  <c r="R31" i="7"/>
  <c r="P31" i="7"/>
  <c r="O31" i="7"/>
  <c r="Q31" i="7" s="1"/>
  <c r="M31" i="7"/>
  <c r="H31" i="7"/>
  <c r="C31" i="7"/>
  <c r="AB30" i="7"/>
  <c r="AD30" i="7" s="1"/>
  <c r="J30" i="7" s="1"/>
  <c r="K30" i="7" s="1"/>
  <c r="Y30" i="7"/>
  <c r="X30" i="7"/>
  <c r="P30" i="7"/>
  <c r="Q30" i="7" s="1"/>
  <c r="O30" i="7"/>
  <c r="M30" i="7"/>
  <c r="I30" i="7"/>
  <c r="H30" i="7"/>
  <c r="C30" i="7"/>
  <c r="AD29" i="7"/>
  <c r="J29" i="7" s="1"/>
  <c r="AB29" i="7"/>
  <c r="Y29" i="7"/>
  <c r="X29" i="7"/>
  <c r="P29" i="7"/>
  <c r="Q29" i="7" s="1"/>
  <c r="O29" i="7"/>
  <c r="M29" i="7"/>
  <c r="H29" i="7"/>
  <c r="C29" i="7"/>
  <c r="AD28" i="7"/>
  <c r="J28" i="7" s="1"/>
  <c r="I28" i="7" s="1"/>
  <c r="AB28" i="7"/>
  <c r="Y28" i="7"/>
  <c r="X28" i="7"/>
  <c r="P28" i="7"/>
  <c r="Q28" i="7" s="1"/>
  <c r="O28" i="7"/>
  <c r="M28" i="7"/>
  <c r="H28" i="7"/>
  <c r="C28" i="7"/>
  <c r="AD27" i="7"/>
  <c r="J27" i="7" s="1"/>
  <c r="AB27" i="7"/>
  <c r="Y27" i="7"/>
  <c r="X27" i="7"/>
  <c r="P27" i="7"/>
  <c r="O27" i="7"/>
  <c r="Q27" i="7" s="1"/>
  <c r="M27" i="7"/>
  <c r="H27" i="7"/>
  <c r="C27" i="7"/>
  <c r="AB26" i="7"/>
  <c r="AD26" i="7" s="1"/>
  <c r="J26" i="7" s="1"/>
  <c r="Y26" i="7"/>
  <c r="X26" i="7"/>
  <c r="P26" i="7"/>
  <c r="O26" i="7"/>
  <c r="Q26" i="7" s="1"/>
  <c r="M26" i="7"/>
  <c r="H26" i="7"/>
  <c r="C26" i="7"/>
  <c r="AB25" i="7"/>
  <c r="AD25" i="7" s="1"/>
  <c r="J25" i="7" s="1"/>
  <c r="Y25" i="7"/>
  <c r="X25" i="7"/>
  <c r="Q25" i="7"/>
  <c r="P25" i="7"/>
  <c r="O25" i="7"/>
  <c r="M25" i="7"/>
  <c r="H25" i="7"/>
  <c r="C25" i="7"/>
  <c r="AB24" i="7"/>
  <c r="AD24" i="7" s="1"/>
  <c r="J24" i="7" s="1"/>
  <c r="Y24" i="7"/>
  <c r="X24" i="7"/>
  <c r="Q24" i="7"/>
  <c r="P24" i="7"/>
  <c r="O24" i="7"/>
  <c r="M24" i="7"/>
  <c r="H24" i="7"/>
  <c r="C24" i="7"/>
  <c r="AB23" i="7"/>
  <c r="AD23" i="7" s="1"/>
  <c r="J23" i="7" s="1"/>
  <c r="Y23" i="7"/>
  <c r="X23" i="7"/>
  <c r="P23" i="7"/>
  <c r="O23" i="7"/>
  <c r="Q23" i="7" s="1"/>
  <c r="M23" i="7"/>
  <c r="H23" i="7"/>
  <c r="C23" i="7"/>
  <c r="AB22" i="7"/>
  <c r="AD22" i="7" s="1"/>
  <c r="J22" i="7" s="1"/>
  <c r="K22" i="7" s="1"/>
  <c r="Y22" i="7"/>
  <c r="X22" i="7"/>
  <c r="P22" i="7"/>
  <c r="Q22" i="7" s="1"/>
  <c r="O22" i="7"/>
  <c r="M22" i="7"/>
  <c r="I22" i="7"/>
  <c r="H22" i="7"/>
  <c r="C22" i="7"/>
  <c r="AD21" i="7"/>
  <c r="J21" i="7" s="1"/>
  <c r="AB21" i="7"/>
  <c r="Y21" i="7"/>
  <c r="X21" i="7"/>
  <c r="P21" i="7"/>
  <c r="Q21" i="7" s="1"/>
  <c r="O21" i="7"/>
  <c r="M21" i="7"/>
  <c r="H21" i="7"/>
  <c r="C21" i="7"/>
  <c r="AD20" i="7"/>
  <c r="J20" i="7" s="1"/>
  <c r="I20" i="7" s="1"/>
  <c r="AB20" i="7"/>
  <c r="Y20" i="7"/>
  <c r="X20" i="7"/>
  <c r="P20" i="7"/>
  <c r="Q20" i="7" s="1"/>
  <c r="O20" i="7"/>
  <c r="M20" i="7"/>
  <c r="H20" i="7"/>
  <c r="C20" i="7"/>
  <c r="AD19" i="7"/>
  <c r="J19" i="7" s="1"/>
  <c r="AB19" i="7"/>
  <c r="Y19" i="7"/>
  <c r="X19" i="7"/>
  <c r="P19" i="7"/>
  <c r="O19" i="7"/>
  <c r="Q19" i="7" s="1"/>
  <c r="M19" i="7"/>
  <c r="H19" i="7"/>
  <c r="C19" i="7"/>
  <c r="AB18" i="7"/>
  <c r="AD18" i="7" s="1"/>
  <c r="J18" i="7" s="1"/>
  <c r="Y18" i="7"/>
  <c r="X18" i="7"/>
  <c r="P18" i="7"/>
  <c r="O18" i="7"/>
  <c r="Q18" i="7" s="1"/>
  <c r="M18" i="7"/>
  <c r="H18" i="7"/>
  <c r="C18" i="7"/>
  <c r="AB17" i="7"/>
  <c r="AD17" i="7" s="1"/>
  <c r="J17" i="7" s="1"/>
  <c r="Y17" i="7"/>
  <c r="X17" i="7"/>
  <c r="Q17" i="7"/>
  <c r="P17" i="7"/>
  <c r="O17" i="7"/>
  <c r="M17" i="7"/>
  <c r="H17" i="7"/>
  <c r="C17" i="7"/>
  <c r="AB16" i="7"/>
  <c r="AD16" i="7" s="1"/>
  <c r="J16" i="7" s="1"/>
  <c r="Y16" i="7"/>
  <c r="X16" i="7"/>
  <c r="Q16" i="7"/>
  <c r="P16" i="7"/>
  <c r="O16" i="7"/>
  <c r="M16" i="7"/>
  <c r="H16" i="7"/>
  <c r="C16" i="7"/>
  <c r="AB15" i="7"/>
  <c r="AD15" i="7" s="1"/>
  <c r="J15" i="7" s="1"/>
  <c r="Y15" i="7"/>
  <c r="X15" i="7"/>
  <c r="P15" i="7"/>
  <c r="O15" i="7"/>
  <c r="Q15" i="7" s="1"/>
  <c r="M15" i="7"/>
  <c r="H15" i="7"/>
  <c r="C15" i="7"/>
  <c r="AB14" i="7"/>
  <c r="AD14" i="7" s="1"/>
  <c r="J14" i="7" s="1"/>
  <c r="K14" i="7" s="1"/>
  <c r="Y14" i="7"/>
  <c r="X14" i="7"/>
  <c r="P14" i="7"/>
  <c r="Q14" i="7" s="1"/>
  <c r="O14" i="7"/>
  <c r="M14" i="7"/>
  <c r="I14" i="7"/>
  <c r="H14" i="7"/>
  <c r="C14" i="7"/>
  <c r="AD13" i="7"/>
  <c r="J13" i="7" s="1"/>
  <c r="AB13" i="7"/>
  <c r="Y13" i="7"/>
  <c r="X13" i="7"/>
  <c r="P13" i="7"/>
  <c r="Q13" i="7" s="1"/>
  <c r="O13" i="7"/>
  <c r="M13" i="7"/>
  <c r="H13" i="7"/>
  <c r="C13" i="7"/>
  <c r="AD12" i="7"/>
  <c r="J12" i="7" s="1"/>
  <c r="I12" i="7" s="1"/>
  <c r="AB12" i="7"/>
  <c r="Y12" i="7"/>
  <c r="X12" i="7"/>
  <c r="P12" i="7"/>
  <c r="Q12" i="7" s="1"/>
  <c r="O12" i="7"/>
  <c r="M12" i="7"/>
  <c r="H12" i="7"/>
  <c r="C12" i="7"/>
  <c r="AD11" i="7"/>
  <c r="J11" i="7" s="1"/>
  <c r="AB11" i="7"/>
  <c r="Y11" i="7"/>
  <c r="X11" i="7"/>
  <c r="X3" i="7" s="1"/>
  <c r="P11" i="7"/>
  <c r="O11" i="7"/>
  <c r="Q11" i="7" s="1"/>
  <c r="M11" i="7"/>
  <c r="H11" i="7"/>
  <c r="C11" i="7"/>
  <c r="AB10" i="7"/>
  <c r="AD10" i="7" s="1"/>
  <c r="J10" i="7" s="1"/>
  <c r="Y10" i="7"/>
  <c r="X10" i="7"/>
  <c r="P10" i="7"/>
  <c r="O10" i="7"/>
  <c r="Q10" i="7" s="1"/>
  <c r="M10" i="7"/>
  <c r="H10" i="7"/>
  <c r="C10" i="7"/>
  <c r="AB9" i="7"/>
  <c r="AD9" i="7" s="1"/>
  <c r="J9" i="7" s="1"/>
  <c r="Y9" i="7"/>
  <c r="X9" i="7"/>
  <c r="Q9" i="7"/>
  <c r="P9" i="7"/>
  <c r="O9" i="7"/>
  <c r="M9" i="7"/>
  <c r="H9" i="7"/>
  <c r="C9" i="7"/>
  <c r="AB8" i="7"/>
  <c r="AD8" i="7" s="1"/>
  <c r="J8" i="7" s="1"/>
  <c r="Y8" i="7"/>
  <c r="X8" i="7"/>
  <c r="Q8" i="7"/>
  <c r="P8" i="7"/>
  <c r="O8" i="7"/>
  <c r="M8" i="7"/>
  <c r="H8" i="7"/>
  <c r="C8" i="7"/>
  <c r="AB7" i="7"/>
  <c r="AD7" i="7" s="1"/>
  <c r="J7" i="7" s="1"/>
  <c r="Y7" i="7"/>
  <c r="X7" i="7"/>
  <c r="P7" i="7"/>
  <c r="O7" i="7"/>
  <c r="Q7" i="7" s="1"/>
  <c r="M7" i="7"/>
  <c r="H7" i="7"/>
  <c r="C7" i="7"/>
  <c r="AB6" i="7"/>
  <c r="AD6" i="7" s="1"/>
  <c r="J6" i="7" s="1"/>
  <c r="K6" i="7" s="1"/>
  <c r="Y6" i="7"/>
  <c r="Y3" i="7" s="1"/>
  <c r="X6" i="7"/>
  <c r="P6" i="7"/>
  <c r="Q6" i="7" s="1"/>
  <c r="O6" i="7"/>
  <c r="M6" i="7"/>
  <c r="I6" i="7"/>
  <c r="H6" i="7"/>
  <c r="C6" i="7"/>
  <c r="AD5" i="7"/>
  <c r="J5" i="7" s="1"/>
  <c r="AB5" i="7"/>
  <c r="Y5" i="7"/>
  <c r="X5" i="7"/>
  <c r="P5" i="7"/>
  <c r="Q5" i="7" s="1"/>
  <c r="O5" i="7"/>
  <c r="M5" i="7"/>
  <c r="H5" i="7"/>
  <c r="C5" i="7"/>
  <c r="AD4" i="7"/>
  <c r="J4" i="7" s="1"/>
  <c r="AB4" i="7"/>
  <c r="Y4" i="7"/>
  <c r="X4" i="7"/>
  <c r="P4" i="7"/>
  <c r="Q4" i="7" s="1"/>
  <c r="O4" i="7"/>
  <c r="M4" i="7"/>
  <c r="K4" i="7"/>
  <c r="H4" i="7"/>
  <c r="C4" i="7"/>
  <c r="AG3" i="7"/>
  <c r="AF3" i="7"/>
  <c r="W3" i="7"/>
  <c r="V3" i="7"/>
  <c r="U3" i="7"/>
  <c r="T3" i="7"/>
  <c r="O3" i="7"/>
  <c r="G3" i="7"/>
  <c r="H3" i="7" s="1"/>
  <c r="F3" i="7"/>
  <c r="D3" i="7"/>
  <c r="C3" i="7"/>
  <c r="A2" i="7"/>
  <c r="A1" i="7"/>
  <c r="AD31" i="6"/>
  <c r="J31" i="6" s="1"/>
  <c r="AB31" i="6"/>
  <c r="Y31" i="6"/>
  <c r="X31" i="6"/>
  <c r="V31" i="6"/>
  <c r="U31" i="6"/>
  <c r="T31" i="6"/>
  <c r="R31" i="6"/>
  <c r="Q31" i="6"/>
  <c r="P31" i="6"/>
  <c r="O31" i="6"/>
  <c r="M31" i="6"/>
  <c r="H31" i="6"/>
  <c r="C31" i="6"/>
  <c r="AB30" i="6"/>
  <c r="AD30" i="6" s="1"/>
  <c r="J30" i="6" s="1"/>
  <c r="Y30" i="6"/>
  <c r="X30" i="6"/>
  <c r="P30" i="6"/>
  <c r="O30" i="6"/>
  <c r="Q30" i="6" s="1"/>
  <c r="M30" i="6"/>
  <c r="H30" i="6"/>
  <c r="C30" i="6"/>
  <c r="AB29" i="6"/>
  <c r="AD29" i="6" s="1"/>
  <c r="J29" i="6" s="1"/>
  <c r="K29" i="6" s="1"/>
  <c r="Y29" i="6"/>
  <c r="X29" i="6"/>
  <c r="P29" i="6"/>
  <c r="Q29" i="6" s="1"/>
  <c r="O29" i="6"/>
  <c r="M29" i="6"/>
  <c r="I29" i="6"/>
  <c r="H29" i="6"/>
  <c r="C29" i="6"/>
  <c r="AD28" i="6"/>
  <c r="J28" i="6" s="1"/>
  <c r="AB28" i="6"/>
  <c r="Y28" i="6"/>
  <c r="X28" i="6"/>
  <c r="P28" i="6"/>
  <c r="Q28" i="6" s="1"/>
  <c r="O28" i="6"/>
  <c r="M28" i="6"/>
  <c r="H28" i="6"/>
  <c r="C28" i="6"/>
  <c r="AD27" i="6"/>
  <c r="J27" i="6" s="1"/>
  <c r="I27" i="6" s="1"/>
  <c r="AB27" i="6"/>
  <c r="Y27" i="6"/>
  <c r="X27" i="6"/>
  <c r="P27" i="6"/>
  <c r="Q27" i="6" s="1"/>
  <c r="O27" i="6"/>
  <c r="M27" i="6"/>
  <c r="K27" i="6"/>
  <c r="H27" i="6"/>
  <c r="C27" i="6"/>
  <c r="AD26" i="6"/>
  <c r="J26" i="6" s="1"/>
  <c r="AB26" i="6"/>
  <c r="Y26" i="6"/>
  <c r="X26" i="6"/>
  <c r="P26" i="6"/>
  <c r="O26" i="6"/>
  <c r="Q26" i="6" s="1"/>
  <c r="M26" i="6"/>
  <c r="H26" i="6"/>
  <c r="C26" i="6"/>
  <c r="AB25" i="6"/>
  <c r="AD25" i="6" s="1"/>
  <c r="J25" i="6" s="1"/>
  <c r="Y25" i="6"/>
  <c r="X25" i="6"/>
  <c r="P25" i="6"/>
  <c r="O25" i="6"/>
  <c r="Q25" i="6" s="1"/>
  <c r="M25" i="6"/>
  <c r="H25" i="6"/>
  <c r="C25" i="6"/>
  <c r="AB24" i="6"/>
  <c r="AD24" i="6" s="1"/>
  <c r="J24" i="6" s="1"/>
  <c r="Y24" i="6"/>
  <c r="X24" i="6"/>
  <c r="Q24" i="6"/>
  <c r="P24" i="6"/>
  <c r="O24" i="6"/>
  <c r="M24" i="6"/>
  <c r="H24" i="6"/>
  <c r="C24" i="6"/>
  <c r="AB23" i="6"/>
  <c r="AD23" i="6" s="1"/>
  <c r="J23" i="6" s="1"/>
  <c r="Y23" i="6"/>
  <c r="X23" i="6"/>
  <c r="Q23" i="6"/>
  <c r="P23" i="6"/>
  <c r="O23" i="6"/>
  <c r="M23" i="6"/>
  <c r="H23" i="6"/>
  <c r="C23" i="6"/>
  <c r="AB22" i="6"/>
  <c r="AD22" i="6" s="1"/>
  <c r="J22" i="6" s="1"/>
  <c r="Y22" i="6"/>
  <c r="X22" i="6"/>
  <c r="P22" i="6"/>
  <c r="O22" i="6"/>
  <c r="Q22" i="6" s="1"/>
  <c r="M22" i="6"/>
  <c r="H22" i="6"/>
  <c r="C22" i="6"/>
  <c r="AB21" i="6"/>
  <c r="AD21" i="6" s="1"/>
  <c r="J21" i="6" s="1"/>
  <c r="K21" i="6" s="1"/>
  <c r="Y21" i="6"/>
  <c r="X21" i="6"/>
  <c r="P21" i="6"/>
  <c r="Q21" i="6" s="1"/>
  <c r="O21" i="6"/>
  <c r="M21" i="6"/>
  <c r="I21" i="6"/>
  <c r="H21" i="6"/>
  <c r="C21" i="6"/>
  <c r="AD20" i="6"/>
  <c r="J20" i="6" s="1"/>
  <c r="AB20" i="6"/>
  <c r="Y20" i="6"/>
  <c r="X20" i="6"/>
  <c r="P20" i="6"/>
  <c r="Q20" i="6" s="1"/>
  <c r="O20" i="6"/>
  <c r="M20" i="6"/>
  <c r="H20" i="6"/>
  <c r="C20" i="6"/>
  <c r="AD19" i="6"/>
  <c r="J19" i="6" s="1"/>
  <c r="I19" i="6" s="1"/>
  <c r="AB19" i="6"/>
  <c r="Y19" i="6"/>
  <c r="X19" i="6"/>
  <c r="P19" i="6"/>
  <c r="Q19" i="6" s="1"/>
  <c r="O19" i="6"/>
  <c r="M19" i="6"/>
  <c r="K19" i="6"/>
  <c r="H19" i="6"/>
  <c r="C19" i="6"/>
  <c r="AD18" i="6"/>
  <c r="J18" i="6" s="1"/>
  <c r="AB18" i="6"/>
  <c r="Y18" i="6"/>
  <c r="X18" i="6"/>
  <c r="P18" i="6"/>
  <c r="O18" i="6"/>
  <c r="Q18" i="6" s="1"/>
  <c r="M18" i="6"/>
  <c r="H18" i="6"/>
  <c r="C18" i="6"/>
  <c r="AB17" i="6"/>
  <c r="AD17" i="6" s="1"/>
  <c r="J17" i="6" s="1"/>
  <c r="Y17" i="6"/>
  <c r="X17" i="6"/>
  <c r="P17" i="6"/>
  <c r="O17" i="6"/>
  <c r="Q17" i="6" s="1"/>
  <c r="M17" i="6"/>
  <c r="H17" i="6"/>
  <c r="C17" i="6"/>
  <c r="AB16" i="6"/>
  <c r="AD16" i="6" s="1"/>
  <c r="J16" i="6" s="1"/>
  <c r="Y16" i="6"/>
  <c r="X16" i="6"/>
  <c r="Q16" i="6"/>
  <c r="P16" i="6"/>
  <c r="O16" i="6"/>
  <c r="M16" i="6"/>
  <c r="H16" i="6"/>
  <c r="C16" i="6"/>
  <c r="AB15" i="6"/>
  <c r="AD15" i="6" s="1"/>
  <c r="J15" i="6" s="1"/>
  <c r="Y15" i="6"/>
  <c r="X15" i="6"/>
  <c r="Q15" i="6"/>
  <c r="P15" i="6"/>
  <c r="O15" i="6"/>
  <c r="M15" i="6"/>
  <c r="H15" i="6"/>
  <c r="C15" i="6"/>
  <c r="AB14" i="6"/>
  <c r="AD14" i="6" s="1"/>
  <c r="J14" i="6" s="1"/>
  <c r="Y14" i="6"/>
  <c r="X14" i="6"/>
  <c r="P14" i="6"/>
  <c r="O14" i="6"/>
  <c r="Q14" i="6" s="1"/>
  <c r="M14" i="6"/>
  <c r="H14" i="6"/>
  <c r="C14" i="6"/>
  <c r="AB13" i="6"/>
  <c r="AD13" i="6" s="1"/>
  <c r="J13" i="6" s="1"/>
  <c r="K13" i="6" s="1"/>
  <c r="Y13" i="6"/>
  <c r="X13" i="6"/>
  <c r="P13" i="6"/>
  <c r="Q13" i="6" s="1"/>
  <c r="O13" i="6"/>
  <c r="M13" i="6"/>
  <c r="I13" i="6"/>
  <c r="H13" i="6"/>
  <c r="C13" i="6"/>
  <c r="AD12" i="6"/>
  <c r="J12" i="6" s="1"/>
  <c r="AB12" i="6"/>
  <c r="Y12" i="6"/>
  <c r="X12" i="6"/>
  <c r="P12" i="6"/>
  <c r="Q12" i="6" s="1"/>
  <c r="O12" i="6"/>
  <c r="M12" i="6"/>
  <c r="H12" i="6"/>
  <c r="C12" i="6"/>
  <c r="AD11" i="6"/>
  <c r="J11" i="6" s="1"/>
  <c r="I11" i="6" s="1"/>
  <c r="AB11" i="6"/>
  <c r="Y11" i="6"/>
  <c r="X11" i="6"/>
  <c r="P11" i="6"/>
  <c r="Q11" i="6" s="1"/>
  <c r="O11" i="6"/>
  <c r="M11" i="6"/>
  <c r="K11" i="6"/>
  <c r="H11" i="6"/>
  <c r="C11" i="6"/>
  <c r="AD10" i="6"/>
  <c r="J10" i="6" s="1"/>
  <c r="AB10" i="6"/>
  <c r="Y10" i="6"/>
  <c r="X10" i="6"/>
  <c r="P10" i="6"/>
  <c r="O10" i="6"/>
  <c r="Q10" i="6" s="1"/>
  <c r="M10" i="6"/>
  <c r="H10" i="6"/>
  <c r="C10" i="6"/>
  <c r="AB9" i="6"/>
  <c r="AD9" i="6" s="1"/>
  <c r="J9" i="6" s="1"/>
  <c r="Y9" i="6"/>
  <c r="X9" i="6"/>
  <c r="P9" i="6"/>
  <c r="O9" i="6"/>
  <c r="Q9" i="6" s="1"/>
  <c r="M9" i="6"/>
  <c r="H9" i="6"/>
  <c r="C9" i="6"/>
  <c r="AB8" i="6"/>
  <c r="AD8" i="6" s="1"/>
  <c r="J8" i="6" s="1"/>
  <c r="Y8" i="6"/>
  <c r="X8" i="6"/>
  <c r="Q8" i="6"/>
  <c r="P8" i="6"/>
  <c r="O8" i="6"/>
  <c r="M8" i="6"/>
  <c r="H8" i="6"/>
  <c r="C8" i="6"/>
  <c r="AB7" i="6"/>
  <c r="AD7" i="6" s="1"/>
  <c r="J7" i="6" s="1"/>
  <c r="Y7" i="6"/>
  <c r="X7" i="6"/>
  <c r="X3" i="6" s="1"/>
  <c r="Q7" i="6"/>
  <c r="P7" i="6"/>
  <c r="O7" i="6"/>
  <c r="M7" i="6"/>
  <c r="H7" i="6"/>
  <c r="C7" i="6"/>
  <c r="AB6" i="6"/>
  <c r="AD6" i="6" s="1"/>
  <c r="J6" i="6" s="1"/>
  <c r="Y6" i="6"/>
  <c r="X6" i="6"/>
  <c r="P6" i="6"/>
  <c r="O6" i="6"/>
  <c r="Q6" i="6" s="1"/>
  <c r="M6" i="6"/>
  <c r="H6" i="6"/>
  <c r="C6" i="6"/>
  <c r="AB5" i="6"/>
  <c r="AD5" i="6" s="1"/>
  <c r="J5" i="6" s="1"/>
  <c r="K5" i="6" s="1"/>
  <c r="Y5" i="6"/>
  <c r="X5" i="6"/>
  <c r="P5" i="6"/>
  <c r="Q5" i="6" s="1"/>
  <c r="O5" i="6"/>
  <c r="M5" i="6"/>
  <c r="I5" i="6"/>
  <c r="H5" i="6"/>
  <c r="C5" i="6"/>
  <c r="AD4" i="6"/>
  <c r="J4" i="6" s="1"/>
  <c r="AB4" i="6"/>
  <c r="Y4" i="6"/>
  <c r="X4" i="6"/>
  <c r="P4" i="6"/>
  <c r="Q4" i="6" s="1"/>
  <c r="O4" i="6"/>
  <c r="M4" i="6"/>
  <c r="H4" i="6"/>
  <c r="C4" i="6"/>
  <c r="AG3" i="6"/>
  <c r="AF3" i="6"/>
  <c r="W3" i="6"/>
  <c r="V3" i="6"/>
  <c r="U3" i="6"/>
  <c r="T3" i="6"/>
  <c r="O3" i="6"/>
  <c r="G3" i="6"/>
  <c r="H3" i="6" s="1"/>
  <c r="F3" i="6"/>
  <c r="D3" i="6"/>
  <c r="C3" i="6"/>
  <c r="A2" i="6"/>
  <c r="A1" i="6"/>
  <c r="AD31" i="5"/>
  <c r="AB31" i="5"/>
  <c r="Y31" i="5"/>
  <c r="X31" i="5"/>
  <c r="V31" i="5"/>
  <c r="U31" i="5"/>
  <c r="T31" i="5"/>
  <c r="R31" i="5"/>
  <c r="Q31" i="5"/>
  <c r="P31" i="5"/>
  <c r="O31" i="5"/>
  <c r="M31" i="5"/>
  <c r="J31" i="5"/>
  <c r="H31" i="5"/>
  <c r="C31" i="5"/>
  <c r="AB30" i="5"/>
  <c r="AD30" i="5" s="1"/>
  <c r="J30" i="5" s="1"/>
  <c r="Y30" i="5"/>
  <c r="X30" i="5"/>
  <c r="Q30" i="5"/>
  <c r="P30" i="5"/>
  <c r="O30" i="5"/>
  <c r="M30" i="5"/>
  <c r="H30" i="5"/>
  <c r="C30" i="5"/>
  <c r="AB29" i="5"/>
  <c r="AD29" i="5" s="1"/>
  <c r="J29" i="5" s="1"/>
  <c r="Y29" i="5"/>
  <c r="X29" i="5"/>
  <c r="P29" i="5"/>
  <c r="O29" i="5"/>
  <c r="Q29" i="5" s="1"/>
  <c r="M29" i="5"/>
  <c r="H29" i="5"/>
  <c r="C29" i="5"/>
  <c r="AB28" i="5"/>
  <c r="AD28" i="5" s="1"/>
  <c r="J28" i="5" s="1"/>
  <c r="K28" i="5" s="1"/>
  <c r="Y28" i="5"/>
  <c r="X28" i="5"/>
  <c r="P28" i="5"/>
  <c r="Q28" i="5" s="1"/>
  <c r="O28" i="5"/>
  <c r="M28" i="5"/>
  <c r="I28" i="5"/>
  <c r="H28" i="5"/>
  <c r="C28" i="5"/>
  <c r="AD27" i="5"/>
  <c r="J27" i="5" s="1"/>
  <c r="AB27" i="5"/>
  <c r="Y27" i="5"/>
  <c r="X27" i="5"/>
  <c r="P27" i="5"/>
  <c r="Q27" i="5" s="1"/>
  <c r="O27" i="5"/>
  <c r="M27" i="5"/>
  <c r="H27" i="5"/>
  <c r="C27" i="5"/>
  <c r="AD26" i="5"/>
  <c r="J26" i="5" s="1"/>
  <c r="I26" i="5" s="1"/>
  <c r="AB26" i="5"/>
  <c r="Y26" i="5"/>
  <c r="X26" i="5"/>
  <c r="P26" i="5"/>
  <c r="Q26" i="5" s="1"/>
  <c r="O26" i="5"/>
  <c r="M26" i="5"/>
  <c r="H26" i="5"/>
  <c r="C26" i="5"/>
  <c r="AD25" i="5"/>
  <c r="J25" i="5" s="1"/>
  <c r="AB25" i="5"/>
  <c r="Y25" i="5"/>
  <c r="X25" i="5"/>
  <c r="P25" i="5"/>
  <c r="O25" i="5"/>
  <c r="Q25" i="5" s="1"/>
  <c r="M25" i="5"/>
  <c r="H25" i="5"/>
  <c r="C25" i="5"/>
  <c r="AB24" i="5"/>
  <c r="AD24" i="5" s="1"/>
  <c r="J24" i="5" s="1"/>
  <c r="Y24" i="5"/>
  <c r="X24" i="5"/>
  <c r="P24" i="5"/>
  <c r="O24" i="5"/>
  <c r="Q24" i="5" s="1"/>
  <c r="M24" i="5"/>
  <c r="H24" i="5"/>
  <c r="C24" i="5"/>
  <c r="AB23" i="5"/>
  <c r="AD23" i="5" s="1"/>
  <c r="J23" i="5" s="1"/>
  <c r="Y23" i="5"/>
  <c r="X23" i="5"/>
  <c r="Q23" i="5"/>
  <c r="P23" i="5"/>
  <c r="O23" i="5"/>
  <c r="M23" i="5"/>
  <c r="H23" i="5"/>
  <c r="C23" i="5"/>
  <c r="AB22" i="5"/>
  <c r="AD22" i="5" s="1"/>
  <c r="J22" i="5" s="1"/>
  <c r="Y22" i="5"/>
  <c r="X22" i="5"/>
  <c r="Q22" i="5"/>
  <c r="P22" i="5"/>
  <c r="O22" i="5"/>
  <c r="M22" i="5"/>
  <c r="H22" i="5"/>
  <c r="C22" i="5"/>
  <c r="AB21" i="5"/>
  <c r="AD21" i="5" s="1"/>
  <c r="J21" i="5" s="1"/>
  <c r="Y21" i="5"/>
  <c r="X21" i="5"/>
  <c r="P21" i="5"/>
  <c r="O21" i="5"/>
  <c r="Q21" i="5" s="1"/>
  <c r="M21" i="5"/>
  <c r="H21" i="5"/>
  <c r="C21" i="5"/>
  <c r="AB20" i="5"/>
  <c r="AD20" i="5" s="1"/>
  <c r="J20" i="5" s="1"/>
  <c r="K20" i="5" s="1"/>
  <c r="Y20" i="5"/>
  <c r="X20" i="5"/>
  <c r="P20" i="5"/>
  <c r="Q20" i="5" s="1"/>
  <c r="O20" i="5"/>
  <c r="M20" i="5"/>
  <c r="I20" i="5"/>
  <c r="H20" i="5"/>
  <c r="C20" i="5"/>
  <c r="AD19" i="5"/>
  <c r="J19" i="5" s="1"/>
  <c r="AB19" i="5"/>
  <c r="Y19" i="5"/>
  <c r="X19" i="5"/>
  <c r="P19" i="5"/>
  <c r="Q19" i="5" s="1"/>
  <c r="O19" i="5"/>
  <c r="M19" i="5"/>
  <c r="H19" i="5"/>
  <c r="C19" i="5"/>
  <c r="AD18" i="5"/>
  <c r="J18" i="5" s="1"/>
  <c r="I18" i="5" s="1"/>
  <c r="AB18" i="5"/>
  <c r="Y18" i="5"/>
  <c r="X18" i="5"/>
  <c r="P18" i="5"/>
  <c r="Q18" i="5" s="1"/>
  <c r="O18" i="5"/>
  <c r="M18" i="5"/>
  <c r="H18" i="5"/>
  <c r="C18" i="5"/>
  <c r="AD17" i="5"/>
  <c r="J17" i="5" s="1"/>
  <c r="AB17" i="5"/>
  <c r="Y17" i="5"/>
  <c r="X17" i="5"/>
  <c r="P17" i="5"/>
  <c r="O17" i="5"/>
  <c r="Q17" i="5" s="1"/>
  <c r="M17" i="5"/>
  <c r="H17" i="5"/>
  <c r="C17" i="5"/>
  <c r="AB16" i="5"/>
  <c r="AD16" i="5" s="1"/>
  <c r="J16" i="5" s="1"/>
  <c r="Y16" i="5"/>
  <c r="X16" i="5"/>
  <c r="P16" i="5"/>
  <c r="O16" i="5"/>
  <c r="Q16" i="5" s="1"/>
  <c r="M16" i="5"/>
  <c r="H16" i="5"/>
  <c r="C16" i="5"/>
  <c r="AB15" i="5"/>
  <c r="AD15" i="5" s="1"/>
  <c r="J15" i="5" s="1"/>
  <c r="Y15" i="5"/>
  <c r="X15" i="5"/>
  <c r="Q15" i="5"/>
  <c r="P15" i="5"/>
  <c r="O15" i="5"/>
  <c r="M15" i="5"/>
  <c r="H15" i="5"/>
  <c r="C15" i="5"/>
  <c r="AB14" i="5"/>
  <c r="AD14" i="5" s="1"/>
  <c r="J14" i="5" s="1"/>
  <c r="Y14" i="5"/>
  <c r="X14" i="5"/>
  <c r="Q14" i="5"/>
  <c r="P14" i="5"/>
  <c r="O14" i="5"/>
  <c r="M14" i="5"/>
  <c r="H14" i="5"/>
  <c r="C14" i="5"/>
  <c r="AB13" i="5"/>
  <c r="AD13" i="5" s="1"/>
  <c r="J13" i="5" s="1"/>
  <c r="Y13" i="5"/>
  <c r="X13" i="5"/>
  <c r="P13" i="5"/>
  <c r="O13" i="5"/>
  <c r="Q13" i="5" s="1"/>
  <c r="M13" i="5"/>
  <c r="H13" i="5"/>
  <c r="C13" i="5"/>
  <c r="AB12" i="5"/>
  <c r="AD12" i="5" s="1"/>
  <c r="J12" i="5" s="1"/>
  <c r="K12" i="5" s="1"/>
  <c r="Y12" i="5"/>
  <c r="X12" i="5"/>
  <c r="P12" i="5"/>
  <c r="Q12" i="5" s="1"/>
  <c r="O12" i="5"/>
  <c r="M12" i="5"/>
  <c r="I12" i="5"/>
  <c r="H12" i="5"/>
  <c r="C12" i="5"/>
  <c r="AD11" i="5"/>
  <c r="J11" i="5" s="1"/>
  <c r="AB11" i="5"/>
  <c r="Y11" i="5"/>
  <c r="X11" i="5"/>
  <c r="P11" i="5"/>
  <c r="Q11" i="5" s="1"/>
  <c r="O11" i="5"/>
  <c r="M11" i="5"/>
  <c r="H11" i="5"/>
  <c r="C11" i="5"/>
  <c r="AD10" i="5"/>
  <c r="J10" i="5" s="1"/>
  <c r="I10" i="5" s="1"/>
  <c r="AB10" i="5"/>
  <c r="Y10" i="5"/>
  <c r="X10" i="5"/>
  <c r="P10" i="5"/>
  <c r="Q10" i="5" s="1"/>
  <c r="O10" i="5"/>
  <c r="M10" i="5"/>
  <c r="K10" i="5"/>
  <c r="H10" i="5"/>
  <c r="C10" i="5"/>
  <c r="AD9" i="5"/>
  <c r="J9" i="5" s="1"/>
  <c r="AB9" i="5"/>
  <c r="Y9" i="5"/>
  <c r="X9" i="5"/>
  <c r="P9" i="5"/>
  <c r="O9" i="5"/>
  <c r="Q9" i="5" s="1"/>
  <c r="M9" i="5"/>
  <c r="H9" i="5"/>
  <c r="C9" i="5"/>
  <c r="AB8" i="5"/>
  <c r="AD8" i="5" s="1"/>
  <c r="J8" i="5" s="1"/>
  <c r="Y8" i="5"/>
  <c r="X8" i="5"/>
  <c r="P8" i="5"/>
  <c r="O8" i="5"/>
  <c r="Q8" i="5" s="1"/>
  <c r="M8" i="5"/>
  <c r="H8" i="5"/>
  <c r="C8" i="5"/>
  <c r="AB7" i="5"/>
  <c r="AD7" i="5" s="1"/>
  <c r="J7" i="5" s="1"/>
  <c r="Y7" i="5"/>
  <c r="X7" i="5"/>
  <c r="Q7" i="5"/>
  <c r="P7" i="5"/>
  <c r="O7" i="5"/>
  <c r="M7" i="5"/>
  <c r="H7" i="5"/>
  <c r="C7" i="5"/>
  <c r="AB6" i="5"/>
  <c r="AD6" i="5" s="1"/>
  <c r="J6" i="5" s="1"/>
  <c r="Y6" i="5"/>
  <c r="X6" i="5"/>
  <c r="Q6" i="5"/>
  <c r="P6" i="5"/>
  <c r="O6" i="5"/>
  <c r="M6" i="5"/>
  <c r="H6" i="5"/>
  <c r="C6" i="5"/>
  <c r="AB5" i="5"/>
  <c r="AD5" i="5" s="1"/>
  <c r="J5" i="5" s="1"/>
  <c r="Y5" i="5"/>
  <c r="X5" i="5"/>
  <c r="P5" i="5"/>
  <c r="O5" i="5"/>
  <c r="Q5" i="5" s="1"/>
  <c r="M5" i="5"/>
  <c r="H5" i="5"/>
  <c r="C5" i="5"/>
  <c r="AB4" i="5"/>
  <c r="AD4" i="5" s="1"/>
  <c r="J4" i="5" s="1"/>
  <c r="Y4" i="5"/>
  <c r="Y3" i="5" s="1"/>
  <c r="X4" i="5"/>
  <c r="P4" i="5"/>
  <c r="Q4" i="5" s="1"/>
  <c r="O4" i="5"/>
  <c r="M4" i="5"/>
  <c r="I4" i="5"/>
  <c r="H4" i="5"/>
  <c r="C4" i="5"/>
  <c r="AG3" i="5"/>
  <c r="AF3" i="5"/>
  <c r="W3" i="5"/>
  <c r="V3" i="5"/>
  <c r="U3" i="5"/>
  <c r="T3" i="5"/>
  <c r="O3" i="5"/>
  <c r="G3" i="5"/>
  <c r="H3" i="5" s="1"/>
  <c r="F3" i="5"/>
  <c r="D3" i="5"/>
  <c r="C3" i="5"/>
  <c r="A2" i="5"/>
  <c r="A1" i="5"/>
  <c r="AB31" i="4"/>
  <c r="AD31" i="4" s="1"/>
  <c r="J31" i="4" s="1"/>
  <c r="Y31" i="4"/>
  <c r="X31" i="4"/>
  <c r="V31" i="4"/>
  <c r="U31" i="4"/>
  <c r="T31" i="4"/>
  <c r="R31" i="4"/>
  <c r="P31" i="4"/>
  <c r="O31" i="4"/>
  <c r="Q31" i="4" s="1"/>
  <c r="M31" i="4"/>
  <c r="H31" i="4"/>
  <c r="C31" i="4"/>
  <c r="AB30" i="4"/>
  <c r="AD30" i="4" s="1"/>
  <c r="Y30" i="4"/>
  <c r="X30" i="4"/>
  <c r="Q30" i="4"/>
  <c r="P30" i="4"/>
  <c r="O30" i="4"/>
  <c r="M30" i="4"/>
  <c r="J30" i="4"/>
  <c r="H30" i="4"/>
  <c r="C30" i="4"/>
  <c r="AB29" i="4"/>
  <c r="AD29" i="4" s="1"/>
  <c r="J29" i="4" s="1"/>
  <c r="Y29" i="4"/>
  <c r="X29" i="4"/>
  <c r="Q29" i="4"/>
  <c r="P29" i="4"/>
  <c r="O29" i="4"/>
  <c r="M29" i="4"/>
  <c r="H29" i="4"/>
  <c r="C29" i="4"/>
  <c r="AB28" i="4"/>
  <c r="AD28" i="4" s="1"/>
  <c r="J28" i="4" s="1"/>
  <c r="Y28" i="4"/>
  <c r="X28" i="4"/>
  <c r="P28" i="4"/>
  <c r="O28" i="4"/>
  <c r="Q28" i="4" s="1"/>
  <c r="M28" i="4"/>
  <c r="H28" i="4"/>
  <c r="C28" i="4"/>
  <c r="AB27" i="4"/>
  <c r="AD27" i="4" s="1"/>
  <c r="J27" i="4" s="1"/>
  <c r="K27" i="4" s="1"/>
  <c r="Y27" i="4"/>
  <c r="X27" i="4"/>
  <c r="P27" i="4"/>
  <c r="Q27" i="4" s="1"/>
  <c r="O27" i="4"/>
  <c r="M27" i="4"/>
  <c r="H27" i="4"/>
  <c r="C27" i="4"/>
  <c r="AD26" i="4"/>
  <c r="J26" i="4" s="1"/>
  <c r="AB26" i="4"/>
  <c r="Y26" i="4"/>
  <c r="X26" i="4"/>
  <c r="P26" i="4"/>
  <c r="Q26" i="4" s="1"/>
  <c r="O26" i="4"/>
  <c r="M26" i="4"/>
  <c r="H26" i="4"/>
  <c r="C26" i="4"/>
  <c r="AD25" i="4"/>
  <c r="J25" i="4" s="1"/>
  <c r="I25" i="4" s="1"/>
  <c r="AB25" i="4"/>
  <c r="Y25" i="4"/>
  <c r="X25" i="4"/>
  <c r="P25" i="4"/>
  <c r="Q25" i="4" s="1"/>
  <c r="O25" i="4"/>
  <c r="M25" i="4"/>
  <c r="H25" i="4"/>
  <c r="C25" i="4"/>
  <c r="AD24" i="4"/>
  <c r="J24" i="4" s="1"/>
  <c r="AB24" i="4"/>
  <c r="Y24" i="4"/>
  <c r="X24" i="4"/>
  <c r="P24" i="4"/>
  <c r="O24" i="4"/>
  <c r="Q24" i="4" s="1"/>
  <c r="M24" i="4"/>
  <c r="H24" i="4"/>
  <c r="C24" i="4"/>
  <c r="AB23" i="4"/>
  <c r="AD23" i="4" s="1"/>
  <c r="J23" i="4" s="1"/>
  <c r="Y23" i="4"/>
  <c r="X23" i="4"/>
  <c r="P23" i="4"/>
  <c r="O23" i="4"/>
  <c r="Q23" i="4" s="1"/>
  <c r="M23" i="4"/>
  <c r="H23" i="4"/>
  <c r="C23" i="4"/>
  <c r="AB22" i="4"/>
  <c r="AD22" i="4" s="1"/>
  <c r="J22" i="4" s="1"/>
  <c r="Y22" i="4"/>
  <c r="X22" i="4"/>
  <c r="Q22" i="4"/>
  <c r="P22" i="4"/>
  <c r="O22" i="4"/>
  <c r="M22" i="4"/>
  <c r="H22" i="4"/>
  <c r="C22" i="4"/>
  <c r="AB21" i="4"/>
  <c r="AD21" i="4" s="1"/>
  <c r="J21" i="4" s="1"/>
  <c r="Y21" i="4"/>
  <c r="X21" i="4"/>
  <c r="Q21" i="4"/>
  <c r="P21" i="4"/>
  <c r="O21" i="4"/>
  <c r="M21" i="4"/>
  <c r="H21" i="4"/>
  <c r="C21" i="4"/>
  <c r="AB20" i="4"/>
  <c r="AD20" i="4" s="1"/>
  <c r="J20" i="4" s="1"/>
  <c r="Y20" i="4"/>
  <c r="X20" i="4"/>
  <c r="P20" i="4"/>
  <c r="O20" i="4"/>
  <c r="Q20" i="4" s="1"/>
  <c r="M20" i="4"/>
  <c r="H20" i="4"/>
  <c r="C20" i="4"/>
  <c r="AB19" i="4"/>
  <c r="AD19" i="4" s="1"/>
  <c r="J19" i="4" s="1"/>
  <c r="K19" i="4" s="1"/>
  <c r="Y19" i="4"/>
  <c r="X19" i="4"/>
  <c r="P19" i="4"/>
  <c r="Q19" i="4" s="1"/>
  <c r="O19" i="4"/>
  <c r="M19" i="4"/>
  <c r="H19" i="4"/>
  <c r="C19" i="4"/>
  <c r="AD18" i="4"/>
  <c r="J18" i="4" s="1"/>
  <c r="AB18" i="4"/>
  <c r="Y18" i="4"/>
  <c r="X18" i="4"/>
  <c r="P18" i="4"/>
  <c r="Q18" i="4" s="1"/>
  <c r="O18" i="4"/>
  <c r="M18" i="4"/>
  <c r="H18" i="4"/>
  <c r="C18" i="4"/>
  <c r="AD17" i="4"/>
  <c r="J17" i="4" s="1"/>
  <c r="I17" i="4" s="1"/>
  <c r="AB17" i="4"/>
  <c r="Y17" i="4"/>
  <c r="X17" i="4"/>
  <c r="P17" i="4"/>
  <c r="Q17" i="4" s="1"/>
  <c r="O17" i="4"/>
  <c r="M17" i="4"/>
  <c r="H17" i="4"/>
  <c r="C17" i="4"/>
  <c r="AD16" i="4"/>
  <c r="J16" i="4" s="1"/>
  <c r="AB16" i="4"/>
  <c r="Y16" i="4"/>
  <c r="X16" i="4"/>
  <c r="P16" i="4"/>
  <c r="O16" i="4"/>
  <c r="Q16" i="4" s="1"/>
  <c r="M16" i="4"/>
  <c r="H16" i="4"/>
  <c r="C16" i="4"/>
  <c r="AB15" i="4"/>
  <c r="AD15" i="4" s="1"/>
  <c r="J15" i="4" s="1"/>
  <c r="Y15" i="4"/>
  <c r="X15" i="4"/>
  <c r="P15" i="4"/>
  <c r="O15" i="4"/>
  <c r="Q15" i="4" s="1"/>
  <c r="M15" i="4"/>
  <c r="H15" i="4"/>
  <c r="C15" i="4"/>
  <c r="AB14" i="4"/>
  <c r="AD14" i="4" s="1"/>
  <c r="J14" i="4" s="1"/>
  <c r="Y14" i="4"/>
  <c r="X14" i="4"/>
  <c r="Q14" i="4"/>
  <c r="P14" i="4"/>
  <c r="O14" i="4"/>
  <c r="M14" i="4"/>
  <c r="H14" i="4"/>
  <c r="C14" i="4"/>
  <c r="AB13" i="4"/>
  <c r="AD13" i="4" s="1"/>
  <c r="J13" i="4" s="1"/>
  <c r="Y13" i="4"/>
  <c r="X13" i="4"/>
  <c r="Q13" i="4"/>
  <c r="P13" i="4"/>
  <c r="O13" i="4"/>
  <c r="M13" i="4"/>
  <c r="H13" i="4"/>
  <c r="C13" i="4"/>
  <c r="AB12" i="4"/>
  <c r="AD12" i="4" s="1"/>
  <c r="J12" i="4" s="1"/>
  <c r="Y12" i="4"/>
  <c r="X12" i="4"/>
  <c r="P12" i="4"/>
  <c r="O12" i="4"/>
  <c r="Q12" i="4" s="1"/>
  <c r="M12" i="4"/>
  <c r="H12" i="4"/>
  <c r="C12" i="4"/>
  <c r="AB11" i="4"/>
  <c r="AD11" i="4" s="1"/>
  <c r="J11" i="4" s="1"/>
  <c r="K11" i="4" s="1"/>
  <c r="Y11" i="4"/>
  <c r="X11" i="4"/>
  <c r="P11" i="4"/>
  <c r="Q11" i="4" s="1"/>
  <c r="O11" i="4"/>
  <c r="M11" i="4"/>
  <c r="H11" i="4"/>
  <c r="C11" i="4"/>
  <c r="AD10" i="4"/>
  <c r="J10" i="4" s="1"/>
  <c r="AB10" i="4"/>
  <c r="Y10" i="4"/>
  <c r="X10" i="4"/>
  <c r="P10" i="4"/>
  <c r="Q10" i="4" s="1"/>
  <c r="O10" i="4"/>
  <c r="M10" i="4"/>
  <c r="H10" i="4"/>
  <c r="C10" i="4"/>
  <c r="AD9" i="4"/>
  <c r="J9" i="4" s="1"/>
  <c r="I9" i="4" s="1"/>
  <c r="AB9" i="4"/>
  <c r="Y9" i="4"/>
  <c r="X9" i="4"/>
  <c r="P9" i="4"/>
  <c r="Q9" i="4" s="1"/>
  <c r="O9" i="4"/>
  <c r="M9" i="4"/>
  <c r="H9" i="4"/>
  <c r="C9" i="4"/>
  <c r="AD8" i="4"/>
  <c r="J8" i="4" s="1"/>
  <c r="AB8" i="4"/>
  <c r="Y8" i="4"/>
  <c r="X8" i="4"/>
  <c r="P8" i="4"/>
  <c r="O8" i="4"/>
  <c r="Q8" i="4" s="1"/>
  <c r="M8" i="4"/>
  <c r="H8" i="4"/>
  <c r="C8" i="4"/>
  <c r="AB7" i="4"/>
  <c r="AD7" i="4" s="1"/>
  <c r="J7" i="4" s="1"/>
  <c r="Y7" i="4"/>
  <c r="X7" i="4"/>
  <c r="P7" i="4"/>
  <c r="O7" i="4"/>
  <c r="Q7" i="4" s="1"/>
  <c r="M7" i="4"/>
  <c r="H7" i="4"/>
  <c r="C7" i="4"/>
  <c r="AB6" i="4"/>
  <c r="AD6" i="4" s="1"/>
  <c r="J6" i="4" s="1"/>
  <c r="Y6" i="4"/>
  <c r="X6" i="4"/>
  <c r="Q6" i="4"/>
  <c r="P6" i="4"/>
  <c r="O6" i="4"/>
  <c r="M6" i="4"/>
  <c r="H6" i="4"/>
  <c r="C6" i="4"/>
  <c r="AB5" i="4"/>
  <c r="AD5" i="4" s="1"/>
  <c r="J5" i="4" s="1"/>
  <c r="Y5" i="4"/>
  <c r="X5" i="4"/>
  <c r="Q5" i="4"/>
  <c r="P5" i="4"/>
  <c r="O5" i="4"/>
  <c r="M5" i="4"/>
  <c r="H5" i="4"/>
  <c r="C5" i="4"/>
  <c r="AB4" i="4"/>
  <c r="AD4" i="4" s="1"/>
  <c r="J4" i="4" s="1"/>
  <c r="Y4" i="4"/>
  <c r="X4" i="4"/>
  <c r="X3" i="4" s="1"/>
  <c r="P4" i="4"/>
  <c r="O4" i="4"/>
  <c r="Q4" i="4" s="1"/>
  <c r="M4" i="4"/>
  <c r="H4" i="4"/>
  <c r="C4" i="4"/>
  <c r="AG3" i="4"/>
  <c r="AF3" i="4"/>
  <c r="Y3" i="4"/>
  <c r="W3" i="4"/>
  <c r="V3" i="4"/>
  <c r="U3" i="4"/>
  <c r="T3" i="4"/>
  <c r="O3" i="4"/>
  <c r="G3" i="4"/>
  <c r="H3" i="4" s="1"/>
  <c r="F3" i="4"/>
  <c r="D3" i="4"/>
  <c r="C3" i="4"/>
  <c r="A2" i="4"/>
  <c r="A1" i="4"/>
  <c r="AB31" i="3"/>
  <c r="AD31" i="3" s="1"/>
  <c r="J31" i="3" s="1"/>
  <c r="Y31" i="3"/>
  <c r="X31" i="3"/>
  <c r="V31" i="3"/>
  <c r="U31" i="3"/>
  <c r="T31" i="3"/>
  <c r="R31" i="3"/>
  <c r="P31" i="3"/>
  <c r="O31" i="3"/>
  <c r="Q31" i="3" s="1"/>
  <c r="M31" i="3"/>
  <c r="H31" i="3"/>
  <c r="C31" i="3"/>
  <c r="AB30" i="3"/>
  <c r="AD30" i="3" s="1"/>
  <c r="J30" i="3" s="1"/>
  <c r="Y30" i="3"/>
  <c r="X30" i="3"/>
  <c r="P30" i="3"/>
  <c r="O30" i="3"/>
  <c r="Q30" i="3" s="1"/>
  <c r="M30" i="3"/>
  <c r="H30" i="3"/>
  <c r="C30" i="3"/>
  <c r="AB29" i="3"/>
  <c r="AD29" i="3" s="1"/>
  <c r="J29" i="3" s="1"/>
  <c r="Y29" i="3"/>
  <c r="X29" i="3"/>
  <c r="Q29" i="3"/>
  <c r="P29" i="3"/>
  <c r="O29" i="3"/>
  <c r="M29" i="3"/>
  <c r="H29" i="3"/>
  <c r="C29" i="3"/>
  <c r="AB28" i="3"/>
  <c r="AD28" i="3" s="1"/>
  <c r="J28" i="3" s="1"/>
  <c r="Y28" i="3"/>
  <c r="X28" i="3"/>
  <c r="Q28" i="3"/>
  <c r="P28" i="3"/>
  <c r="O28" i="3"/>
  <c r="M28" i="3"/>
  <c r="H28" i="3"/>
  <c r="C28" i="3"/>
  <c r="AB27" i="3"/>
  <c r="AD27" i="3" s="1"/>
  <c r="J27" i="3" s="1"/>
  <c r="Y27" i="3"/>
  <c r="X27" i="3"/>
  <c r="P27" i="3"/>
  <c r="O27" i="3"/>
  <c r="Q27" i="3" s="1"/>
  <c r="M27" i="3"/>
  <c r="H27" i="3"/>
  <c r="C27" i="3"/>
  <c r="AB26" i="3"/>
  <c r="AD26" i="3" s="1"/>
  <c r="J26" i="3" s="1"/>
  <c r="Y26" i="3"/>
  <c r="X26" i="3"/>
  <c r="P26" i="3"/>
  <c r="Q26" i="3" s="1"/>
  <c r="O26" i="3"/>
  <c r="M26" i="3"/>
  <c r="H26" i="3"/>
  <c r="C26" i="3"/>
  <c r="AD25" i="3"/>
  <c r="J25" i="3" s="1"/>
  <c r="AB25" i="3"/>
  <c r="Y25" i="3"/>
  <c r="X25" i="3"/>
  <c r="P25" i="3"/>
  <c r="Q25" i="3" s="1"/>
  <c r="O25" i="3"/>
  <c r="M25" i="3"/>
  <c r="H25" i="3"/>
  <c r="C25" i="3"/>
  <c r="AD24" i="3"/>
  <c r="J24" i="3" s="1"/>
  <c r="I24" i="3" s="1"/>
  <c r="AB24" i="3"/>
  <c r="Y24" i="3"/>
  <c r="X24" i="3"/>
  <c r="P24" i="3"/>
  <c r="Q24" i="3" s="1"/>
  <c r="O24" i="3"/>
  <c r="M24" i="3"/>
  <c r="H24" i="3"/>
  <c r="C24" i="3"/>
  <c r="AD23" i="3"/>
  <c r="J23" i="3" s="1"/>
  <c r="K23" i="3" s="1"/>
  <c r="AB23" i="3"/>
  <c r="Y23" i="3"/>
  <c r="X23" i="3"/>
  <c r="P23" i="3"/>
  <c r="O23" i="3"/>
  <c r="Q23" i="3" s="1"/>
  <c r="M23" i="3"/>
  <c r="I23" i="3"/>
  <c r="H23" i="3"/>
  <c r="C23" i="3"/>
  <c r="AB22" i="3"/>
  <c r="AD22" i="3" s="1"/>
  <c r="J22" i="3" s="1"/>
  <c r="Y22" i="3"/>
  <c r="X22" i="3"/>
  <c r="P22" i="3"/>
  <c r="O22" i="3"/>
  <c r="Q22" i="3" s="1"/>
  <c r="M22" i="3"/>
  <c r="H22" i="3"/>
  <c r="C22" i="3"/>
  <c r="AB21" i="3"/>
  <c r="AD21" i="3" s="1"/>
  <c r="J21" i="3" s="1"/>
  <c r="Y21" i="3"/>
  <c r="X21" i="3"/>
  <c r="Q21" i="3"/>
  <c r="P21" i="3"/>
  <c r="O21" i="3"/>
  <c r="M21" i="3"/>
  <c r="H21" i="3"/>
  <c r="C21" i="3"/>
  <c r="AB20" i="3"/>
  <c r="AD20" i="3" s="1"/>
  <c r="J20" i="3" s="1"/>
  <c r="Y20" i="3"/>
  <c r="X20" i="3"/>
  <c r="Q20" i="3"/>
  <c r="P20" i="3"/>
  <c r="O20" i="3"/>
  <c r="M20" i="3"/>
  <c r="H20" i="3"/>
  <c r="C20" i="3"/>
  <c r="AB19" i="3"/>
  <c r="AD19" i="3" s="1"/>
  <c r="J19" i="3" s="1"/>
  <c r="Y19" i="3"/>
  <c r="X19" i="3"/>
  <c r="P19" i="3"/>
  <c r="O19" i="3"/>
  <c r="Q19" i="3" s="1"/>
  <c r="M19" i="3"/>
  <c r="H19" i="3"/>
  <c r="C19" i="3"/>
  <c r="AB18" i="3"/>
  <c r="AD18" i="3" s="1"/>
  <c r="J18" i="3" s="1"/>
  <c r="Y18" i="3"/>
  <c r="X18" i="3"/>
  <c r="P18" i="3"/>
  <c r="Q18" i="3" s="1"/>
  <c r="O18" i="3"/>
  <c r="M18" i="3"/>
  <c r="H18" i="3"/>
  <c r="C18" i="3"/>
  <c r="AD17" i="3"/>
  <c r="J17" i="3" s="1"/>
  <c r="AB17" i="3"/>
  <c r="Y17" i="3"/>
  <c r="X17" i="3"/>
  <c r="P17" i="3"/>
  <c r="Q17" i="3" s="1"/>
  <c r="O17" i="3"/>
  <c r="M17" i="3"/>
  <c r="H17" i="3"/>
  <c r="C17" i="3"/>
  <c r="AD16" i="3"/>
  <c r="J16" i="3" s="1"/>
  <c r="I16" i="3" s="1"/>
  <c r="AB16" i="3"/>
  <c r="Y16" i="3"/>
  <c r="X16" i="3"/>
  <c r="P16" i="3"/>
  <c r="Q16" i="3" s="1"/>
  <c r="O16" i="3"/>
  <c r="M16" i="3"/>
  <c r="H16" i="3"/>
  <c r="C16" i="3"/>
  <c r="AD15" i="3"/>
  <c r="J15" i="3" s="1"/>
  <c r="K15" i="3" s="1"/>
  <c r="AB15" i="3"/>
  <c r="Y15" i="3"/>
  <c r="X15" i="3"/>
  <c r="P15" i="3"/>
  <c r="O15" i="3"/>
  <c r="Q15" i="3" s="1"/>
  <c r="M15" i="3"/>
  <c r="I15" i="3"/>
  <c r="H15" i="3"/>
  <c r="C15" i="3"/>
  <c r="AB14" i="3"/>
  <c r="AD14" i="3" s="1"/>
  <c r="J14" i="3" s="1"/>
  <c r="Y14" i="3"/>
  <c r="X14" i="3"/>
  <c r="P14" i="3"/>
  <c r="O14" i="3"/>
  <c r="Q14" i="3" s="1"/>
  <c r="M14" i="3"/>
  <c r="H14" i="3"/>
  <c r="C14" i="3"/>
  <c r="AD13" i="3"/>
  <c r="J13" i="3" s="1"/>
  <c r="AB13" i="3"/>
  <c r="Y13" i="3"/>
  <c r="X13" i="3"/>
  <c r="Q13" i="3"/>
  <c r="P13" i="3"/>
  <c r="O13" i="3"/>
  <c r="M13" i="3"/>
  <c r="H13" i="3"/>
  <c r="C13" i="3"/>
  <c r="AB12" i="3"/>
  <c r="AD12" i="3" s="1"/>
  <c r="J12" i="3" s="1"/>
  <c r="Y12" i="3"/>
  <c r="X12" i="3"/>
  <c r="Q12" i="3"/>
  <c r="P12" i="3"/>
  <c r="O12" i="3"/>
  <c r="M12" i="3"/>
  <c r="H12" i="3"/>
  <c r="C12" i="3"/>
  <c r="AB11" i="3"/>
  <c r="AD11" i="3" s="1"/>
  <c r="J11" i="3" s="1"/>
  <c r="Y11" i="3"/>
  <c r="X11" i="3"/>
  <c r="P11" i="3"/>
  <c r="O11" i="3"/>
  <c r="Q11" i="3" s="1"/>
  <c r="M11" i="3"/>
  <c r="H11" i="3"/>
  <c r="C11" i="3"/>
  <c r="AB10" i="3"/>
  <c r="AD10" i="3" s="1"/>
  <c r="J10" i="3" s="1"/>
  <c r="Y10" i="3"/>
  <c r="X10" i="3"/>
  <c r="P10" i="3"/>
  <c r="Q10" i="3" s="1"/>
  <c r="O10" i="3"/>
  <c r="M10" i="3"/>
  <c r="H10" i="3"/>
  <c r="C10" i="3"/>
  <c r="AD9" i="3"/>
  <c r="J9" i="3" s="1"/>
  <c r="AB9" i="3"/>
  <c r="Y9" i="3"/>
  <c r="X9" i="3"/>
  <c r="P9" i="3"/>
  <c r="Q9" i="3" s="1"/>
  <c r="O9" i="3"/>
  <c r="M9" i="3"/>
  <c r="H9" i="3"/>
  <c r="C9" i="3"/>
  <c r="AD8" i="3"/>
  <c r="J8" i="3" s="1"/>
  <c r="I8" i="3" s="1"/>
  <c r="AB8" i="3"/>
  <c r="Y8" i="3"/>
  <c r="X8" i="3"/>
  <c r="P8" i="3"/>
  <c r="Q8" i="3" s="1"/>
  <c r="O8" i="3"/>
  <c r="M8" i="3"/>
  <c r="K8" i="3"/>
  <c r="H8" i="3"/>
  <c r="C8" i="3"/>
  <c r="AD7" i="3"/>
  <c r="J7" i="3" s="1"/>
  <c r="K7" i="3" s="1"/>
  <c r="AB7" i="3"/>
  <c r="Y7" i="3"/>
  <c r="Y3" i="3" s="1"/>
  <c r="X7" i="3"/>
  <c r="P7" i="3"/>
  <c r="O7" i="3"/>
  <c r="Q7" i="3" s="1"/>
  <c r="M7" i="3"/>
  <c r="H7" i="3"/>
  <c r="C7" i="3"/>
  <c r="AB6" i="3"/>
  <c r="AD6" i="3" s="1"/>
  <c r="J6" i="3" s="1"/>
  <c r="Y6" i="3"/>
  <c r="X6" i="3"/>
  <c r="P6" i="3"/>
  <c r="O6" i="3"/>
  <c r="M6" i="3"/>
  <c r="H6" i="3"/>
  <c r="C6" i="3"/>
  <c r="AD5" i="3"/>
  <c r="J5" i="3" s="1"/>
  <c r="AB5" i="3"/>
  <c r="Y5" i="3"/>
  <c r="X5" i="3"/>
  <c r="Q5" i="3"/>
  <c r="P5" i="3"/>
  <c r="O5" i="3"/>
  <c r="M5" i="3"/>
  <c r="H5" i="3"/>
  <c r="C5" i="3"/>
  <c r="AB4" i="3"/>
  <c r="AD4" i="3" s="1"/>
  <c r="J4" i="3" s="1"/>
  <c r="Y4" i="3"/>
  <c r="X4" i="3"/>
  <c r="Q4" i="3"/>
  <c r="P4" i="3"/>
  <c r="O4" i="3"/>
  <c r="M4" i="3"/>
  <c r="H4" i="3"/>
  <c r="C4" i="3"/>
  <c r="AG3" i="3"/>
  <c r="AF3" i="3"/>
  <c r="W3" i="3"/>
  <c r="V3" i="3"/>
  <c r="U3" i="3"/>
  <c r="T3" i="3"/>
  <c r="O3" i="3"/>
  <c r="G3" i="3"/>
  <c r="F3" i="3"/>
  <c r="H3" i="3" s="1"/>
  <c r="D3" i="3"/>
  <c r="C3" i="3"/>
  <c r="A2" i="3"/>
  <c r="A1" i="3"/>
  <c r="AB31" i="2"/>
  <c r="AD31" i="2" s="1"/>
  <c r="J31" i="2" s="1"/>
  <c r="I31" i="2" s="1"/>
  <c r="Y31" i="2"/>
  <c r="X31" i="2"/>
  <c r="V31" i="2"/>
  <c r="U31" i="2"/>
  <c r="T31" i="2"/>
  <c r="R31" i="2"/>
  <c r="P31" i="2"/>
  <c r="Q31" i="2" s="1"/>
  <c r="O31" i="2"/>
  <c r="M31" i="2"/>
  <c r="H31" i="2"/>
  <c r="C31" i="2"/>
  <c r="AD30" i="2"/>
  <c r="J30" i="2" s="1"/>
  <c r="K30" i="2" s="1"/>
  <c r="AB30" i="2"/>
  <c r="Y30" i="2"/>
  <c r="X30" i="2"/>
  <c r="P30" i="2"/>
  <c r="O30" i="2"/>
  <c r="Q30" i="2" s="1"/>
  <c r="M30" i="2"/>
  <c r="H30" i="2"/>
  <c r="C30" i="2"/>
  <c r="AB29" i="2"/>
  <c r="AD29" i="2" s="1"/>
  <c r="J29" i="2" s="1"/>
  <c r="Y29" i="2"/>
  <c r="X29" i="2"/>
  <c r="P29" i="2"/>
  <c r="O29" i="2"/>
  <c r="Q29" i="2" s="1"/>
  <c r="M29" i="2"/>
  <c r="H29" i="2"/>
  <c r="C29" i="2"/>
  <c r="AB28" i="2"/>
  <c r="AD28" i="2" s="1"/>
  <c r="J28" i="2" s="1"/>
  <c r="Y28" i="2"/>
  <c r="X28" i="2"/>
  <c r="Q28" i="2"/>
  <c r="P28" i="2"/>
  <c r="O28" i="2"/>
  <c r="M28" i="2"/>
  <c r="H28" i="2"/>
  <c r="C28" i="2"/>
  <c r="AB27" i="2"/>
  <c r="AD27" i="2" s="1"/>
  <c r="J27" i="2" s="1"/>
  <c r="Y27" i="2"/>
  <c r="X27" i="2"/>
  <c r="Q27" i="2"/>
  <c r="P27" i="2"/>
  <c r="O27" i="2"/>
  <c r="M27" i="2"/>
  <c r="H27" i="2"/>
  <c r="C27" i="2"/>
  <c r="AB26" i="2"/>
  <c r="AD26" i="2" s="1"/>
  <c r="J26" i="2" s="1"/>
  <c r="Y26" i="2"/>
  <c r="X26" i="2"/>
  <c r="P26" i="2"/>
  <c r="O26" i="2"/>
  <c r="Q26" i="2" s="1"/>
  <c r="M26" i="2"/>
  <c r="H26" i="2"/>
  <c r="C26" i="2"/>
  <c r="AB25" i="2"/>
  <c r="AD25" i="2" s="1"/>
  <c r="J25" i="2" s="1"/>
  <c r="Y25" i="2"/>
  <c r="X25" i="2"/>
  <c r="P25" i="2"/>
  <c r="Q25" i="2" s="1"/>
  <c r="O25" i="2"/>
  <c r="M25" i="2"/>
  <c r="H25" i="2"/>
  <c r="C25" i="2"/>
  <c r="AD24" i="2"/>
  <c r="J24" i="2" s="1"/>
  <c r="AB24" i="2"/>
  <c r="Y24" i="2"/>
  <c r="X24" i="2"/>
  <c r="P24" i="2"/>
  <c r="Q24" i="2" s="1"/>
  <c r="O24" i="2"/>
  <c r="M24" i="2"/>
  <c r="H24" i="2"/>
  <c r="C24" i="2"/>
  <c r="AD23" i="2"/>
  <c r="J23" i="2" s="1"/>
  <c r="I23" i="2" s="1"/>
  <c r="AB23" i="2"/>
  <c r="Y23" i="2"/>
  <c r="X23" i="2"/>
  <c r="P23" i="2"/>
  <c r="Q23" i="2" s="1"/>
  <c r="O23" i="2"/>
  <c r="M23" i="2"/>
  <c r="H23" i="2"/>
  <c r="C23" i="2"/>
  <c r="AD22" i="2"/>
  <c r="J22" i="2" s="1"/>
  <c r="K22" i="2" s="1"/>
  <c r="AB22" i="2"/>
  <c r="Y22" i="2"/>
  <c r="X22" i="2"/>
  <c r="X3" i="2" s="1"/>
  <c r="P22" i="2"/>
  <c r="O22" i="2"/>
  <c r="Q22" i="2" s="1"/>
  <c r="M22" i="2"/>
  <c r="I22" i="2"/>
  <c r="H22" i="2"/>
  <c r="C22" i="2"/>
  <c r="AB21" i="2"/>
  <c r="AD21" i="2" s="1"/>
  <c r="J21" i="2" s="1"/>
  <c r="Y21" i="2"/>
  <c r="X21" i="2"/>
  <c r="P21" i="2"/>
  <c r="O21" i="2"/>
  <c r="Q21" i="2" s="1"/>
  <c r="M21" i="2"/>
  <c r="H21" i="2"/>
  <c r="C21" i="2"/>
  <c r="AB20" i="2"/>
  <c r="AD20" i="2" s="1"/>
  <c r="J20" i="2" s="1"/>
  <c r="Y20" i="2"/>
  <c r="X20" i="2"/>
  <c r="Q20" i="2"/>
  <c r="P20" i="2"/>
  <c r="O20" i="2"/>
  <c r="M20" i="2"/>
  <c r="H20" i="2"/>
  <c r="C20" i="2"/>
  <c r="AB19" i="2"/>
  <c r="AD19" i="2" s="1"/>
  <c r="J19" i="2" s="1"/>
  <c r="Y19" i="2"/>
  <c r="X19" i="2"/>
  <c r="Q19" i="2"/>
  <c r="P19" i="2"/>
  <c r="O19" i="2"/>
  <c r="M19" i="2"/>
  <c r="H19" i="2"/>
  <c r="C19" i="2"/>
  <c r="AB18" i="2"/>
  <c r="AD18" i="2" s="1"/>
  <c r="J18" i="2" s="1"/>
  <c r="Y18" i="2"/>
  <c r="X18" i="2"/>
  <c r="P18" i="2"/>
  <c r="O18" i="2"/>
  <c r="Q18" i="2" s="1"/>
  <c r="M18" i="2"/>
  <c r="H18" i="2"/>
  <c r="C18" i="2"/>
  <c r="AB17" i="2"/>
  <c r="AD17" i="2" s="1"/>
  <c r="J17" i="2" s="1"/>
  <c r="Y17" i="2"/>
  <c r="X17" i="2"/>
  <c r="P17" i="2"/>
  <c r="Q17" i="2" s="1"/>
  <c r="O17" i="2"/>
  <c r="M17" i="2"/>
  <c r="H17" i="2"/>
  <c r="C17" i="2"/>
  <c r="AD16" i="2"/>
  <c r="J16" i="2" s="1"/>
  <c r="AB16" i="2"/>
  <c r="Y16" i="2"/>
  <c r="X16" i="2"/>
  <c r="P16" i="2"/>
  <c r="Q16" i="2" s="1"/>
  <c r="O16" i="2"/>
  <c r="M16" i="2"/>
  <c r="H16" i="2"/>
  <c r="C16" i="2"/>
  <c r="AD15" i="2"/>
  <c r="J15" i="2" s="1"/>
  <c r="I15" i="2" s="1"/>
  <c r="AB15" i="2"/>
  <c r="Y15" i="2"/>
  <c r="X15" i="2"/>
  <c r="P15" i="2"/>
  <c r="Q15" i="2" s="1"/>
  <c r="O15" i="2"/>
  <c r="M15" i="2"/>
  <c r="H15" i="2"/>
  <c r="C15" i="2"/>
  <c r="AD14" i="2"/>
  <c r="J14" i="2" s="1"/>
  <c r="K14" i="2" s="1"/>
  <c r="AB14" i="2"/>
  <c r="Y14" i="2"/>
  <c r="X14" i="2"/>
  <c r="P14" i="2"/>
  <c r="O14" i="2"/>
  <c r="Q14" i="2" s="1"/>
  <c r="M14" i="2"/>
  <c r="I14" i="2"/>
  <c r="H14" i="2"/>
  <c r="C14" i="2"/>
  <c r="AB13" i="2"/>
  <c r="AD13" i="2" s="1"/>
  <c r="J13" i="2" s="1"/>
  <c r="Y13" i="2"/>
  <c r="X13" i="2"/>
  <c r="P13" i="2"/>
  <c r="O13" i="2"/>
  <c r="Q13" i="2" s="1"/>
  <c r="M13" i="2"/>
  <c r="H13" i="2"/>
  <c r="C13" i="2"/>
  <c r="AD12" i="2"/>
  <c r="J12" i="2" s="1"/>
  <c r="AB12" i="2"/>
  <c r="Y12" i="2"/>
  <c r="X12" i="2"/>
  <c r="Q12" i="2"/>
  <c r="P12" i="2"/>
  <c r="O12" i="2"/>
  <c r="M12" i="2"/>
  <c r="H12" i="2"/>
  <c r="C12" i="2"/>
  <c r="AB11" i="2"/>
  <c r="AD11" i="2" s="1"/>
  <c r="J11" i="2" s="1"/>
  <c r="Y11" i="2"/>
  <c r="X11" i="2"/>
  <c r="Q11" i="2"/>
  <c r="P11" i="2"/>
  <c r="O11" i="2"/>
  <c r="M11" i="2"/>
  <c r="H11" i="2"/>
  <c r="C11" i="2"/>
  <c r="AB10" i="2"/>
  <c r="AD10" i="2" s="1"/>
  <c r="J10" i="2" s="1"/>
  <c r="Y10" i="2"/>
  <c r="X10" i="2"/>
  <c r="P10" i="2"/>
  <c r="O10" i="2"/>
  <c r="Q10" i="2" s="1"/>
  <c r="M10" i="2"/>
  <c r="H10" i="2"/>
  <c r="C10" i="2"/>
  <c r="AB9" i="2"/>
  <c r="AD9" i="2" s="1"/>
  <c r="J9" i="2" s="1"/>
  <c r="Y9" i="2"/>
  <c r="X9" i="2"/>
  <c r="P9" i="2"/>
  <c r="Q9" i="2" s="1"/>
  <c r="O9" i="2"/>
  <c r="M9" i="2"/>
  <c r="H9" i="2"/>
  <c r="C9" i="2"/>
  <c r="AD8" i="2"/>
  <c r="J8" i="2" s="1"/>
  <c r="AB8" i="2"/>
  <c r="Y8" i="2"/>
  <c r="X8" i="2"/>
  <c r="P8" i="2"/>
  <c r="Q8" i="2" s="1"/>
  <c r="O8" i="2"/>
  <c r="M8" i="2"/>
  <c r="H8" i="2"/>
  <c r="C8" i="2"/>
  <c r="AD7" i="2"/>
  <c r="J7" i="2" s="1"/>
  <c r="I7" i="2" s="1"/>
  <c r="AB7" i="2"/>
  <c r="Y7" i="2"/>
  <c r="X7" i="2"/>
  <c r="P7" i="2"/>
  <c r="Q7" i="2" s="1"/>
  <c r="O7" i="2"/>
  <c r="M7" i="2"/>
  <c r="K7" i="2"/>
  <c r="H7" i="2"/>
  <c r="C7" i="2"/>
  <c r="AD6" i="2"/>
  <c r="J6" i="2" s="1"/>
  <c r="K6" i="2" s="1"/>
  <c r="AB6" i="2"/>
  <c r="Y6" i="2"/>
  <c r="X6" i="2"/>
  <c r="P6" i="2"/>
  <c r="O6" i="2"/>
  <c r="Q6" i="2" s="1"/>
  <c r="M6" i="2"/>
  <c r="H6" i="2"/>
  <c r="C6" i="2"/>
  <c r="AB5" i="2"/>
  <c r="AD5" i="2" s="1"/>
  <c r="J5" i="2" s="1"/>
  <c r="Y5" i="2"/>
  <c r="X5" i="2"/>
  <c r="P5" i="2"/>
  <c r="O5" i="2"/>
  <c r="M5" i="2"/>
  <c r="H5" i="2"/>
  <c r="C5" i="2"/>
  <c r="AD4" i="2"/>
  <c r="J4" i="2" s="1"/>
  <c r="AB4" i="2"/>
  <c r="Y4" i="2"/>
  <c r="X4" i="2"/>
  <c r="Q4" i="2"/>
  <c r="P4" i="2"/>
  <c r="O4" i="2"/>
  <c r="M4" i="2"/>
  <c r="H4" i="2"/>
  <c r="C4" i="2"/>
  <c r="AG3" i="2"/>
  <c r="AF3" i="2"/>
  <c r="W3" i="2"/>
  <c r="V3" i="2"/>
  <c r="U3" i="2"/>
  <c r="T3" i="2"/>
  <c r="O3" i="2"/>
  <c r="H3" i="2"/>
  <c r="G3" i="2"/>
  <c r="F3" i="2"/>
  <c r="D3" i="2"/>
  <c r="C3" i="2"/>
  <c r="A2" i="2"/>
  <c r="A1" i="2"/>
  <c r="AB31" i="1"/>
  <c r="AD31" i="1" s="1"/>
  <c r="J31" i="1" s="1"/>
  <c r="Y31" i="1"/>
  <c r="X31" i="1"/>
  <c r="V31" i="1"/>
  <c r="U31" i="1"/>
  <c r="T31" i="1"/>
  <c r="R31" i="1"/>
  <c r="P31" i="1"/>
  <c r="Q31" i="1" s="1"/>
  <c r="O31" i="1"/>
  <c r="M31" i="1"/>
  <c r="H31" i="1"/>
  <c r="C31" i="1"/>
  <c r="AD30" i="1"/>
  <c r="J30" i="1" s="1"/>
  <c r="I30" i="1" s="1"/>
  <c r="AB30" i="1"/>
  <c r="Y30" i="1"/>
  <c r="X30" i="1"/>
  <c r="P30" i="1"/>
  <c r="Q30" i="1" s="1"/>
  <c r="O30" i="1"/>
  <c r="M30" i="1"/>
  <c r="H30" i="1"/>
  <c r="C30" i="1"/>
  <c r="AD29" i="1"/>
  <c r="J29" i="1" s="1"/>
  <c r="K29" i="1" s="1"/>
  <c r="AB29" i="1"/>
  <c r="Y29" i="1"/>
  <c r="X29" i="1"/>
  <c r="P29" i="1"/>
  <c r="O29" i="1"/>
  <c r="Q29" i="1" s="1"/>
  <c r="M29" i="1"/>
  <c r="I29" i="1"/>
  <c r="H29" i="1"/>
  <c r="C29" i="1"/>
  <c r="AB28" i="1"/>
  <c r="AD28" i="1" s="1"/>
  <c r="J28" i="1" s="1"/>
  <c r="Y28" i="1"/>
  <c r="X28" i="1"/>
  <c r="P28" i="1"/>
  <c r="O28" i="1"/>
  <c r="Q28" i="1" s="1"/>
  <c r="M28" i="1"/>
  <c r="H28" i="1"/>
  <c r="C28" i="1"/>
  <c r="AB27" i="1"/>
  <c r="AD27" i="1" s="1"/>
  <c r="J27" i="1" s="1"/>
  <c r="Y27" i="1"/>
  <c r="X27" i="1"/>
  <c r="Q27" i="1"/>
  <c r="P27" i="1"/>
  <c r="O27" i="1"/>
  <c r="M27" i="1"/>
  <c r="H27" i="1"/>
  <c r="C27" i="1"/>
  <c r="AB26" i="1"/>
  <c r="AD26" i="1" s="1"/>
  <c r="J26" i="1" s="1"/>
  <c r="Y26" i="1"/>
  <c r="X26" i="1"/>
  <c r="Q26" i="1"/>
  <c r="P26" i="1"/>
  <c r="O26" i="1"/>
  <c r="M26" i="1"/>
  <c r="H26" i="1"/>
  <c r="C26" i="1"/>
  <c r="AB25" i="1"/>
  <c r="AD25" i="1" s="1"/>
  <c r="J25" i="1" s="1"/>
  <c r="Y25" i="1"/>
  <c r="X25" i="1"/>
  <c r="P25" i="1"/>
  <c r="O25" i="1"/>
  <c r="Q25" i="1" s="1"/>
  <c r="M25" i="1"/>
  <c r="H25" i="1"/>
  <c r="C25" i="1"/>
  <c r="AB24" i="1"/>
  <c r="AD24" i="1" s="1"/>
  <c r="J24" i="1" s="1"/>
  <c r="Y24" i="1"/>
  <c r="X24" i="1"/>
  <c r="P24" i="1"/>
  <c r="O24" i="1"/>
  <c r="Q24" i="1" s="1"/>
  <c r="M24" i="1"/>
  <c r="H24" i="1"/>
  <c r="C24" i="1"/>
  <c r="AD23" i="1"/>
  <c r="J23" i="1" s="1"/>
  <c r="AB23" i="1"/>
  <c r="Y23" i="1"/>
  <c r="X23" i="1"/>
  <c r="P23" i="1"/>
  <c r="Q23" i="1" s="1"/>
  <c r="O23" i="1"/>
  <c r="M23" i="1"/>
  <c r="H23" i="1"/>
  <c r="C23" i="1"/>
  <c r="AD22" i="1"/>
  <c r="J22" i="1" s="1"/>
  <c r="I22" i="1" s="1"/>
  <c r="AB22" i="1"/>
  <c r="Y22" i="1"/>
  <c r="X22" i="1"/>
  <c r="P22" i="1"/>
  <c r="Q22" i="1" s="1"/>
  <c r="O22" i="1"/>
  <c r="M22" i="1"/>
  <c r="H22" i="1"/>
  <c r="C22" i="1"/>
  <c r="AD21" i="1"/>
  <c r="J21" i="1" s="1"/>
  <c r="K21" i="1" s="1"/>
  <c r="AB21" i="1"/>
  <c r="Y21" i="1"/>
  <c r="X21" i="1"/>
  <c r="P21" i="1"/>
  <c r="O21" i="1"/>
  <c r="Q21" i="1" s="1"/>
  <c r="M21" i="1"/>
  <c r="I21" i="1"/>
  <c r="H21" i="1"/>
  <c r="C21" i="1"/>
  <c r="AB20" i="1"/>
  <c r="AD20" i="1" s="1"/>
  <c r="J20" i="1" s="1"/>
  <c r="Y20" i="1"/>
  <c r="X20" i="1"/>
  <c r="P20" i="1"/>
  <c r="O20" i="1"/>
  <c r="Q20" i="1" s="1"/>
  <c r="M20" i="1"/>
  <c r="H20" i="1"/>
  <c r="C20" i="1"/>
  <c r="AD19" i="1"/>
  <c r="J19" i="1" s="1"/>
  <c r="AB19" i="1"/>
  <c r="Y19" i="1"/>
  <c r="X19" i="1"/>
  <c r="Q19" i="1"/>
  <c r="P19" i="1"/>
  <c r="O19" i="1"/>
  <c r="M19" i="1"/>
  <c r="H19" i="1"/>
  <c r="C19" i="1"/>
  <c r="AB18" i="1"/>
  <c r="AD18" i="1" s="1"/>
  <c r="J18" i="1" s="1"/>
  <c r="Y18" i="1"/>
  <c r="X18" i="1"/>
  <c r="Q18" i="1"/>
  <c r="P18" i="1"/>
  <c r="O18" i="1"/>
  <c r="M18" i="1"/>
  <c r="H18" i="1"/>
  <c r="C18" i="1"/>
  <c r="AB17" i="1"/>
  <c r="AD17" i="1" s="1"/>
  <c r="J17" i="1" s="1"/>
  <c r="Y17" i="1"/>
  <c r="X17" i="1"/>
  <c r="P17" i="1"/>
  <c r="O17" i="1"/>
  <c r="Q17" i="1" s="1"/>
  <c r="M17" i="1"/>
  <c r="H17" i="1"/>
  <c r="C17" i="1"/>
  <c r="AB16" i="1"/>
  <c r="AD16" i="1" s="1"/>
  <c r="J16" i="1" s="1"/>
  <c r="Y16" i="1"/>
  <c r="X16" i="1"/>
  <c r="P16" i="1"/>
  <c r="O16" i="1"/>
  <c r="Q16" i="1" s="1"/>
  <c r="M16" i="1"/>
  <c r="H16" i="1"/>
  <c r="C16" i="1"/>
  <c r="AD15" i="1"/>
  <c r="J15" i="1" s="1"/>
  <c r="AB15" i="1"/>
  <c r="Y15" i="1"/>
  <c r="X15" i="1"/>
  <c r="P15" i="1"/>
  <c r="Q15" i="1" s="1"/>
  <c r="O15" i="1"/>
  <c r="M15" i="1"/>
  <c r="H15" i="1"/>
  <c r="C15" i="1"/>
  <c r="AD14" i="1"/>
  <c r="J14" i="1" s="1"/>
  <c r="I14" i="1" s="1"/>
  <c r="AB14" i="1"/>
  <c r="Y14" i="1"/>
  <c r="X14" i="1"/>
  <c r="P14" i="1"/>
  <c r="Q14" i="1" s="1"/>
  <c r="O14" i="1"/>
  <c r="M14" i="1"/>
  <c r="K14" i="1"/>
  <c r="H14" i="1"/>
  <c r="C14" i="1"/>
  <c r="AD13" i="1"/>
  <c r="J13" i="1" s="1"/>
  <c r="K13" i="1" s="1"/>
  <c r="AB13" i="1"/>
  <c r="Y13" i="1"/>
  <c r="X13" i="1"/>
  <c r="P13" i="1"/>
  <c r="O13" i="1"/>
  <c r="Q13" i="1" s="1"/>
  <c r="M13" i="1"/>
  <c r="H13" i="1"/>
  <c r="C13" i="1"/>
  <c r="AB12" i="1"/>
  <c r="AD12" i="1" s="1"/>
  <c r="J12" i="1" s="1"/>
  <c r="Y12" i="1"/>
  <c r="X12" i="1"/>
  <c r="P12" i="1"/>
  <c r="O12" i="1"/>
  <c r="M12" i="1"/>
  <c r="H12" i="1"/>
  <c r="C12" i="1"/>
  <c r="AD11" i="1"/>
  <c r="J11" i="1" s="1"/>
  <c r="AB11" i="1"/>
  <c r="Y11" i="1"/>
  <c r="X11" i="1"/>
  <c r="Q11" i="1"/>
  <c r="P11" i="1"/>
  <c r="O11" i="1"/>
  <c r="M11" i="1"/>
  <c r="H11" i="1"/>
  <c r="C11" i="1"/>
  <c r="AB10" i="1"/>
  <c r="AD10" i="1" s="1"/>
  <c r="J10" i="1" s="1"/>
  <c r="Y10" i="1"/>
  <c r="X10" i="1"/>
  <c r="Q10" i="1"/>
  <c r="P10" i="1"/>
  <c r="O10" i="1"/>
  <c r="M10" i="1"/>
  <c r="H10" i="1"/>
  <c r="C10" i="1"/>
  <c r="AB9" i="1"/>
  <c r="AD9" i="1" s="1"/>
  <c r="J9" i="1" s="1"/>
  <c r="Y9" i="1"/>
  <c r="X9" i="1"/>
  <c r="P9" i="1"/>
  <c r="O9" i="1"/>
  <c r="Q9" i="1" s="1"/>
  <c r="M9" i="1"/>
  <c r="H9" i="1"/>
  <c r="C9" i="1"/>
  <c r="AB8" i="1"/>
  <c r="AD8" i="1" s="1"/>
  <c r="Y8" i="1"/>
  <c r="X8" i="1"/>
  <c r="P8" i="1"/>
  <c r="O8" i="1"/>
  <c r="Q8" i="1" s="1"/>
  <c r="M8" i="1"/>
  <c r="J8" i="1"/>
  <c r="K8" i="1" s="1"/>
  <c r="H8" i="1"/>
  <c r="C8" i="1"/>
  <c r="AD7" i="1"/>
  <c r="J7" i="1" s="1"/>
  <c r="AB7" i="1"/>
  <c r="Y7" i="1"/>
  <c r="X7" i="1"/>
  <c r="Q7" i="1"/>
  <c r="P7" i="1"/>
  <c r="O7" i="1"/>
  <c r="M7" i="1"/>
  <c r="H7" i="1"/>
  <c r="C7" i="1"/>
  <c r="AD6" i="1"/>
  <c r="J6" i="1" s="1"/>
  <c r="I6" i="1" s="1"/>
  <c r="AB6" i="1"/>
  <c r="Y6" i="1"/>
  <c r="X6" i="1"/>
  <c r="P6" i="1"/>
  <c r="Q6" i="1" s="1"/>
  <c r="O6" i="1"/>
  <c r="M6" i="1"/>
  <c r="K6" i="1"/>
  <c r="H6" i="1"/>
  <c r="C6" i="1"/>
  <c r="AD5" i="1"/>
  <c r="J5" i="1" s="1"/>
  <c r="K5" i="1" s="1"/>
  <c r="AB5" i="1"/>
  <c r="Y5" i="1"/>
  <c r="X5" i="1"/>
  <c r="P5" i="1"/>
  <c r="O5" i="1"/>
  <c r="Q5" i="1" s="1"/>
  <c r="M5" i="1"/>
  <c r="H5" i="1"/>
  <c r="C5" i="1"/>
  <c r="AB4" i="1"/>
  <c r="AD4" i="1" s="1"/>
  <c r="J4" i="1" s="1"/>
  <c r="Y4" i="1"/>
  <c r="X4" i="1"/>
  <c r="X3" i="1" s="1"/>
  <c r="P4" i="1"/>
  <c r="O4" i="1"/>
  <c r="M4" i="1"/>
  <c r="H4" i="1"/>
  <c r="C4" i="1"/>
  <c r="AG3" i="1"/>
  <c r="AF3" i="1"/>
  <c r="W3" i="1"/>
  <c r="V3" i="1"/>
  <c r="U3" i="1"/>
  <c r="T3" i="1"/>
  <c r="O3" i="1"/>
  <c r="H3" i="1"/>
  <c r="G3" i="1"/>
  <c r="F3" i="1"/>
  <c r="D3" i="1"/>
  <c r="C3" i="1"/>
  <c r="A2" i="1"/>
  <c r="A1" i="1"/>
  <c r="I27" i="1" l="1"/>
  <c r="K27" i="1"/>
  <c r="K25" i="2"/>
  <c r="I25" i="2"/>
  <c r="K26" i="3"/>
  <c r="I26" i="3"/>
  <c r="I22" i="4"/>
  <c r="K22" i="4"/>
  <c r="K9" i="7"/>
  <c r="I9" i="7"/>
  <c r="I18" i="8"/>
  <c r="K18" i="8"/>
  <c r="K16" i="1"/>
  <c r="I16" i="1"/>
  <c r="I15" i="5"/>
  <c r="K15" i="5"/>
  <c r="I10" i="8"/>
  <c r="K10" i="8"/>
  <c r="I19" i="1"/>
  <c r="K19" i="1"/>
  <c r="K17" i="2"/>
  <c r="I17" i="2"/>
  <c r="I28" i="2"/>
  <c r="K28" i="2"/>
  <c r="K18" i="3"/>
  <c r="I18" i="3"/>
  <c r="I29" i="3"/>
  <c r="K29" i="3"/>
  <c r="I7" i="5"/>
  <c r="K7" i="5"/>
  <c r="K24" i="6"/>
  <c r="I24" i="6"/>
  <c r="J3" i="2"/>
  <c r="I4" i="2"/>
  <c r="K4" i="2"/>
  <c r="I11" i="1"/>
  <c r="K11" i="1"/>
  <c r="K9" i="2"/>
  <c r="I9" i="2"/>
  <c r="K10" i="3"/>
  <c r="I10" i="3"/>
  <c r="K14" i="4"/>
  <c r="I14" i="4"/>
  <c r="K16" i="6"/>
  <c r="I16" i="6"/>
  <c r="I21" i="3"/>
  <c r="K21" i="3"/>
  <c r="K8" i="6"/>
  <c r="I8" i="6"/>
  <c r="I25" i="7"/>
  <c r="K25" i="7"/>
  <c r="I26" i="8"/>
  <c r="K26" i="8"/>
  <c r="I20" i="2"/>
  <c r="K20" i="2"/>
  <c r="K11" i="9"/>
  <c r="I11" i="9"/>
  <c r="I31" i="1"/>
  <c r="K31" i="1"/>
  <c r="I5" i="3"/>
  <c r="K5" i="3"/>
  <c r="K23" i="5"/>
  <c r="I23" i="5"/>
  <c r="K24" i="1"/>
  <c r="I24" i="1"/>
  <c r="I12" i="2"/>
  <c r="K12" i="2"/>
  <c r="I13" i="3"/>
  <c r="K13" i="3"/>
  <c r="I6" i="4"/>
  <c r="K6" i="4"/>
  <c r="J3" i="4"/>
  <c r="I17" i="7"/>
  <c r="K17" i="7"/>
  <c r="I12" i="1"/>
  <c r="K12" i="1"/>
  <c r="I6" i="3"/>
  <c r="K6" i="3"/>
  <c r="K11" i="3"/>
  <c r="I11" i="3"/>
  <c r="K30" i="5"/>
  <c r="I30" i="5"/>
  <c r="K8" i="7"/>
  <c r="I8" i="7"/>
  <c r="K28" i="11"/>
  <c r="I28" i="11"/>
  <c r="K21" i="12"/>
  <c r="I21" i="12"/>
  <c r="K17" i="13"/>
  <c r="I17" i="13"/>
  <c r="K10" i="14"/>
  <c r="I10" i="14"/>
  <c r="K8" i="15"/>
  <c r="I8" i="15"/>
  <c r="Y3" i="1"/>
  <c r="K9" i="1"/>
  <c r="I9" i="1"/>
  <c r="I13" i="1"/>
  <c r="I23" i="1"/>
  <c r="K23" i="1"/>
  <c r="I6" i="2"/>
  <c r="I16" i="2"/>
  <c r="K16" i="2"/>
  <c r="K27" i="2"/>
  <c r="I27" i="2"/>
  <c r="I7" i="3"/>
  <c r="I17" i="3"/>
  <c r="K17" i="3"/>
  <c r="K28" i="3"/>
  <c r="I28" i="3"/>
  <c r="K31" i="3"/>
  <c r="I31" i="3"/>
  <c r="K5" i="4"/>
  <c r="I5" i="4"/>
  <c r="K13" i="4"/>
  <c r="I13" i="4"/>
  <c r="K21" i="4"/>
  <c r="I21" i="4"/>
  <c r="K29" i="4"/>
  <c r="I29" i="4"/>
  <c r="K9" i="5"/>
  <c r="I9" i="5"/>
  <c r="K17" i="5"/>
  <c r="I17" i="5"/>
  <c r="K25" i="5"/>
  <c r="I25" i="5"/>
  <c r="K31" i="5"/>
  <c r="I31" i="5"/>
  <c r="Y3" i="6"/>
  <c r="I11" i="7"/>
  <c r="K11" i="7"/>
  <c r="K19" i="7"/>
  <c r="I19" i="7"/>
  <c r="K27" i="7"/>
  <c r="I27" i="7"/>
  <c r="K14" i="9"/>
  <c r="I14" i="9"/>
  <c r="I27" i="9"/>
  <c r="K27" i="9"/>
  <c r="I28" i="9"/>
  <c r="K28" i="9"/>
  <c r="I8" i="10"/>
  <c r="K8" i="10"/>
  <c r="K9" i="10"/>
  <c r="I9" i="10"/>
  <c r="K10" i="10"/>
  <c r="I10" i="10"/>
  <c r="K22" i="10"/>
  <c r="I22" i="10"/>
  <c r="K5" i="13"/>
  <c r="I5" i="13"/>
  <c r="I11" i="13"/>
  <c r="K11" i="13"/>
  <c r="K12" i="13"/>
  <c r="I12" i="13"/>
  <c r="K26" i="13"/>
  <c r="I26" i="13"/>
  <c r="K12" i="14"/>
  <c r="I12" i="14"/>
  <c r="I25" i="14"/>
  <c r="K25" i="14"/>
  <c r="K26" i="14"/>
  <c r="I26" i="14"/>
  <c r="I20" i="15"/>
  <c r="K20" i="15"/>
  <c r="I30" i="17"/>
  <c r="K30" i="17"/>
  <c r="I16" i="19"/>
  <c r="K16" i="19"/>
  <c r="I25" i="20"/>
  <c r="K25" i="20"/>
  <c r="I26" i="21"/>
  <c r="K26" i="21"/>
  <c r="J3" i="25"/>
  <c r="I5" i="2"/>
  <c r="K5" i="2"/>
  <c r="K18" i="10"/>
  <c r="I18" i="10"/>
  <c r="I30" i="14"/>
  <c r="K30" i="14"/>
  <c r="I7" i="1"/>
  <c r="K7" i="1"/>
  <c r="I28" i="1"/>
  <c r="K28" i="1"/>
  <c r="I4" i="1"/>
  <c r="J3" i="1"/>
  <c r="K4" i="1"/>
  <c r="I8" i="1"/>
  <c r="K10" i="1"/>
  <c r="I10" i="1"/>
  <c r="Q12" i="1"/>
  <c r="Q5" i="2"/>
  <c r="K31" i="2"/>
  <c r="K4" i="3"/>
  <c r="I4" i="3"/>
  <c r="J3" i="3"/>
  <c r="Q6" i="3"/>
  <c r="I11" i="4"/>
  <c r="I19" i="4"/>
  <c r="I27" i="4"/>
  <c r="K31" i="6"/>
  <c r="I31" i="6"/>
  <c r="K31" i="7"/>
  <c r="I31" i="7"/>
  <c r="I15" i="9"/>
  <c r="K15" i="9"/>
  <c r="K16" i="9"/>
  <c r="I16" i="9"/>
  <c r="K17" i="9"/>
  <c r="I17" i="9"/>
  <c r="K29" i="9"/>
  <c r="I29" i="9"/>
  <c r="K11" i="10"/>
  <c r="I11" i="10"/>
  <c r="K23" i="10"/>
  <c r="I23" i="10"/>
  <c r="K16" i="11"/>
  <c r="I16" i="11"/>
  <c r="J3" i="11"/>
  <c r="K17" i="12"/>
  <c r="I17" i="12"/>
  <c r="K25" i="12"/>
  <c r="I25" i="12"/>
  <c r="K13" i="13"/>
  <c r="I13" i="13"/>
  <c r="I19" i="13"/>
  <c r="K19" i="13"/>
  <c r="K20" i="13"/>
  <c r="I20" i="13"/>
  <c r="K20" i="14"/>
  <c r="I20" i="14"/>
  <c r="K27" i="14"/>
  <c r="I27" i="14"/>
  <c r="I15" i="15"/>
  <c r="K15" i="15"/>
  <c r="I10" i="26"/>
  <c r="K10" i="26"/>
  <c r="K14" i="5"/>
  <c r="I14" i="5"/>
  <c r="K22" i="9"/>
  <c r="I22" i="9"/>
  <c r="K17" i="10"/>
  <c r="I17" i="10"/>
  <c r="I28" i="10"/>
  <c r="K28" i="10"/>
  <c r="K29" i="14"/>
  <c r="I29" i="14"/>
  <c r="I20" i="1"/>
  <c r="K20" i="1"/>
  <c r="K25" i="1"/>
  <c r="I25" i="1"/>
  <c r="I13" i="2"/>
  <c r="K13" i="2"/>
  <c r="K18" i="2"/>
  <c r="I18" i="2"/>
  <c r="I14" i="3"/>
  <c r="K14" i="3"/>
  <c r="K19" i="3"/>
  <c r="I19" i="3"/>
  <c r="I7" i="4"/>
  <c r="K7" i="4"/>
  <c r="I15" i="4"/>
  <c r="K15" i="4"/>
  <c r="I23" i="4"/>
  <c r="K23" i="4"/>
  <c r="X3" i="5"/>
  <c r="I4" i="6"/>
  <c r="K4" i="6"/>
  <c r="J3" i="6"/>
  <c r="I12" i="6"/>
  <c r="K12" i="6"/>
  <c r="I20" i="6"/>
  <c r="K20" i="6"/>
  <c r="I28" i="6"/>
  <c r="K28" i="6"/>
  <c r="J3" i="7"/>
  <c r="I4" i="7"/>
  <c r="I6" i="8"/>
  <c r="K6" i="8"/>
  <c r="I14" i="8"/>
  <c r="K14" i="8"/>
  <c r="I22" i="8"/>
  <c r="K22" i="8"/>
  <c r="I30" i="8"/>
  <c r="K30" i="8"/>
  <c r="I7" i="9"/>
  <c r="K7" i="9"/>
  <c r="K18" i="9"/>
  <c r="I18" i="9"/>
  <c r="K30" i="9"/>
  <c r="I30" i="9"/>
  <c r="I12" i="10"/>
  <c r="K12" i="10"/>
  <c r="I13" i="10"/>
  <c r="K13" i="10"/>
  <c r="I24" i="10"/>
  <c r="K24" i="10"/>
  <c r="K25" i="10"/>
  <c r="I25" i="10"/>
  <c r="K31" i="10"/>
  <c r="I31" i="10"/>
  <c r="I17" i="11"/>
  <c r="K17" i="11"/>
  <c r="I18" i="11"/>
  <c r="K18" i="11"/>
  <c r="K19" i="11"/>
  <c r="I19" i="11"/>
  <c r="K24" i="11"/>
  <c r="I24" i="11"/>
  <c r="K31" i="11"/>
  <c r="I31" i="11"/>
  <c r="I18" i="12"/>
  <c r="K18" i="12"/>
  <c r="K19" i="12"/>
  <c r="I19" i="12"/>
  <c r="I26" i="12"/>
  <c r="K26" i="12"/>
  <c r="K27" i="12"/>
  <c r="I27" i="12"/>
  <c r="I31" i="12"/>
  <c r="K31" i="12"/>
  <c r="K6" i="13"/>
  <c r="I6" i="13"/>
  <c r="K21" i="13"/>
  <c r="I21" i="13"/>
  <c r="I27" i="13"/>
  <c r="K27" i="13"/>
  <c r="K28" i="13"/>
  <c r="I28" i="13"/>
  <c r="K13" i="14"/>
  <c r="I13" i="14"/>
  <c r="I14" i="14"/>
  <c r="K14" i="14"/>
  <c r="K15" i="14"/>
  <c r="I15" i="14"/>
  <c r="I10" i="21"/>
  <c r="K10" i="21"/>
  <c r="I5" i="24"/>
  <c r="K5" i="24"/>
  <c r="I29" i="24"/>
  <c r="K29" i="24"/>
  <c r="I14" i="25"/>
  <c r="K14" i="25"/>
  <c r="I29" i="10"/>
  <c r="K29" i="10"/>
  <c r="K22" i="11"/>
  <c r="I22" i="11"/>
  <c r="K15" i="13"/>
  <c r="I15" i="13"/>
  <c r="I7" i="15"/>
  <c r="K7" i="15"/>
  <c r="I18" i="21"/>
  <c r="K18" i="21"/>
  <c r="K26" i="1"/>
  <c r="I26" i="1"/>
  <c r="Y3" i="2"/>
  <c r="I8" i="2"/>
  <c r="K8" i="2"/>
  <c r="K19" i="2"/>
  <c r="I19" i="2"/>
  <c r="I9" i="3"/>
  <c r="K9" i="3"/>
  <c r="K20" i="3"/>
  <c r="I20" i="3"/>
  <c r="K8" i="4"/>
  <c r="I8" i="4"/>
  <c r="K16" i="4"/>
  <c r="I16" i="4"/>
  <c r="K24" i="4"/>
  <c r="I24" i="4"/>
  <c r="K30" i="4"/>
  <c r="I30" i="4"/>
  <c r="I11" i="5"/>
  <c r="K11" i="5"/>
  <c r="K18" i="5"/>
  <c r="I19" i="5"/>
  <c r="K19" i="5"/>
  <c r="K26" i="5"/>
  <c r="I27" i="5"/>
  <c r="K27" i="5"/>
  <c r="K6" i="6"/>
  <c r="I6" i="6"/>
  <c r="K14" i="6"/>
  <c r="I14" i="6"/>
  <c r="K22" i="6"/>
  <c r="I22" i="6"/>
  <c r="K30" i="6"/>
  <c r="I30" i="6"/>
  <c r="I5" i="7"/>
  <c r="K5" i="7"/>
  <c r="K12" i="7"/>
  <c r="I13" i="7"/>
  <c r="K13" i="7"/>
  <c r="K20" i="7"/>
  <c r="I21" i="7"/>
  <c r="K21" i="7"/>
  <c r="K28" i="7"/>
  <c r="I29" i="7"/>
  <c r="K29" i="7"/>
  <c r="K8" i="8"/>
  <c r="I8" i="8"/>
  <c r="K16" i="8"/>
  <c r="I16" i="8"/>
  <c r="K24" i="8"/>
  <c r="I24" i="8"/>
  <c r="K9" i="9"/>
  <c r="I9" i="9"/>
  <c r="K19" i="9"/>
  <c r="I19" i="9"/>
  <c r="I20" i="9"/>
  <c r="K20" i="9"/>
  <c r="K14" i="10"/>
  <c r="I14" i="10"/>
  <c r="K26" i="10"/>
  <c r="I26" i="10"/>
  <c r="I25" i="11"/>
  <c r="K25" i="11"/>
  <c r="I26" i="11"/>
  <c r="K26" i="11"/>
  <c r="K27" i="11"/>
  <c r="I27" i="11"/>
  <c r="K20" i="12"/>
  <c r="I20" i="12"/>
  <c r="K28" i="12"/>
  <c r="I28" i="12"/>
  <c r="K14" i="13"/>
  <c r="I14" i="13"/>
  <c r="K29" i="13"/>
  <c r="I29" i="13"/>
  <c r="I21" i="14"/>
  <c r="K21" i="14"/>
  <c r="I22" i="14"/>
  <c r="K22" i="14"/>
  <c r="K28" i="14"/>
  <c r="I28" i="14"/>
  <c r="I3" i="17"/>
  <c r="K3" i="17"/>
  <c r="I19" i="22"/>
  <c r="K19" i="22"/>
  <c r="I28" i="23"/>
  <c r="K28" i="23"/>
  <c r="I5" i="1"/>
  <c r="I15" i="1"/>
  <c r="K15" i="1"/>
  <c r="Q4" i="1"/>
  <c r="K30" i="1"/>
  <c r="K23" i="2"/>
  <c r="I29" i="2"/>
  <c r="K29" i="2"/>
  <c r="K24" i="3"/>
  <c r="I30" i="3"/>
  <c r="K30" i="3"/>
  <c r="J3" i="5"/>
  <c r="K4" i="5"/>
  <c r="K5" i="5"/>
  <c r="I5" i="5"/>
  <c r="K13" i="5"/>
  <c r="I13" i="5"/>
  <c r="K21" i="5"/>
  <c r="I21" i="5"/>
  <c r="K29" i="5"/>
  <c r="I29" i="5"/>
  <c r="K7" i="6"/>
  <c r="I7" i="6"/>
  <c r="K15" i="6"/>
  <c r="I15" i="6"/>
  <c r="K23" i="6"/>
  <c r="I23" i="6"/>
  <c r="K7" i="7"/>
  <c r="I7" i="7"/>
  <c r="K15" i="7"/>
  <c r="I15" i="7"/>
  <c r="K23" i="7"/>
  <c r="I23" i="7"/>
  <c r="K9" i="8"/>
  <c r="I9" i="8"/>
  <c r="K17" i="8"/>
  <c r="I17" i="8"/>
  <c r="K25" i="8"/>
  <c r="I25" i="8"/>
  <c r="K10" i="9"/>
  <c r="I10" i="9"/>
  <c r="K21" i="9"/>
  <c r="I21" i="9"/>
  <c r="K15" i="10"/>
  <c r="I15" i="10"/>
  <c r="K27" i="10"/>
  <c r="I27" i="10"/>
  <c r="K20" i="11"/>
  <c r="I20" i="11"/>
  <c r="I7" i="13"/>
  <c r="K7" i="13"/>
  <c r="I8" i="13"/>
  <c r="K8" i="13"/>
  <c r="K9" i="13"/>
  <c r="I9" i="13"/>
  <c r="K22" i="13"/>
  <c r="I22" i="13"/>
  <c r="K16" i="14"/>
  <c r="I16" i="14"/>
  <c r="K23" i="14"/>
  <c r="I23" i="14"/>
  <c r="I31" i="18"/>
  <c r="K31" i="18"/>
  <c r="I11" i="22"/>
  <c r="K11" i="22"/>
  <c r="I20" i="23"/>
  <c r="K20" i="23"/>
  <c r="K10" i="2"/>
  <c r="I10" i="2"/>
  <c r="I24" i="2"/>
  <c r="K24" i="2"/>
  <c r="I25" i="3"/>
  <c r="K25" i="3"/>
  <c r="K24" i="7"/>
  <c r="I24" i="7"/>
  <c r="J3" i="10"/>
  <c r="I4" i="10"/>
  <c r="K4" i="10"/>
  <c r="I9" i="14"/>
  <c r="J3" i="14"/>
  <c r="K9" i="14"/>
  <c r="K18" i="1"/>
  <c r="I18" i="1"/>
  <c r="K11" i="2"/>
  <c r="I11" i="2"/>
  <c r="K12" i="3"/>
  <c r="I12" i="3"/>
  <c r="K9" i="4"/>
  <c r="I10" i="4"/>
  <c r="K10" i="4"/>
  <c r="K17" i="4"/>
  <c r="I18" i="4"/>
  <c r="K18" i="4"/>
  <c r="K25" i="4"/>
  <c r="I26" i="4"/>
  <c r="K26" i="4"/>
  <c r="I31" i="4"/>
  <c r="K31" i="4"/>
  <c r="I9" i="6"/>
  <c r="K9" i="6"/>
  <c r="I17" i="6"/>
  <c r="K17" i="6"/>
  <c r="I25" i="6"/>
  <c r="K25" i="6"/>
  <c r="I11" i="8"/>
  <c r="K11" i="8"/>
  <c r="I19" i="8"/>
  <c r="K19" i="8"/>
  <c r="I27" i="8"/>
  <c r="K27" i="8"/>
  <c r="I4" i="9"/>
  <c r="J3" i="9"/>
  <c r="K4" i="9"/>
  <c r="I12" i="9"/>
  <c r="K12" i="9"/>
  <c r="I23" i="9"/>
  <c r="K23" i="9"/>
  <c r="K24" i="9"/>
  <c r="I24" i="9"/>
  <c r="K25" i="9"/>
  <c r="I25" i="9"/>
  <c r="I31" i="9"/>
  <c r="K31" i="9"/>
  <c r="K6" i="10"/>
  <c r="I6" i="10"/>
  <c r="K19" i="10"/>
  <c r="I19" i="10"/>
  <c r="K30" i="10"/>
  <c r="I30" i="10"/>
  <c r="I29" i="11"/>
  <c r="K29" i="11"/>
  <c r="K30" i="11"/>
  <c r="I30" i="11"/>
  <c r="K22" i="12"/>
  <c r="I22" i="12"/>
  <c r="I23" i="12"/>
  <c r="K23" i="12"/>
  <c r="K30" i="12"/>
  <c r="I30" i="12"/>
  <c r="K10" i="13"/>
  <c r="I10" i="13"/>
  <c r="K23" i="13"/>
  <c r="I23" i="13"/>
  <c r="I24" i="13"/>
  <c r="K24" i="13"/>
  <c r="K25" i="13"/>
  <c r="I25" i="13"/>
  <c r="K11" i="14"/>
  <c r="I11" i="14"/>
  <c r="I17" i="14"/>
  <c r="K17" i="14"/>
  <c r="K18" i="14"/>
  <c r="I18" i="14"/>
  <c r="K24" i="14"/>
  <c r="I24" i="14"/>
  <c r="K24" i="15"/>
  <c r="I24" i="15"/>
  <c r="I14" i="17"/>
  <c r="K14" i="17"/>
  <c r="I8" i="19"/>
  <c r="K8" i="19"/>
  <c r="I17" i="20"/>
  <c r="K17" i="20"/>
  <c r="K17" i="1"/>
  <c r="I17" i="1"/>
  <c r="K6" i="5"/>
  <c r="I6" i="5"/>
  <c r="K22" i="5"/>
  <c r="I22" i="5"/>
  <c r="K16" i="7"/>
  <c r="I16" i="7"/>
  <c r="I5" i="10"/>
  <c r="K5" i="10"/>
  <c r="I16" i="10"/>
  <c r="K16" i="10"/>
  <c r="I21" i="11"/>
  <c r="K21" i="11"/>
  <c r="K29" i="12"/>
  <c r="I29" i="12"/>
  <c r="I16" i="13"/>
  <c r="K16" i="13"/>
  <c r="K30" i="13"/>
  <c r="I30" i="13"/>
  <c r="K22" i="1"/>
  <c r="K15" i="2"/>
  <c r="I21" i="2"/>
  <c r="K21" i="2"/>
  <c r="K26" i="2"/>
  <c r="I26" i="2"/>
  <c r="I30" i="2"/>
  <c r="X3" i="3"/>
  <c r="K16" i="3"/>
  <c r="I22" i="3"/>
  <c r="K22" i="3"/>
  <c r="K27" i="3"/>
  <c r="I27" i="3"/>
  <c r="K4" i="4"/>
  <c r="I4" i="4"/>
  <c r="K12" i="4"/>
  <c r="I12" i="4"/>
  <c r="K20" i="4"/>
  <c r="I20" i="4"/>
  <c r="K28" i="4"/>
  <c r="I28" i="4"/>
  <c r="I8" i="5"/>
  <c r="K8" i="5"/>
  <c r="I16" i="5"/>
  <c r="K16" i="5"/>
  <c r="I24" i="5"/>
  <c r="K24" i="5"/>
  <c r="K10" i="6"/>
  <c r="I10" i="6"/>
  <c r="I18" i="6"/>
  <c r="K18" i="6"/>
  <c r="K26" i="6"/>
  <c r="I26" i="6"/>
  <c r="I10" i="7"/>
  <c r="K10" i="7"/>
  <c r="I18" i="7"/>
  <c r="K18" i="7"/>
  <c r="I26" i="7"/>
  <c r="K26" i="7"/>
  <c r="H3" i="8"/>
  <c r="J3" i="8"/>
  <c r="K4" i="8"/>
  <c r="I4" i="8"/>
  <c r="K12" i="8"/>
  <c r="I12" i="8"/>
  <c r="K20" i="8"/>
  <c r="I20" i="8"/>
  <c r="K28" i="8"/>
  <c r="I28" i="8"/>
  <c r="K5" i="9"/>
  <c r="I5" i="9"/>
  <c r="K13" i="9"/>
  <c r="I13" i="9"/>
  <c r="K26" i="9"/>
  <c r="I26" i="9"/>
  <c r="K7" i="10"/>
  <c r="I7" i="10"/>
  <c r="I20" i="10"/>
  <c r="K20" i="10"/>
  <c r="I21" i="10"/>
  <c r="K21" i="10"/>
  <c r="J3" i="12"/>
  <c r="K16" i="12"/>
  <c r="I16" i="12"/>
  <c r="K24" i="12"/>
  <c r="I24" i="12"/>
  <c r="J3" i="13"/>
  <c r="K4" i="13"/>
  <c r="I4" i="13"/>
  <c r="K18" i="13"/>
  <c r="I18" i="13"/>
  <c r="K19" i="14"/>
  <c r="I19" i="14"/>
  <c r="I28" i="15"/>
  <c r="K28" i="15"/>
  <c r="K20" i="16"/>
  <c r="I20" i="16"/>
  <c r="I7" i="18"/>
  <c r="K7" i="18"/>
  <c r="K14" i="15"/>
  <c r="I14" i="15"/>
  <c r="K18" i="15"/>
  <c r="I18" i="15"/>
  <c r="K31" i="15"/>
  <c r="K12" i="16"/>
  <c r="I12" i="16"/>
  <c r="K28" i="16"/>
  <c r="I28" i="16"/>
  <c r="K18" i="17"/>
  <c r="I18" i="17"/>
  <c r="I22" i="17"/>
  <c r="K22" i="17"/>
  <c r="K22" i="18"/>
  <c r="I22" i="18"/>
  <c r="K31" i="19"/>
  <c r="I31" i="19"/>
  <c r="K8" i="20"/>
  <c r="I8" i="20"/>
  <c r="K8" i="21"/>
  <c r="I8" i="21"/>
  <c r="K19" i="21"/>
  <c r="I19" i="21"/>
  <c r="K24" i="21"/>
  <c r="I24" i="21"/>
  <c r="X3" i="22"/>
  <c r="K9" i="22"/>
  <c r="I9" i="22"/>
  <c r="K23" i="22"/>
  <c r="I23" i="22"/>
  <c r="I27" i="22"/>
  <c r="K27" i="22"/>
  <c r="I12" i="23"/>
  <c r="K12" i="23"/>
  <c r="K22" i="23"/>
  <c r="I22" i="23"/>
  <c r="K29" i="23"/>
  <c r="I29" i="23"/>
  <c r="K6" i="24"/>
  <c r="I6" i="24"/>
  <c r="K12" i="24"/>
  <c r="I12" i="24"/>
  <c r="K27" i="24"/>
  <c r="I27" i="24"/>
  <c r="I6" i="25"/>
  <c r="K6" i="25"/>
  <c r="K16" i="25"/>
  <c r="I16" i="25"/>
  <c r="K30" i="25"/>
  <c r="I30" i="25"/>
  <c r="K5" i="26"/>
  <c r="I5" i="26"/>
  <c r="J3" i="26"/>
  <c r="K6" i="26"/>
  <c r="I6" i="26"/>
  <c r="I23" i="26"/>
  <c r="K23" i="26"/>
  <c r="I31" i="26"/>
  <c r="K31" i="26"/>
  <c r="I11" i="27"/>
  <c r="K11" i="27"/>
  <c r="K19" i="37"/>
  <c r="I19" i="37"/>
  <c r="I18" i="41"/>
  <c r="K18" i="41"/>
  <c r="K19" i="41"/>
  <c r="I19" i="41"/>
  <c r="I26" i="41"/>
  <c r="K26" i="41"/>
  <c r="I19" i="42"/>
  <c r="K19" i="42"/>
  <c r="I27" i="42"/>
  <c r="K27" i="42"/>
  <c r="K25" i="53"/>
  <c r="I25" i="53"/>
  <c r="K31" i="53"/>
  <c r="I31" i="53"/>
  <c r="K23" i="56"/>
  <c r="I23" i="56"/>
  <c r="I25" i="57"/>
  <c r="K25" i="57"/>
  <c r="I23" i="67"/>
  <c r="K23" i="67"/>
  <c r="K29" i="67"/>
  <c r="I29" i="67"/>
  <c r="K24" i="69"/>
  <c r="I24" i="69"/>
  <c r="I27" i="69"/>
  <c r="K27" i="69"/>
  <c r="K9" i="70"/>
  <c r="I9" i="70"/>
  <c r="I16" i="73"/>
  <c r="K16" i="73"/>
  <c r="K17" i="73"/>
  <c r="I17" i="73"/>
  <c r="K18" i="73"/>
  <c r="I18" i="73"/>
  <c r="I18" i="75"/>
  <c r="K18" i="75"/>
  <c r="K30" i="79"/>
  <c r="I30" i="79"/>
  <c r="I11" i="80"/>
  <c r="K11" i="80"/>
  <c r="K11" i="81"/>
  <c r="I11" i="81"/>
  <c r="K10" i="86"/>
  <c r="I10" i="86"/>
  <c r="J3" i="86"/>
  <c r="K17" i="97"/>
  <c r="I17" i="97"/>
  <c r="I13" i="98"/>
  <c r="K13" i="98"/>
  <c r="I23" i="98"/>
  <c r="K23" i="98"/>
  <c r="K15" i="17"/>
  <c r="I15" i="17"/>
  <c r="K14" i="19"/>
  <c r="I14" i="19"/>
  <c r="K19" i="19"/>
  <c r="K26" i="19"/>
  <c r="I26" i="19"/>
  <c r="K29" i="20"/>
  <c r="I29" i="20"/>
  <c r="K10" i="15"/>
  <c r="Y3" i="15"/>
  <c r="Q12" i="15"/>
  <c r="K14" i="16"/>
  <c r="I14" i="16"/>
  <c r="I18" i="16"/>
  <c r="K30" i="16"/>
  <c r="I30" i="16"/>
  <c r="K5" i="17"/>
  <c r="I5" i="17"/>
  <c r="I11" i="17"/>
  <c r="K12" i="17"/>
  <c r="I12" i="17"/>
  <c r="K6" i="18"/>
  <c r="I6" i="18"/>
  <c r="K24" i="18"/>
  <c r="I24" i="18"/>
  <c r="I28" i="18"/>
  <c r="K29" i="18"/>
  <c r="I29" i="18"/>
  <c r="I5" i="19"/>
  <c r="K6" i="19"/>
  <c r="I6" i="19"/>
  <c r="K12" i="19"/>
  <c r="I12" i="19"/>
  <c r="K18" i="19"/>
  <c r="I18" i="19"/>
  <c r="K23" i="19"/>
  <c r="I23" i="19"/>
  <c r="K10" i="20"/>
  <c r="I10" i="20"/>
  <c r="I14" i="20"/>
  <c r="K15" i="20"/>
  <c r="I15" i="20"/>
  <c r="K21" i="20"/>
  <c r="I21" i="20"/>
  <c r="K27" i="20"/>
  <c r="I27" i="20"/>
  <c r="H3" i="21"/>
  <c r="K14" i="21"/>
  <c r="I14" i="21"/>
  <c r="Y3" i="22"/>
  <c r="I8" i="22"/>
  <c r="K17" i="22"/>
  <c r="I17" i="22"/>
  <c r="K8" i="23"/>
  <c r="I8" i="23"/>
  <c r="K30" i="23"/>
  <c r="I30" i="23"/>
  <c r="K7" i="24"/>
  <c r="I7" i="24"/>
  <c r="K14" i="24"/>
  <c r="I14" i="24"/>
  <c r="K20" i="24"/>
  <c r="I20" i="24"/>
  <c r="I26" i="24"/>
  <c r="K7" i="26"/>
  <c r="I7" i="26"/>
  <c r="K16" i="30"/>
  <c r="I16" i="30"/>
  <c r="K17" i="30"/>
  <c r="I17" i="30"/>
  <c r="K19" i="34"/>
  <c r="I19" i="34"/>
  <c r="I6" i="17"/>
  <c r="K6" i="17"/>
  <c r="K9" i="18"/>
  <c r="I9" i="18"/>
  <c r="I24" i="19"/>
  <c r="K24" i="19"/>
  <c r="X3" i="15"/>
  <c r="K9" i="16"/>
  <c r="I9" i="16"/>
  <c r="Q17" i="16"/>
  <c r="K19" i="16"/>
  <c r="I19" i="16"/>
  <c r="K25" i="16"/>
  <c r="I25" i="16"/>
  <c r="K7" i="17"/>
  <c r="I7" i="17"/>
  <c r="Q10" i="17"/>
  <c r="K26" i="17"/>
  <c r="I26" i="17"/>
  <c r="K8" i="18"/>
  <c r="I8" i="18"/>
  <c r="I12" i="18"/>
  <c r="K13" i="18"/>
  <c r="I13" i="18"/>
  <c r="K19" i="18"/>
  <c r="I19" i="18"/>
  <c r="Q27" i="18"/>
  <c r="Q4" i="19"/>
  <c r="K25" i="19"/>
  <c r="I25" i="19"/>
  <c r="I29" i="19"/>
  <c r="K30" i="19"/>
  <c r="I30" i="19"/>
  <c r="Y3" i="20"/>
  <c r="Q13" i="20"/>
  <c r="J3" i="21"/>
  <c r="K4" i="21"/>
  <c r="I4" i="21"/>
  <c r="K9" i="21"/>
  <c r="I9" i="21"/>
  <c r="K20" i="21"/>
  <c r="I20" i="21"/>
  <c r="K25" i="21"/>
  <c r="I25" i="21"/>
  <c r="I31" i="21"/>
  <c r="J3" i="22"/>
  <c r="K4" i="22"/>
  <c r="I4" i="22"/>
  <c r="K10" i="22"/>
  <c r="I10" i="22"/>
  <c r="I16" i="22"/>
  <c r="K16" i="23"/>
  <c r="I16" i="23"/>
  <c r="K15" i="24"/>
  <c r="I15" i="24"/>
  <c r="K22" i="24"/>
  <c r="I22" i="24"/>
  <c r="K28" i="24"/>
  <c r="I28" i="24"/>
  <c r="K10" i="25"/>
  <c r="I10" i="25"/>
  <c r="I23" i="25"/>
  <c r="K23" i="25"/>
  <c r="I24" i="25"/>
  <c r="K24" i="25"/>
  <c r="K25" i="25"/>
  <c r="I25" i="25"/>
  <c r="I19" i="32"/>
  <c r="J3" i="32"/>
  <c r="K19" i="32"/>
  <c r="K26" i="32"/>
  <c r="I26" i="32"/>
  <c r="I13" i="16"/>
  <c r="K13" i="16"/>
  <c r="K15" i="16"/>
  <c r="I15" i="16"/>
  <c r="I29" i="16"/>
  <c r="K29" i="16"/>
  <c r="K8" i="17"/>
  <c r="I8" i="17"/>
  <c r="K13" i="17"/>
  <c r="I13" i="17"/>
  <c r="K20" i="17"/>
  <c r="I20" i="17"/>
  <c r="X3" i="18"/>
  <c r="Q11" i="18"/>
  <c r="I23" i="18"/>
  <c r="K23" i="18"/>
  <c r="K25" i="18"/>
  <c r="I25" i="18"/>
  <c r="K30" i="18"/>
  <c r="I30" i="18"/>
  <c r="K7" i="19"/>
  <c r="I7" i="19"/>
  <c r="Q28" i="19"/>
  <c r="I4" i="20"/>
  <c r="J3" i="20"/>
  <c r="K5" i="20"/>
  <c r="I5" i="20"/>
  <c r="I9" i="20"/>
  <c r="K9" i="20"/>
  <c r="K11" i="20"/>
  <c r="I11" i="20"/>
  <c r="K16" i="20"/>
  <c r="I16" i="20"/>
  <c r="K31" i="20"/>
  <c r="I31" i="20"/>
  <c r="K27" i="21"/>
  <c r="I27" i="21"/>
  <c r="K5" i="22"/>
  <c r="I5" i="22"/>
  <c r="K12" i="22"/>
  <c r="I12" i="22"/>
  <c r="K18" i="22"/>
  <c r="I18" i="22"/>
  <c r="K25" i="22"/>
  <c r="I25" i="22"/>
  <c r="K10" i="23"/>
  <c r="I10" i="23"/>
  <c r="K24" i="23"/>
  <c r="I24" i="23"/>
  <c r="I13" i="24"/>
  <c r="K13" i="24"/>
  <c r="K23" i="24"/>
  <c r="I23" i="24"/>
  <c r="K30" i="24"/>
  <c r="I30" i="24"/>
  <c r="K4" i="25"/>
  <c r="I4" i="25"/>
  <c r="K18" i="25"/>
  <c r="I18" i="25"/>
  <c r="K6" i="27"/>
  <c r="I6" i="27"/>
  <c r="K21" i="27"/>
  <c r="I21" i="27"/>
  <c r="I28" i="28"/>
  <c r="K28" i="28"/>
  <c r="I26" i="29"/>
  <c r="K26" i="29"/>
  <c r="K8" i="30"/>
  <c r="I8" i="30"/>
  <c r="K9" i="30"/>
  <c r="I9" i="30"/>
  <c r="K31" i="31"/>
  <c r="I31" i="31"/>
  <c r="I27" i="32"/>
  <c r="K27" i="32"/>
  <c r="I12" i="33"/>
  <c r="K12" i="33"/>
  <c r="I5" i="34"/>
  <c r="K5" i="34"/>
  <c r="K6" i="34"/>
  <c r="I6" i="34"/>
  <c r="K7" i="34"/>
  <c r="I7" i="34"/>
  <c r="J3" i="16"/>
  <c r="K4" i="16"/>
  <c r="I4" i="16"/>
  <c r="K16" i="21"/>
  <c r="I16" i="21"/>
  <c r="K13" i="22"/>
  <c r="I13" i="22"/>
  <c r="K8" i="24"/>
  <c r="K9" i="24"/>
  <c r="I9" i="24"/>
  <c r="K12" i="25"/>
  <c r="I12" i="25"/>
  <c r="I20" i="28"/>
  <c r="K20" i="28"/>
  <c r="J3" i="15"/>
  <c r="K4" i="15"/>
  <c r="K9" i="19"/>
  <c r="I9" i="19"/>
  <c r="K20" i="19"/>
  <c r="I20" i="19"/>
  <c r="K18" i="20"/>
  <c r="I18" i="20"/>
  <c r="K23" i="20"/>
  <c r="I23" i="20"/>
  <c r="K28" i="20"/>
  <c r="K11" i="21"/>
  <c r="I11" i="21"/>
  <c r="K28" i="21"/>
  <c r="I28" i="21"/>
  <c r="K20" i="22"/>
  <c r="I20" i="22"/>
  <c r="K18" i="23"/>
  <c r="I18" i="23"/>
  <c r="I21" i="24"/>
  <c r="K21" i="24"/>
  <c r="I16" i="26"/>
  <c r="K16" i="26"/>
  <c r="I5" i="15"/>
  <c r="I29" i="15"/>
  <c r="K30" i="15"/>
  <c r="I30" i="15"/>
  <c r="K6" i="16"/>
  <c r="I6" i="16"/>
  <c r="I10" i="16"/>
  <c r="K22" i="16"/>
  <c r="I22" i="16"/>
  <c r="I26" i="16"/>
  <c r="K16" i="17"/>
  <c r="I16" i="17"/>
  <c r="K21" i="17"/>
  <c r="I21" i="17"/>
  <c r="I27" i="17"/>
  <c r="K28" i="17"/>
  <c r="I28" i="17"/>
  <c r="J3" i="18"/>
  <c r="K4" i="18"/>
  <c r="K16" i="18"/>
  <c r="I16" i="18"/>
  <c r="I20" i="18"/>
  <c r="Y3" i="19"/>
  <c r="Q12" i="19"/>
  <c r="Q21" i="20"/>
  <c r="K6" i="21"/>
  <c r="I6" i="21"/>
  <c r="K22" i="21"/>
  <c r="I22" i="21"/>
  <c r="K21" i="22"/>
  <c r="I21" i="22"/>
  <c r="K26" i="22"/>
  <c r="I26" i="22"/>
  <c r="K5" i="23"/>
  <c r="I5" i="23"/>
  <c r="K11" i="23"/>
  <c r="I11" i="23"/>
  <c r="I17" i="23"/>
  <c r="K26" i="23"/>
  <c r="I26" i="23"/>
  <c r="Y3" i="24"/>
  <c r="K17" i="24"/>
  <c r="I17" i="24"/>
  <c r="K5" i="25"/>
  <c r="I5" i="25"/>
  <c r="I11" i="25"/>
  <c r="K20" i="25"/>
  <c r="I20" i="25"/>
  <c r="I8" i="27"/>
  <c r="K8" i="27"/>
  <c r="I24" i="27"/>
  <c r="K24" i="27"/>
  <c r="I12" i="28"/>
  <c r="K12" i="28"/>
  <c r="I18" i="29"/>
  <c r="K18" i="29"/>
  <c r="I27" i="31"/>
  <c r="K27" i="31"/>
  <c r="I15" i="33"/>
  <c r="K15" i="33"/>
  <c r="I20" i="33"/>
  <c r="K20" i="33"/>
  <c r="K21" i="33"/>
  <c r="I21" i="33"/>
  <c r="K22" i="33"/>
  <c r="I22" i="33"/>
  <c r="Q4" i="15"/>
  <c r="I12" i="15"/>
  <c r="I25" i="15"/>
  <c r="K26" i="15"/>
  <c r="I26" i="15"/>
  <c r="Q9" i="16"/>
  <c r="K11" i="16"/>
  <c r="I11" i="16"/>
  <c r="K17" i="16"/>
  <c r="I17" i="16"/>
  <c r="Q25" i="16"/>
  <c r="K27" i="16"/>
  <c r="I27" i="16"/>
  <c r="K10" i="17"/>
  <c r="I10" i="17"/>
  <c r="K23" i="17"/>
  <c r="I23" i="17"/>
  <c r="Q26" i="17"/>
  <c r="Q19" i="18"/>
  <c r="K21" i="18"/>
  <c r="I21" i="18"/>
  <c r="K27" i="18"/>
  <c r="I27" i="18"/>
  <c r="J3" i="19"/>
  <c r="K4" i="19"/>
  <c r="I4" i="19"/>
  <c r="K10" i="19"/>
  <c r="I10" i="19"/>
  <c r="K15" i="19"/>
  <c r="I15" i="19"/>
  <c r="I6" i="20"/>
  <c r="K7" i="20"/>
  <c r="I7" i="20"/>
  <c r="K13" i="20"/>
  <c r="I13" i="20"/>
  <c r="K19" i="20"/>
  <c r="I19" i="20"/>
  <c r="K24" i="20"/>
  <c r="I24" i="20"/>
  <c r="K12" i="21"/>
  <c r="I12" i="21"/>
  <c r="K17" i="21"/>
  <c r="I17" i="21"/>
  <c r="K7" i="22"/>
  <c r="I7" i="22"/>
  <c r="K28" i="22"/>
  <c r="I28" i="22"/>
  <c r="K31" i="22"/>
  <c r="I31" i="22"/>
  <c r="K6" i="23"/>
  <c r="I6" i="23"/>
  <c r="K13" i="23"/>
  <c r="I13" i="23"/>
  <c r="K19" i="23"/>
  <c r="I19" i="23"/>
  <c r="I25" i="23"/>
  <c r="K11" i="24"/>
  <c r="I11" i="24"/>
  <c r="K25" i="24"/>
  <c r="I25" i="24"/>
  <c r="K7" i="25"/>
  <c r="I7" i="25"/>
  <c r="K13" i="25"/>
  <c r="I13" i="25"/>
  <c r="I19" i="25"/>
  <c r="I9" i="26"/>
  <c r="K9" i="26"/>
  <c r="K13" i="26"/>
  <c r="I13" i="26"/>
  <c r="I16" i="27"/>
  <c r="K16" i="27"/>
  <c r="I4" i="28"/>
  <c r="J3" i="28"/>
  <c r="K4" i="28"/>
  <c r="I19" i="31"/>
  <c r="J3" i="31"/>
  <c r="K19" i="31"/>
  <c r="K14" i="18"/>
  <c r="I14" i="18"/>
  <c r="K16" i="15"/>
  <c r="I16" i="15"/>
  <c r="K22" i="15"/>
  <c r="I22" i="15"/>
  <c r="Q24" i="15"/>
  <c r="I5" i="16"/>
  <c r="K5" i="16"/>
  <c r="K7" i="16"/>
  <c r="I7" i="16"/>
  <c r="I21" i="16"/>
  <c r="K21" i="16"/>
  <c r="K23" i="16"/>
  <c r="I23" i="16"/>
  <c r="K31" i="16"/>
  <c r="I31" i="16"/>
  <c r="K4" i="17"/>
  <c r="I4" i="17"/>
  <c r="K24" i="17"/>
  <c r="I24" i="17"/>
  <c r="K29" i="17"/>
  <c r="I29" i="17"/>
  <c r="K5" i="18"/>
  <c r="I5" i="18"/>
  <c r="K11" i="18"/>
  <c r="I11" i="18"/>
  <c r="I15" i="18"/>
  <c r="K15" i="18"/>
  <c r="K17" i="18"/>
  <c r="I17" i="18"/>
  <c r="K17" i="19"/>
  <c r="I17" i="19"/>
  <c r="K22" i="19"/>
  <c r="I22" i="19"/>
  <c r="K28" i="19"/>
  <c r="I28" i="19"/>
  <c r="Q5" i="20"/>
  <c r="K26" i="20"/>
  <c r="I26" i="20"/>
  <c r="X3" i="21"/>
  <c r="K30" i="21"/>
  <c r="I30" i="21"/>
  <c r="K15" i="22"/>
  <c r="I15" i="22"/>
  <c r="K29" i="22"/>
  <c r="I29" i="22"/>
  <c r="I4" i="23"/>
  <c r="J3" i="23"/>
  <c r="K4" i="23"/>
  <c r="K14" i="23"/>
  <c r="I14" i="23"/>
  <c r="K21" i="23"/>
  <c r="I21" i="23"/>
  <c r="K27" i="23"/>
  <c r="I27" i="23"/>
  <c r="J3" i="24"/>
  <c r="K4" i="24"/>
  <c r="I4" i="24"/>
  <c r="X3" i="24"/>
  <c r="K19" i="24"/>
  <c r="I19" i="24"/>
  <c r="K8" i="25"/>
  <c r="I8" i="25"/>
  <c r="K15" i="25"/>
  <c r="I15" i="25"/>
  <c r="K28" i="25"/>
  <c r="I28" i="25"/>
  <c r="K29" i="25"/>
  <c r="I29" i="25"/>
  <c r="J3" i="27"/>
  <c r="K24" i="30"/>
  <c r="I24" i="30"/>
  <c r="K25" i="30"/>
  <c r="I25" i="30"/>
  <c r="I8" i="105"/>
  <c r="K8" i="105"/>
  <c r="K14" i="105"/>
  <c r="I14" i="105"/>
  <c r="I30" i="107"/>
  <c r="K30" i="107"/>
  <c r="K22" i="109"/>
  <c r="I22" i="109"/>
  <c r="K23" i="109"/>
  <c r="I23" i="109"/>
  <c r="K30" i="26"/>
  <c r="I30" i="26"/>
  <c r="K30" i="27"/>
  <c r="I30" i="27"/>
  <c r="K5" i="28"/>
  <c r="I5" i="28"/>
  <c r="K13" i="28"/>
  <c r="I13" i="28"/>
  <c r="K21" i="28"/>
  <c r="I21" i="28"/>
  <c r="K29" i="28"/>
  <c r="I29" i="28"/>
  <c r="K16" i="29"/>
  <c r="I16" i="29"/>
  <c r="K24" i="29"/>
  <c r="I24" i="29"/>
  <c r="K10" i="30"/>
  <c r="I10" i="30"/>
  <c r="K18" i="30"/>
  <c r="I18" i="30"/>
  <c r="K26" i="30"/>
  <c r="I26" i="30"/>
  <c r="K31" i="30"/>
  <c r="I31" i="30"/>
  <c r="K20" i="31"/>
  <c r="I20" i="31"/>
  <c r="K21" i="31"/>
  <c r="I21" i="31"/>
  <c r="Y3" i="31"/>
  <c r="K20" i="32"/>
  <c r="I20" i="32"/>
  <c r="K21" i="32"/>
  <c r="I21" i="32"/>
  <c r="Q31" i="32"/>
  <c r="K31" i="32"/>
  <c r="I31" i="32"/>
  <c r="Q8" i="33"/>
  <c r="K16" i="33"/>
  <c r="I16" i="33"/>
  <c r="K20" i="34"/>
  <c r="I20" i="34"/>
  <c r="K12" i="35"/>
  <c r="I12" i="35"/>
  <c r="K20" i="38"/>
  <c r="I20" i="38"/>
  <c r="K29" i="42"/>
  <c r="I29" i="42"/>
  <c r="I4" i="43"/>
  <c r="J3" i="43"/>
  <c r="K4" i="43"/>
  <c r="I16" i="43"/>
  <c r="K16" i="43"/>
  <c r="K22" i="43"/>
  <c r="I22" i="43"/>
  <c r="K18" i="44"/>
  <c r="I18" i="44"/>
  <c r="I19" i="46"/>
  <c r="K19" i="46"/>
  <c r="H3" i="26"/>
  <c r="K7" i="27"/>
  <c r="I7" i="27"/>
  <c r="K18" i="27"/>
  <c r="I18" i="27"/>
  <c r="K23" i="27"/>
  <c r="I23" i="27"/>
  <c r="Q28" i="27"/>
  <c r="I29" i="27"/>
  <c r="Q14" i="29"/>
  <c r="I15" i="29"/>
  <c r="K17" i="29"/>
  <c r="I17" i="29"/>
  <c r="Q22" i="29"/>
  <c r="I23" i="29"/>
  <c r="K25" i="29"/>
  <c r="I25" i="29"/>
  <c r="Q30" i="29"/>
  <c r="I31" i="29"/>
  <c r="K28" i="31"/>
  <c r="I28" i="31"/>
  <c r="K29" i="31"/>
  <c r="I29" i="31"/>
  <c r="I4" i="33"/>
  <c r="J3" i="33"/>
  <c r="K4" i="33"/>
  <c r="K5" i="33"/>
  <c r="I5" i="33"/>
  <c r="K10" i="33"/>
  <c r="I10" i="33"/>
  <c r="I28" i="33"/>
  <c r="K28" i="33"/>
  <c r="K29" i="33"/>
  <c r="I29" i="33"/>
  <c r="K30" i="33"/>
  <c r="I30" i="33"/>
  <c r="I13" i="34"/>
  <c r="K13" i="34"/>
  <c r="K14" i="34"/>
  <c r="I14" i="34"/>
  <c r="K15" i="34"/>
  <c r="I15" i="34"/>
  <c r="I30" i="34"/>
  <c r="K30" i="34"/>
  <c r="K11" i="35"/>
  <c r="I23" i="35"/>
  <c r="K23" i="35"/>
  <c r="K24" i="35"/>
  <c r="I24" i="35"/>
  <c r="I29" i="36"/>
  <c r="K29" i="36"/>
  <c r="J3" i="37"/>
  <c r="I6" i="37"/>
  <c r="K6" i="37"/>
  <c r="K7" i="41"/>
  <c r="I7" i="41"/>
  <c r="Q10" i="26"/>
  <c r="K17" i="26"/>
  <c r="Q19" i="26"/>
  <c r="K27" i="26"/>
  <c r="K12" i="27"/>
  <c r="I22" i="27"/>
  <c r="K7" i="28"/>
  <c r="I7" i="28"/>
  <c r="K15" i="28"/>
  <c r="I15" i="28"/>
  <c r="K23" i="28"/>
  <c r="I23" i="28"/>
  <c r="J3" i="30"/>
  <c r="K4" i="30"/>
  <c r="I4" i="30"/>
  <c r="K5" i="30"/>
  <c r="I5" i="30"/>
  <c r="K12" i="30"/>
  <c r="I12" i="30"/>
  <c r="K13" i="30"/>
  <c r="I13" i="30"/>
  <c r="K20" i="30"/>
  <c r="I20" i="30"/>
  <c r="K21" i="30"/>
  <c r="I21" i="30"/>
  <c r="K28" i="30"/>
  <c r="I28" i="30"/>
  <c r="K29" i="30"/>
  <c r="I29" i="30"/>
  <c r="K28" i="32"/>
  <c r="I28" i="32"/>
  <c r="K29" i="32"/>
  <c r="I29" i="32"/>
  <c r="K6" i="33"/>
  <c r="I6" i="33"/>
  <c r="Y3" i="33"/>
  <c r="K11" i="33"/>
  <c r="I11" i="33"/>
  <c r="K23" i="33"/>
  <c r="K24" i="33"/>
  <c r="I24" i="33"/>
  <c r="K8" i="34"/>
  <c r="K9" i="34"/>
  <c r="I9" i="34"/>
  <c r="I7" i="35"/>
  <c r="K7" i="35"/>
  <c r="K8" i="35"/>
  <c r="I8" i="35"/>
  <c r="I14" i="37"/>
  <c r="K14" i="37"/>
  <c r="I7" i="38"/>
  <c r="K7" i="38"/>
  <c r="K29" i="40"/>
  <c r="I29" i="40"/>
  <c r="K14" i="26"/>
  <c r="I14" i="26"/>
  <c r="K17" i="27"/>
  <c r="I17" i="27"/>
  <c r="K25" i="27"/>
  <c r="I25" i="27"/>
  <c r="K26" i="27"/>
  <c r="I26" i="27"/>
  <c r="K8" i="28"/>
  <c r="I8" i="28"/>
  <c r="K16" i="28"/>
  <c r="I16" i="28"/>
  <c r="K24" i="28"/>
  <c r="I24" i="28"/>
  <c r="J3" i="29"/>
  <c r="K12" i="29"/>
  <c r="I12" i="29"/>
  <c r="K19" i="29"/>
  <c r="I19" i="29"/>
  <c r="K20" i="29"/>
  <c r="I20" i="29"/>
  <c r="K27" i="29"/>
  <c r="I27" i="29"/>
  <c r="K28" i="29"/>
  <c r="I28" i="29"/>
  <c r="I11" i="30"/>
  <c r="K11" i="30"/>
  <c r="I19" i="30"/>
  <c r="K19" i="30"/>
  <c r="I27" i="30"/>
  <c r="K27" i="30"/>
  <c r="K23" i="31"/>
  <c r="I23" i="31"/>
  <c r="K23" i="32"/>
  <c r="I23" i="32"/>
  <c r="K18" i="33"/>
  <c r="I18" i="33"/>
  <c r="I21" i="34"/>
  <c r="K21" i="34"/>
  <c r="K22" i="34"/>
  <c r="I22" i="34"/>
  <c r="K23" i="34"/>
  <c r="I23" i="34"/>
  <c r="I19" i="35"/>
  <c r="K19" i="35"/>
  <c r="I13" i="36"/>
  <c r="K13" i="36"/>
  <c r="I22" i="37"/>
  <c r="K22" i="37"/>
  <c r="I15" i="38"/>
  <c r="K15" i="38"/>
  <c r="I4" i="40"/>
  <c r="J3" i="40"/>
  <c r="K5" i="40"/>
  <c r="I5" i="40"/>
  <c r="I9" i="40"/>
  <c r="K9" i="40"/>
  <c r="K11" i="40"/>
  <c r="I11" i="40"/>
  <c r="K16" i="40"/>
  <c r="I16" i="40"/>
  <c r="K9" i="42"/>
  <c r="I9" i="42"/>
  <c r="Q17" i="26"/>
  <c r="K24" i="26"/>
  <c r="K25" i="26"/>
  <c r="I25" i="26"/>
  <c r="Q27" i="26"/>
  <c r="Q12" i="27"/>
  <c r="I13" i="27"/>
  <c r="K19" i="27"/>
  <c r="K30" i="31"/>
  <c r="K19" i="33"/>
  <c r="I19" i="33"/>
  <c r="K31" i="33"/>
  <c r="J3" i="34"/>
  <c r="K4" i="34"/>
  <c r="I4" i="34"/>
  <c r="X3" i="34"/>
  <c r="K16" i="34"/>
  <c r="K17" i="34"/>
  <c r="I17" i="34"/>
  <c r="K28" i="34"/>
  <c r="I28" i="34"/>
  <c r="K31" i="34"/>
  <c r="I31" i="34"/>
  <c r="I23" i="38"/>
  <c r="K23" i="38"/>
  <c r="I22" i="25"/>
  <c r="Q11" i="26"/>
  <c r="I15" i="26"/>
  <c r="K15" i="26"/>
  <c r="I21" i="26"/>
  <c r="Q4" i="27"/>
  <c r="K10" i="27"/>
  <c r="I10" i="27"/>
  <c r="Y3" i="28"/>
  <c r="K10" i="28"/>
  <c r="I10" i="28"/>
  <c r="K11" i="28"/>
  <c r="I11" i="28"/>
  <c r="K18" i="28"/>
  <c r="I18" i="28"/>
  <c r="K19" i="28"/>
  <c r="I19" i="28"/>
  <c r="K26" i="28"/>
  <c r="I26" i="28"/>
  <c r="K27" i="28"/>
  <c r="I27" i="28"/>
  <c r="K6" i="30"/>
  <c r="K7" i="30"/>
  <c r="I7" i="30"/>
  <c r="K14" i="30"/>
  <c r="K15" i="30"/>
  <c r="I15" i="30"/>
  <c r="K22" i="30"/>
  <c r="K23" i="30"/>
  <c r="I23" i="30"/>
  <c r="K30" i="30"/>
  <c r="K25" i="31"/>
  <c r="I25" i="31"/>
  <c r="X3" i="32"/>
  <c r="K30" i="32"/>
  <c r="K7" i="33"/>
  <c r="K8" i="33"/>
  <c r="I8" i="33"/>
  <c r="K13" i="33"/>
  <c r="I13" i="33"/>
  <c r="K14" i="33"/>
  <c r="I14" i="33"/>
  <c r="Q24" i="33"/>
  <c r="K26" i="33"/>
  <c r="I26" i="33"/>
  <c r="Q9" i="34"/>
  <c r="K11" i="34"/>
  <c r="I11" i="34"/>
  <c r="K26" i="36"/>
  <c r="I26" i="36"/>
  <c r="I30" i="37"/>
  <c r="K30" i="37"/>
  <c r="I10" i="41"/>
  <c r="K10" i="41"/>
  <c r="K22" i="26"/>
  <c r="I22" i="26"/>
  <c r="K9" i="27"/>
  <c r="I9" i="27"/>
  <c r="K15" i="27"/>
  <c r="I15" i="27"/>
  <c r="K28" i="27"/>
  <c r="I28" i="27"/>
  <c r="K31" i="27"/>
  <c r="I31" i="27"/>
  <c r="I9" i="28"/>
  <c r="K9" i="28"/>
  <c r="I17" i="28"/>
  <c r="K17" i="28"/>
  <c r="I25" i="28"/>
  <c r="K25" i="28"/>
  <c r="K31" i="28"/>
  <c r="I31" i="28"/>
  <c r="K14" i="29"/>
  <c r="I14" i="29"/>
  <c r="K22" i="29"/>
  <c r="I22" i="29"/>
  <c r="K30" i="29"/>
  <c r="I30" i="29"/>
  <c r="X3" i="31"/>
  <c r="Q23" i="31"/>
  <c r="K26" i="31"/>
  <c r="I26" i="31"/>
  <c r="Q23" i="32"/>
  <c r="K25" i="32"/>
  <c r="I25" i="32"/>
  <c r="X3" i="33"/>
  <c r="K27" i="33"/>
  <c r="I27" i="33"/>
  <c r="K12" i="34"/>
  <c r="I12" i="34"/>
  <c r="K25" i="34"/>
  <c r="I25" i="34"/>
  <c r="K29" i="34"/>
  <c r="I29" i="34"/>
  <c r="I15" i="35"/>
  <c r="K15" i="35"/>
  <c r="K20" i="35"/>
  <c r="I20" i="35"/>
  <c r="K20" i="36"/>
  <c r="I20" i="36"/>
  <c r="I8" i="39"/>
  <c r="K8" i="39"/>
  <c r="K9" i="39"/>
  <c r="I9" i="39"/>
  <c r="K14" i="39"/>
  <c r="I14" i="39"/>
  <c r="K20" i="39"/>
  <c r="I20" i="39"/>
  <c r="I24" i="39"/>
  <c r="K24" i="39"/>
  <c r="Q27" i="34"/>
  <c r="Q4" i="35"/>
  <c r="I5" i="35"/>
  <c r="I21" i="35"/>
  <c r="K22" i="36"/>
  <c r="I22" i="36"/>
  <c r="K8" i="37"/>
  <c r="I8" i="37"/>
  <c r="K13" i="37"/>
  <c r="I13" i="37"/>
  <c r="Y3" i="38"/>
  <c r="K9" i="38"/>
  <c r="I9" i="38"/>
  <c r="K14" i="38"/>
  <c r="I14" i="38"/>
  <c r="Y3" i="39"/>
  <c r="Q12" i="39"/>
  <c r="K26" i="39"/>
  <c r="I26" i="39"/>
  <c r="K18" i="40"/>
  <c r="I18" i="40"/>
  <c r="I22" i="40"/>
  <c r="K23" i="40"/>
  <c r="I23" i="40"/>
  <c r="X3" i="41"/>
  <c r="K20" i="41"/>
  <c r="I20" i="41"/>
  <c r="K25" i="41"/>
  <c r="I25" i="41"/>
  <c r="I31" i="41"/>
  <c r="J3" i="42"/>
  <c r="K4" i="42"/>
  <c r="I4" i="42"/>
  <c r="Q7" i="42"/>
  <c r="K23" i="42"/>
  <c r="I23" i="42"/>
  <c r="I17" i="44"/>
  <c r="K17" i="44"/>
  <c r="K6" i="52"/>
  <c r="I6" i="52"/>
  <c r="Y3" i="36"/>
  <c r="K17" i="36"/>
  <c r="I17" i="36"/>
  <c r="K27" i="36"/>
  <c r="I27" i="36"/>
  <c r="K15" i="37"/>
  <c r="I15" i="37"/>
  <c r="K20" i="37"/>
  <c r="I20" i="37"/>
  <c r="K26" i="37"/>
  <c r="I26" i="37"/>
  <c r="J3" i="38"/>
  <c r="K4" i="38"/>
  <c r="K16" i="38"/>
  <c r="I16" i="38"/>
  <c r="K21" i="38"/>
  <c r="I21" i="38"/>
  <c r="K27" i="38"/>
  <c r="I27" i="38"/>
  <c r="I31" i="38"/>
  <c r="K31" i="38"/>
  <c r="J3" i="39"/>
  <c r="K4" i="39"/>
  <c r="I4" i="39"/>
  <c r="K10" i="39"/>
  <c r="I10" i="39"/>
  <c r="K15" i="39"/>
  <c r="I15" i="39"/>
  <c r="Q21" i="40"/>
  <c r="K8" i="41"/>
  <c r="I8" i="41"/>
  <c r="K14" i="41"/>
  <c r="I14" i="41"/>
  <c r="K27" i="41"/>
  <c r="I27" i="41"/>
  <c r="Q30" i="41"/>
  <c r="K5" i="42"/>
  <c r="I5" i="42"/>
  <c r="K10" i="42"/>
  <c r="I10" i="42"/>
  <c r="K17" i="42"/>
  <c r="I17" i="42"/>
  <c r="K8" i="43"/>
  <c r="I8" i="43"/>
  <c r="K31" i="43"/>
  <c r="I31" i="43"/>
  <c r="J3" i="45"/>
  <c r="K4" i="45"/>
  <c r="I4" i="45"/>
  <c r="I30" i="47"/>
  <c r="K30" i="47"/>
  <c r="I21" i="50"/>
  <c r="J3" i="50"/>
  <c r="K21" i="50"/>
  <c r="K22" i="50"/>
  <c r="I22" i="50"/>
  <c r="K28" i="51"/>
  <c r="I28" i="51"/>
  <c r="I7" i="52"/>
  <c r="K7" i="52"/>
  <c r="K21" i="53"/>
  <c r="I21" i="53"/>
  <c r="I21" i="36"/>
  <c r="K21" i="36"/>
  <c r="K23" i="36"/>
  <c r="I23" i="36"/>
  <c r="K31" i="36"/>
  <c r="I31" i="36"/>
  <c r="K17" i="39"/>
  <c r="I17" i="39"/>
  <c r="K22" i="39"/>
  <c r="I22" i="39"/>
  <c r="K7" i="40"/>
  <c r="I7" i="40"/>
  <c r="K13" i="40"/>
  <c r="I13" i="40"/>
  <c r="I17" i="40"/>
  <c r="K17" i="40"/>
  <c r="K19" i="40"/>
  <c r="I19" i="40"/>
  <c r="K24" i="40"/>
  <c r="I24" i="40"/>
  <c r="H3" i="41"/>
  <c r="K28" i="41"/>
  <c r="I28" i="41"/>
  <c r="K12" i="42"/>
  <c r="I12" i="42"/>
  <c r="K13" i="43"/>
  <c r="I13" i="43"/>
  <c r="K29" i="43"/>
  <c r="I29" i="43"/>
  <c r="K31" i="49"/>
  <c r="I31" i="49"/>
  <c r="Y3" i="35"/>
  <c r="Q8" i="35"/>
  <c r="Q24" i="35"/>
  <c r="I29" i="35"/>
  <c r="K30" i="35"/>
  <c r="I30" i="35"/>
  <c r="J3" i="36"/>
  <c r="K12" i="36"/>
  <c r="I12" i="36"/>
  <c r="X3" i="36"/>
  <c r="K28" i="36"/>
  <c r="I28" i="36"/>
  <c r="K4" i="37"/>
  <c r="I4" i="37"/>
  <c r="K10" i="37"/>
  <c r="I10" i="37"/>
  <c r="K16" i="37"/>
  <c r="I16" i="37"/>
  <c r="K21" i="37"/>
  <c r="I21" i="37"/>
  <c r="K31" i="37"/>
  <c r="I31" i="37"/>
  <c r="I4" i="38"/>
  <c r="K5" i="38"/>
  <c r="I5" i="38"/>
  <c r="K11" i="38"/>
  <c r="I11" i="38"/>
  <c r="K17" i="38"/>
  <c r="I17" i="38"/>
  <c r="K22" i="38"/>
  <c r="I22" i="38"/>
  <c r="Q20" i="39"/>
  <c r="K28" i="39"/>
  <c r="I28" i="39"/>
  <c r="Q5" i="40"/>
  <c r="K26" i="40"/>
  <c r="I26" i="40"/>
  <c r="Q29" i="40"/>
  <c r="J3" i="41"/>
  <c r="K4" i="41"/>
  <c r="I4" i="41"/>
  <c r="K9" i="41"/>
  <c r="I9" i="41"/>
  <c r="K22" i="41"/>
  <c r="I22" i="41"/>
  <c r="K13" i="42"/>
  <c r="I13" i="42"/>
  <c r="K18" i="42"/>
  <c r="I18" i="42"/>
  <c r="I24" i="42"/>
  <c r="K25" i="42"/>
  <c r="I25" i="42"/>
  <c r="K7" i="44"/>
  <c r="I7" i="44"/>
  <c r="K25" i="45"/>
  <c r="I25" i="45"/>
  <c r="I17" i="47"/>
  <c r="K17" i="47"/>
  <c r="I30" i="51"/>
  <c r="K30" i="51"/>
  <c r="I8" i="53"/>
  <c r="K8" i="53"/>
  <c r="K9" i="53"/>
  <c r="I9" i="53"/>
  <c r="I27" i="34"/>
  <c r="I16" i="35"/>
  <c r="Q28" i="35"/>
  <c r="K14" i="36"/>
  <c r="I14" i="36"/>
  <c r="K30" i="36"/>
  <c r="I30" i="36"/>
  <c r="K23" i="37"/>
  <c r="I23" i="37"/>
  <c r="K28" i="37"/>
  <c r="I28" i="37"/>
  <c r="K24" i="38"/>
  <c r="I24" i="38"/>
  <c r="K29" i="38"/>
  <c r="I29" i="38"/>
  <c r="K6" i="39"/>
  <c r="I6" i="39"/>
  <c r="K12" i="39"/>
  <c r="I12" i="39"/>
  <c r="I16" i="39"/>
  <c r="K16" i="39"/>
  <c r="K18" i="39"/>
  <c r="I18" i="39"/>
  <c r="K23" i="39"/>
  <c r="I23" i="39"/>
  <c r="K31" i="39"/>
  <c r="I31" i="39"/>
  <c r="K8" i="40"/>
  <c r="I8" i="40"/>
  <c r="K27" i="40"/>
  <c r="I27" i="40"/>
  <c r="K31" i="40"/>
  <c r="I31" i="40"/>
  <c r="K11" i="41"/>
  <c r="I11" i="41"/>
  <c r="K16" i="41"/>
  <c r="I16" i="41"/>
  <c r="K7" i="42"/>
  <c r="I7" i="42"/>
  <c r="I11" i="42"/>
  <c r="K11" i="42"/>
  <c r="K20" i="42"/>
  <c r="I20" i="42"/>
  <c r="Q23" i="42"/>
  <c r="K10" i="43"/>
  <c r="I10" i="43"/>
  <c r="K15" i="43"/>
  <c r="I15" i="43"/>
  <c r="I26" i="43"/>
  <c r="K26" i="43"/>
  <c r="K23" i="44"/>
  <c r="I23" i="44"/>
  <c r="I26" i="45"/>
  <c r="K26" i="45"/>
  <c r="I24" i="48"/>
  <c r="K24" i="48"/>
  <c r="K21" i="51"/>
  <c r="I21" i="51"/>
  <c r="I31" i="52"/>
  <c r="K31" i="52"/>
  <c r="I23" i="53"/>
  <c r="K23" i="53"/>
  <c r="J3" i="35"/>
  <c r="K19" i="36"/>
  <c r="I19" i="36"/>
  <c r="K25" i="36"/>
  <c r="I25" i="36"/>
  <c r="K5" i="37"/>
  <c r="I5" i="37"/>
  <c r="K6" i="38"/>
  <c r="I6" i="38"/>
  <c r="K10" i="40"/>
  <c r="I10" i="40"/>
  <c r="K15" i="40"/>
  <c r="I15" i="40"/>
  <c r="K21" i="40"/>
  <c r="I21" i="40"/>
  <c r="I25" i="40"/>
  <c r="K25" i="40"/>
  <c r="K30" i="41"/>
  <c r="I30" i="41"/>
  <c r="K21" i="42"/>
  <c r="I21" i="42"/>
  <c r="K26" i="42"/>
  <c r="I26" i="42"/>
  <c r="K5" i="43"/>
  <c r="I5" i="43"/>
  <c r="I18" i="45"/>
  <c r="K18" i="45"/>
  <c r="I22" i="51"/>
  <c r="K22" i="51"/>
  <c r="K4" i="35"/>
  <c r="I17" i="35"/>
  <c r="K15" i="36"/>
  <c r="I15" i="36"/>
  <c r="K7" i="37"/>
  <c r="I7" i="37"/>
  <c r="I11" i="37"/>
  <c r="K12" i="37"/>
  <c r="I12" i="37"/>
  <c r="K18" i="37"/>
  <c r="I18" i="37"/>
  <c r="K24" i="37"/>
  <c r="I24" i="37"/>
  <c r="K29" i="37"/>
  <c r="I29" i="37"/>
  <c r="K8" i="38"/>
  <c r="I8" i="38"/>
  <c r="I12" i="38"/>
  <c r="K13" i="38"/>
  <c r="I13" i="38"/>
  <c r="K19" i="38"/>
  <c r="I19" i="38"/>
  <c r="K25" i="38"/>
  <c r="I25" i="38"/>
  <c r="K30" i="38"/>
  <c r="I30" i="38"/>
  <c r="K7" i="39"/>
  <c r="I7" i="39"/>
  <c r="K25" i="39"/>
  <c r="I25" i="39"/>
  <c r="I29" i="39"/>
  <c r="K30" i="39"/>
  <c r="I30" i="39"/>
  <c r="Y3" i="40"/>
  <c r="Q13" i="40"/>
  <c r="K6" i="41"/>
  <c r="I6" i="41"/>
  <c r="K12" i="41"/>
  <c r="I12" i="41"/>
  <c r="K17" i="41"/>
  <c r="I17" i="41"/>
  <c r="I23" i="41"/>
  <c r="K24" i="41"/>
  <c r="I24" i="41"/>
  <c r="X3" i="42"/>
  <c r="K15" i="42"/>
  <c r="I15" i="42"/>
  <c r="K28" i="42"/>
  <c r="I28" i="42"/>
  <c r="Q31" i="42"/>
  <c r="K31" i="42"/>
  <c r="I31" i="42"/>
  <c r="K6" i="43"/>
  <c r="I6" i="43"/>
  <c r="I17" i="43"/>
  <c r="K17" i="43"/>
  <c r="K23" i="43"/>
  <c r="I23" i="43"/>
  <c r="K10" i="44"/>
  <c r="I10" i="44"/>
  <c r="I25" i="44"/>
  <c r="K25" i="44"/>
  <c r="K26" i="44"/>
  <c r="I26" i="44"/>
  <c r="I10" i="45"/>
  <c r="K10" i="45"/>
  <c r="K11" i="45"/>
  <c r="I11" i="45"/>
  <c r="I27" i="48"/>
  <c r="K27" i="48"/>
  <c r="I6" i="51"/>
  <c r="K6" i="51"/>
  <c r="J3" i="51"/>
  <c r="K7" i="51"/>
  <c r="I7" i="51"/>
  <c r="I18" i="52"/>
  <c r="K18" i="52"/>
  <c r="Y3" i="44"/>
  <c r="K8" i="44"/>
  <c r="I8" i="44"/>
  <c r="K19" i="44"/>
  <c r="I19" i="44"/>
  <c r="K24" i="44"/>
  <c r="I24" i="44"/>
  <c r="K12" i="45"/>
  <c r="I12" i="45"/>
  <c r="K19" i="45"/>
  <c r="I19" i="45"/>
  <c r="K20" i="46"/>
  <c r="I20" i="46"/>
  <c r="K18" i="47"/>
  <c r="I18" i="47"/>
  <c r="J3" i="48"/>
  <c r="K21" i="48"/>
  <c r="K28" i="48"/>
  <c r="I28" i="48"/>
  <c r="K31" i="48"/>
  <c r="I31" i="48"/>
  <c r="K28" i="49"/>
  <c r="I28" i="49"/>
  <c r="K23" i="50"/>
  <c r="I23" i="50"/>
  <c r="K30" i="50"/>
  <c r="I30" i="50"/>
  <c r="K8" i="51"/>
  <c r="I8" i="51"/>
  <c r="K15" i="51"/>
  <c r="I15" i="51"/>
  <c r="I27" i="51"/>
  <c r="K29" i="51"/>
  <c r="I29" i="51"/>
  <c r="K19" i="52"/>
  <c r="I19" i="52"/>
  <c r="K10" i="53"/>
  <c r="I10" i="53"/>
  <c r="K20" i="54"/>
  <c r="I20" i="54"/>
  <c r="I7" i="55"/>
  <c r="K7" i="55"/>
  <c r="I16" i="56"/>
  <c r="K16" i="56"/>
  <c r="I9" i="57"/>
  <c r="K9" i="57"/>
  <c r="I8" i="69"/>
  <c r="K8" i="69"/>
  <c r="K14" i="69"/>
  <c r="I14" i="69"/>
  <c r="K20" i="45"/>
  <c r="I20" i="45"/>
  <c r="K27" i="45"/>
  <c r="I27" i="45"/>
  <c r="K28" i="46"/>
  <c r="I28" i="46"/>
  <c r="K31" i="46"/>
  <c r="I31" i="46"/>
  <c r="K26" i="47"/>
  <c r="I26" i="47"/>
  <c r="K22" i="48"/>
  <c r="I22" i="48"/>
  <c r="I22" i="49"/>
  <c r="J3" i="49"/>
  <c r="I27" i="49"/>
  <c r="K27" i="49"/>
  <c r="K29" i="49"/>
  <c r="I29" i="49"/>
  <c r="I29" i="50"/>
  <c r="K29" i="50"/>
  <c r="I14" i="51"/>
  <c r="K14" i="51"/>
  <c r="K16" i="51"/>
  <c r="I16" i="51"/>
  <c r="K23" i="51"/>
  <c r="I23" i="51"/>
  <c r="K13" i="52"/>
  <c r="I13" i="52"/>
  <c r="K27" i="52"/>
  <c r="I27" i="52"/>
  <c r="J3" i="53"/>
  <c r="K4" i="53"/>
  <c r="I4" i="53"/>
  <c r="I16" i="53"/>
  <c r="K16" i="53"/>
  <c r="K17" i="53"/>
  <c r="I17" i="53"/>
  <c r="K22" i="53"/>
  <c r="I22" i="53"/>
  <c r="I14" i="54"/>
  <c r="K14" i="54"/>
  <c r="I17" i="57"/>
  <c r="K17" i="57"/>
  <c r="K18" i="57"/>
  <c r="I18" i="57"/>
  <c r="K19" i="57"/>
  <c r="I19" i="57"/>
  <c r="I30" i="66"/>
  <c r="J3" i="66"/>
  <c r="K30" i="66"/>
  <c r="I14" i="43"/>
  <c r="Q26" i="43"/>
  <c r="I30" i="43"/>
  <c r="I4" i="44"/>
  <c r="J3" i="44"/>
  <c r="K5" i="45"/>
  <c r="K6" i="45"/>
  <c r="I6" i="45"/>
  <c r="K28" i="45"/>
  <c r="I28" i="45"/>
  <c r="K22" i="46"/>
  <c r="I22" i="46"/>
  <c r="Y3" i="47"/>
  <c r="K20" i="47"/>
  <c r="I20" i="47"/>
  <c r="K31" i="47"/>
  <c r="I31" i="47"/>
  <c r="I21" i="48"/>
  <c r="K23" i="48"/>
  <c r="I23" i="48"/>
  <c r="K30" i="48"/>
  <c r="I30" i="48"/>
  <c r="K22" i="49"/>
  <c r="K23" i="49"/>
  <c r="I23" i="49"/>
  <c r="K24" i="51"/>
  <c r="I24" i="51"/>
  <c r="K8" i="52"/>
  <c r="I8" i="52"/>
  <c r="K14" i="52"/>
  <c r="I14" i="52"/>
  <c r="K21" i="52"/>
  <c r="I21" i="52"/>
  <c r="K18" i="53"/>
  <c r="I18" i="53"/>
  <c r="K27" i="53"/>
  <c r="I27" i="53"/>
  <c r="I7" i="54"/>
  <c r="K7" i="54"/>
  <c r="I22" i="54"/>
  <c r="K22" i="54"/>
  <c r="I8" i="56"/>
  <c r="K8" i="56"/>
  <c r="I26" i="58"/>
  <c r="K26" i="58"/>
  <c r="I24" i="43"/>
  <c r="K24" i="43"/>
  <c r="K4" i="44"/>
  <c r="I9" i="44"/>
  <c r="K9" i="44"/>
  <c r="I14" i="44"/>
  <c r="K20" i="44"/>
  <c r="I30" i="44"/>
  <c r="K13" i="45"/>
  <c r="K14" i="45"/>
  <c r="I14" i="45"/>
  <c r="Y3" i="46"/>
  <c r="I21" i="46"/>
  <c r="K23" i="46"/>
  <c r="I23" i="46"/>
  <c r="K30" i="46"/>
  <c r="I30" i="46"/>
  <c r="I19" i="47"/>
  <c r="K21" i="47"/>
  <c r="I21" i="47"/>
  <c r="K28" i="47"/>
  <c r="I28" i="47"/>
  <c r="I29" i="48"/>
  <c r="K24" i="50"/>
  <c r="K25" i="50"/>
  <c r="I25" i="50"/>
  <c r="X3" i="51"/>
  <c r="K9" i="51"/>
  <c r="K10" i="51"/>
  <c r="I10" i="51"/>
  <c r="K9" i="52"/>
  <c r="I9" i="52"/>
  <c r="I20" i="52"/>
  <c r="K22" i="52"/>
  <c r="I22" i="52"/>
  <c r="K29" i="52"/>
  <c r="I29" i="52"/>
  <c r="K6" i="53"/>
  <c r="I6" i="53"/>
  <c r="K12" i="53"/>
  <c r="I12" i="53"/>
  <c r="I29" i="53"/>
  <c r="K29" i="53"/>
  <c r="I30" i="53"/>
  <c r="K30" i="53"/>
  <c r="I6" i="54"/>
  <c r="K6" i="54"/>
  <c r="I30" i="54"/>
  <c r="K30" i="54"/>
  <c r="K5" i="57"/>
  <c r="I5" i="57"/>
  <c r="I8" i="68"/>
  <c r="K8" i="68"/>
  <c r="K18" i="43"/>
  <c r="I21" i="43"/>
  <c r="K11" i="44"/>
  <c r="I11" i="44"/>
  <c r="I15" i="44"/>
  <c r="K16" i="44"/>
  <c r="I16" i="44"/>
  <c r="K27" i="44"/>
  <c r="I27" i="44"/>
  <c r="X3" i="45"/>
  <c r="K8" i="45"/>
  <c r="I8" i="45"/>
  <c r="K21" i="45"/>
  <c r="K22" i="45"/>
  <c r="I22" i="45"/>
  <c r="J3" i="46"/>
  <c r="K17" i="46"/>
  <c r="I17" i="46"/>
  <c r="I29" i="46"/>
  <c r="I27" i="47"/>
  <c r="K29" i="47"/>
  <c r="I29" i="47"/>
  <c r="K25" i="48"/>
  <c r="I25" i="48"/>
  <c r="K30" i="49"/>
  <c r="K31" i="50"/>
  <c r="I31" i="50"/>
  <c r="K4" i="51"/>
  <c r="I4" i="51"/>
  <c r="K17" i="51"/>
  <c r="K18" i="51"/>
  <c r="I18" i="51"/>
  <c r="Y3" i="52"/>
  <c r="I28" i="52"/>
  <c r="K30" i="52"/>
  <c r="I30" i="52"/>
  <c r="I5" i="53"/>
  <c r="K7" i="53"/>
  <c r="I7" i="53"/>
  <c r="K28" i="54"/>
  <c r="I28" i="54"/>
  <c r="I23" i="55"/>
  <c r="K23" i="55"/>
  <c r="Q27" i="43"/>
  <c r="K21" i="44"/>
  <c r="Y3" i="45"/>
  <c r="I7" i="45"/>
  <c r="K9" i="45"/>
  <c r="I9" i="45"/>
  <c r="K16" i="45"/>
  <c r="I16" i="45"/>
  <c r="K29" i="45"/>
  <c r="K30" i="45"/>
  <c r="I30" i="45"/>
  <c r="K18" i="46"/>
  <c r="I18" i="46"/>
  <c r="K25" i="46"/>
  <c r="I25" i="46"/>
  <c r="K23" i="47"/>
  <c r="I23" i="47"/>
  <c r="K26" i="48"/>
  <c r="I26" i="48"/>
  <c r="K25" i="49"/>
  <c r="I25" i="49"/>
  <c r="K27" i="50"/>
  <c r="I27" i="50"/>
  <c r="K5" i="51"/>
  <c r="I5" i="51"/>
  <c r="K12" i="51"/>
  <c r="I12" i="51"/>
  <c r="K25" i="51"/>
  <c r="K26" i="51"/>
  <c r="I26" i="51"/>
  <c r="J3" i="52"/>
  <c r="K4" i="52"/>
  <c r="I15" i="52"/>
  <c r="K15" i="52"/>
  <c r="K16" i="52"/>
  <c r="I16" i="52"/>
  <c r="K17" i="52"/>
  <c r="I17" i="52"/>
  <c r="X3" i="53"/>
  <c r="K14" i="53"/>
  <c r="I14" i="53"/>
  <c r="K19" i="53"/>
  <c r="K20" i="53"/>
  <c r="I20" i="53"/>
  <c r="K29" i="56"/>
  <c r="I29" i="56"/>
  <c r="K30" i="56"/>
  <c r="I30" i="56"/>
  <c r="K22" i="58"/>
  <c r="I22" i="58"/>
  <c r="K6" i="67"/>
  <c r="I6" i="67"/>
  <c r="K15" i="68"/>
  <c r="I15" i="68"/>
  <c r="Q18" i="43"/>
  <c r="K17" i="45"/>
  <c r="I17" i="45"/>
  <c r="K24" i="45"/>
  <c r="I24" i="45"/>
  <c r="I24" i="46"/>
  <c r="K24" i="46"/>
  <c r="K26" i="46"/>
  <c r="I26" i="46"/>
  <c r="I22" i="47"/>
  <c r="K22" i="47"/>
  <c r="K24" i="47"/>
  <c r="I24" i="47"/>
  <c r="K26" i="49"/>
  <c r="I26" i="49"/>
  <c r="K28" i="50"/>
  <c r="I28" i="50"/>
  <c r="K13" i="51"/>
  <c r="I13" i="51"/>
  <c r="K20" i="51"/>
  <c r="I20" i="51"/>
  <c r="K31" i="51"/>
  <c r="I31" i="51"/>
  <c r="K5" i="52"/>
  <c r="I5" i="52"/>
  <c r="K11" i="52"/>
  <c r="I11" i="52"/>
  <c r="I23" i="52"/>
  <c r="K23" i="52"/>
  <c r="K24" i="52"/>
  <c r="I24" i="52"/>
  <c r="K25" i="52"/>
  <c r="I25" i="52"/>
  <c r="K15" i="53"/>
  <c r="I15" i="53"/>
  <c r="I3" i="54"/>
  <c r="K3" i="54"/>
  <c r="K4" i="54"/>
  <c r="I4" i="54"/>
  <c r="I10" i="54"/>
  <c r="K10" i="54"/>
  <c r="K16" i="55"/>
  <c r="I16" i="55"/>
  <c r="K17" i="55"/>
  <c r="I17" i="55"/>
  <c r="J3" i="58"/>
  <c r="K4" i="58"/>
  <c r="I4" i="58"/>
  <c r="K9" i="58"/>
  <c r="I9" i="58"/>
  <c r="I7" i="67"/>
  <c r="K7" i="67"/>
  <c r="I15" i="67"/>
  <c r="K15" i="67"/>
  <c r="I23" i="68"/>
  <c r="K23" i="68"/>
  <c r="I6" i="69"/>
  <c r="K6" i="69"/>
  <c r="J3" i="47"/>
  <c r="K8" i="55"/>
  <c r="I8" i="55"/>
  <c r="K9" i="55"/>
  <c r="I9" i="55"/>
  <c r="I15" i="55"/>
  <c r="K15" i="55"/>
  <c r="K24" i="55"/>
  <c r="I24" i="55"/>
  <c r="K25" i="55"/>
  <c r="I25" i="55"/>
  <c r="K9" i="56"/>
  <c r="I9" i="56"/>
  <c r="K10" i="56"/>
  <c r="I10" i="56"/>
  <c r="K16" i="58"/>
  <c r="I16" i="58"/>
  <c r="K31" i="61"/>
  <c r="I31" i="61"/>
  <c r="J3" i="63"/>
  <c r="K30" i="63"/>
  <c r="I30" i="63"/>
  <c r="K24" i="67"/>
  <c r="I24" i="67"/>
  <c r="K30" i="67"/>
  <c r="I30" i="67"/>
  <c r="K15" i="69"/>
  <c r="I15" i="69"/>
  <c r="K16" i="69"/>
  <c r="I16" i="69"/>
  <c r="K5" i="70"/>
  <c r="I5" i="70"/>
  <c r="K6" i="71"/>
  <c r="I6" i="71"/>
  <c r="K21" i="74"/>
  <c r="I21" i="74"/>
  <c r="I21" i="75"/>
  <c r="K21" i="75"/>
  <c r="I26" i="75"/>
  <c r="K26" i="75"/>
  <c r="I29" i="77"/>
  <c r="K29" i="77"/>
  <c r="I25" i="78"/>
  <c r="K25" i="78"/>
  <c r="K26" i="78"/>
  <c r="I26" i="78"/>
  <c r="I30" i="78"/>
  <c r="K30" i="78"/>
  <c r="I16" i="47"/>
  <c r="K8" i="54"/>
  <c r="I8" i="54"/>
  <c r="K16" i="54"/>
  <c r="I16" i="54"/>
  <c r="Q18" i="54"/>
  <c r="I19" i="54"/>
  <c r="I31" i="55"/>
  <c r="K31" i="55"/>
  <c r="J3" i="56"/>
  <c r="K4" i="56"/>
  <c r="I4" i="56"/>
  <c r="K17" i="56"/>
  <c r="I17" i="56"/>
  <c r="K18" i="56"/>
  <c r="I18" i="56"/>
  <c r="K12" i="57"/>
  <c r="K13" i="57"/>
  <c r="I13" i="57"/>
  <c r="K26" i="57"/>
  <c r="I26" i="57"/>
  <c r="K27" i="57"/>
  <c r="I27" i="57"/>
  <c r="K17" i="58"/>
  <c r="I17" i="58"/>
  <c r="K29" i="58"/>
  <c r="K30" i="58"/>
  <c r="I30" i="58"/>
  <c r="J3" i="59"/>
  <c r="K30" i="59"/>
  <c r="I30" i="59"/>
  <c r="I12" i="67"/>
  <c r="K13" i="67"/>
  <c r="I13" i="67"/>
  <c r="K18" i="67"/>
  <c r="K19" i="67"/>
  <c r="I19" i="67"/>
  <c r="K25" i="67"/>
  <c r="I25" i="67"/>
  <c r="K6" i="68"/>
  <c r="I6" i="68"/>
  <c r="K11" i="68"/>
  <c r="K12" i="68"/>
  <c r="I12" i="68"/>
  <c r="I24" i="68"/>
  <c r="K24" i="68"/>
  <c r="K29" i="68"/>
  <c r="I30" i="69"/>
  <c r="K30" i="69"/>
  <c r="I31" i="72"/>
  <c r="K31" i="72"/>
  <c r="I8" i="73"/>
  <c r="K8" i="73"/>
  <c r="I28" i="76"/>
  <c r="K28" i="76"/>
  <c r="I14" i="78"/>
  <c r="K14" i="78"/>
  <c r="I11" i="54"/>
  <c r="K15" i="54"/>
  <c r="K21" i="54"/>
  <c r="I21" i="54"/>
  <c r="K26" i="54"/>
  <c r="I26" i="54"/>
  <c r="K11" i="55"/>
  <c r="I11" i="55"/>
  <c r="K19" i="55"/>
  <c r="I19" i="55"/>
  <c r="Y3" i="56"/>
  <c r="I24" i="56"/>
  <c r="K24" i="56"/>
  <c r="K25" i="56"/>
  <c r="I25" i="56"/>
  <c r="K26" i="56"/>
  <c r="I26" i="56"/>
  <c r="K7" i="57"/>
  <c r="I7" i="57"/>
  <c r="K20" i="57"/>
  <c r="K21" i="57"/>
  <c r="I21" i="57"/>
  <c r="K31" i="57"/>
  <c r="I31" i="57"/>
  <c r="K6" i="58"/>
  <c r="I6" i="58"/>
  <c r="I10" i="58"/>
  <c r="K10" i="58"/>
  <c r="K11" i="58"/>
  <c r="I11" i="58"/>
  <c r="K12" i="58"/>
  <c r="I12" i="58"/>
  <c r="K24" i="58"/>
  <c r="I24" i="58"/>
  <c r="I31" i="62"/>
  <c r="J3" i="62"/>
  <c r="K31" i="62"/>
  <c r="J3" i="65"/>
  <c r="K31" i="65"/>
  <c r="I31" i="65"/>
  <c r="K8" i="67"/>
  <c r="I8" i="67"/>
  <c r="K14" i="67"/>
  <c r="I14" i="67"/>
  <c r="K7" i="68"/>
  <c r="I7" i="68"/>
  <c r="X3" i="68"/>
  <c r="I23" i="70"/>
  <c r="K23" i="70"/>
  <c r="K25" i="70"/>
  <c r="I25" i="70"/>
  <c r="I8" i="71"/>
  <c r="K8" i="71"/>
  <c r="I23" i="72"/>
  <c r="K23" i="72"/>
  <c r="K6" i="74"/>
  <c r="I6" i="74"/>
  <c r="I15" i="46"/>
  <c r="K31" i="54"/>
  <c r="Y3" i="55"/>
  <c r="K10" i="55"/>
  <c r="K27" i="55"/>
  <c r="I27" i="55"/>
  <c r="K6" i="56"/>
  <c r="I6" i="56"/>
  <c r="K11" i="56"/>
  <c r="K12" i="56"/>
  <c r="I12" i="56"/>
  <c r="K8" i="57"/>
  <c r="I8" i="57"/>
  <c r="K15" i="57"/>
  <c r="I15" i="57"/>
  <c r="K25" i="58"/>
  <c r="I25" i="58"/>
  <c r="K31" i="60"/>
  <c r="I31" i="60"/>
  <c r="I31" i="64"/>
  <c r="J3" i="64"/>
  <c r="K31" i="64"/>
  <c r="X3" i="67"/>
  <c r="K9" i="67"/>
  <c r="I9" i="67"/>
  <c r="I31" i="67"/>
  <c r="K31" i="67"/>
  <c r="Q22" i="68"/>
  <c r="K26" i="68"/>
  <c r="I26" i="68"/>
  <c r="K31" i="71"/>
  <c r="I31" i="71"/>
  <c r="K14" i="75"/>
  <c r="I14" i="75"/>
  <c r="K5" i="54"/>
  <c r="I5" i="54"/>
  <c r="X3" i="54"/>
  <c r="I12" i="54"/>
  <c r="K13" i="55"/>
  <c r="I13" i="55"/>
  <c r="K21" i="55"/>
  <c r="I21" i="55"/>
  <c r="K20" i="56"/>
  <c r="I20" i="56"/>
  <c r="Y3" i="57"/>
  <c r="K16" i="57"/>
  <c r="I16" i="57"/>
  <c r="K23" i="57"/>
  <c r="I23" i="57"/>
  <c r="K29" i="57"/>
  <c r="I29" i="57"/>
  <c r="I18" i="58"/>
  <c r="K18" i="58"/>
  <c r="K19" i="58"/>
  <c r="I19" i="58"/>
  <c r="K20" i="58"/>
  <c r="I20" i="58"/>
  <c r="I31" i="58"/>
  <c r="I30" i="61"/>
  <c r="J3" i="61"/>
  <c r="Y3" i="67"/>
  <c r="K21" i="67"/>
  <c r="I21" i="67"/>
  <c r="K27" i="67"/>
  <c r="I27" i="67"/>
  <c r="K21" i="71"/>
  <c r="I21" i="71"/>
  <c r="K28" i="71"/>
  <c r="I28" i="71"/>
  <c r="I25" i="74"/>
  <c r="K25" i="74"/>
  <c r="I25" i="77"/>
  <c r="K25" i="77"/>
  <c r="K26" i="77"/>
  <c r="I26" i="77"/>
  <c r="K15" i="46"/>
  <c r="K13" i="54"/>
  <c r="I13" i="54"/>
  <c r="I27" i="54"/>
  <c r="J3" i="55"/>
  <c r="K4" i="55"/>
  <c r="K5" i="55"/>
  <c r="I5" i="55"/>
  <c r="I12" i="55"/>
  <c r="K14" i="55"/>
  <c r="I14" i="55"/>
  <c r="I20" i="55"/>
  <c r="K29" i="55"/>
  <c r="I29" i="55"/>
  <c r="K7" i="56"/>
  <c r="I7" i="56"/>
  <c r="X3" i="56"/>
  <c r="K14" i="56"/>
  <c r="I14" i="56"/>
  <c r="K27" i="56"/>
  <c r="K28" i="56"/>
  <c r="I28" i="56"/>
  <c r="K31" i="56"/>
  <c r="I31" i="56"/>
  <c r="I22" i="57"/>
  <c r="X3" i="58"/>
  <c r="K8" i="58"/>
  <c r="I8" i="58"/>
  <c r="K13" i="58"/>
  <c r="K14" i="58"/>
  <c r="I14" i="58"/>
  <c r="K31" i="59"/>
  <c r="I31" i="59"/>
  <c r="I3" i="60"/>
  <c r="K3" i="60"/>
  <c r="K30" i="60"/>
  <c r="I30" i="60"/>
  <c r="K30" i="61"/>
  <c r="J3" i="67"/>
  <c r="K4" i="67"/>
  <c r="K16" i="67"/>
  <c r="I16" i="67"/>
  <c r="K22" i="67"/>
  <c r="I22" i="67"/>
  <c r="J3" i="68"/>
  <c r="K4" i="68"/>
  <c r="I4" i="68"/>
  <c r="K9" i="68"/>
  <c r="I9" i="68"/>
  <c r="K7" i="69"/>
  <c r="I7" i="69"/>
  <c r="I22" i="69"/>
  <c r="K22" i="69"/>
  <c r="I24" i="73"/>
  <c r="K24" i="73"/>
  <c r="K25" i="73"/>
  <c r="I25" i="73"/>
  <c r="I28" i="74"/>
  <c r="K28" i="74"/>
  <c r="K28" i="53"/>
  <c r="I28" i="53"/>
  <c r="K18" i="54"/>
  <c r="I18" i="54"/>
  <c r="K24" i="54"/>
  <c r="I24" i="54"/>
  <c r="K29" i="54"/>
  <c r="I29" i="54"/>
  <c r="K6" i="55"/>
  <c r="I6" i="55"/>
  <c r="Q19" i="55"/>
  <c r="K22" i="55"/>
  <c r="I22" i="55"/>
  <c r="I28" i="55"/>
  <c r="K30" i="55"/>
  <c r="I30" i="55"/>
  <c r="Q12" i="56"/>
  <c r="I13" i="56"/>
  <c r="K15" i="56"/>
  <c r="I15" i="56"/>
  <c r="K22" i="56"/>
  <c r="I22" i="56"/>
  <c r="I4" i="57"/>
  <c r="J3" i="57"/>
  <c r="K10" i="57"/>
  <c r="I10" i="57"/>
  <c r="K11" i="57"/>
  <c r="I11" i="57"/>
  <c r="K24" i="57"/>
  <c r="I24" i="57"/>
  <c r="K27" i="58"/>
  <c r="I27" i="58"/>
  <c r="K28" i="58"/>
  <c r="I28" i="58"/>
  <c r="K31" i="66"/>
  <c r="I31" i="66"/>
  <c r="I4" i="67"/>
  <c r="K5" i="67"/>
  <c r="I5" i="67"/>
  <c r="K10" i="67"/>
  <c r="K11" i="67"/>
  <c r="I11" i="67"/>
  <c r="K17" i="67"/>
  <c r="I17" i="67"/>
  <c r="Y3" i="68"/>
  <c r="K10" i="68"/>
  <c r="I10" i="68"/>
  <c r="K27" i="68"/>
  <c r="K28" i="68"/>
  <c r="I28" i="68"/>
  <c r="X3" i="69"/>
  <c r="I10" i="70"/>
  <c r="K10" i="70"/>
  <c r="K14" i="71"/>
  <c r="I14" i="71"/>
  <c r="K24" i="76"/>
  <c r="I24" i="76"/>
  <c r="Q16" i="68"/>
  <c r="Q18" i="68"/>
  <c r="K28" i="69"/>
  <c r="I28" i="69"/>
  <c r="K11" i="70"/>
  <c r="I11" i="70"/>
  <c r="I5" i="71"/>
  <c r="K7" i="71"/>
  <c r="I7" i="71"/>
  <c r="I13" i="71"/>
  <c r="K15" i="71"/>
  <c r="I15" i="71"/>
  <c r="K22" i="71"/>
  <c r="I22" i="71"/>
  <c r="I18" i="72"/>
  <c r="J3" i="72"/>
  <c r="K26" i="73"/>
  <c r="I26" i="73"/>
  <c r="K7" i="74"/>
  <c r="I7" i="74"/>
  <c r="K29" i="74"/>
  <c r="I29" i="74"/>
  <c r="K22" i="75"/>
  <c r="I22" i="75"/>
  <c r="Y3" i="78"/>
  <c r="K24" i="80"/>
  <c r="I24" i="80"/>
  <c r="K25" i="80"/>
  <c r="I25" i="80"/>
  <c r="I12" i="81"/>
  <c r="K12" i="81"/>
  <c r="I27" i="83"/>
  <c r="K27" i="83"/>
  <c r="I11" i="69"/>
  <c r="I19" i="69"/>
  <c r="I15" i="70"/>
  <c r="K15" i="70"/>
  <c r="K16" i="70"/>
  <c r="I16" i="70"/>
  <c r="K21" i="70"/>
  <c r="I21" i="70"/>
  <c r="Q29" i="70"/>
  <c r="K23" i="71"/>
  <c r="I23" i="71"/>
  <c r="K30" i="71"/>
  <c r="I30" i="71"/>
  <c r="K19" i="72"/>
  <c r="I19" i="72"/>
  <c r="K26" i="72"/>
  <c r="K27" i="72"/>
  <c r="I27" i="72"/>
  <c r="J3" i="73"/>
  <c r="K4" i="73"/>
  <c r="I4" i="73"/>
  <c r="K11" i="73"/>
  <c r="K12" i="73"/>
  <c r="I12" i="73"/>
  <c r="K8" i="74"/>
  <c r="I8" i="74"/>
  <c r="I14" i="74"/>
  <c r="K15" i="74"/>
  <c r="I15" i="74"/>
  <c r="I7" i="75"/>
  <c r="K8" i="75"/>
  <c r="I8" i="75"/>
  <c r="K29" i="75"/>
  <c r="K30" i="75"/>
  <c r="I30" i="75"/>
  <c r="K21" i="77"/>
  <c r="I21" i="77"/>
  <c r="J3" i="78"/>
  <c r="K4" i="78"/>
  <c r="I4" i="78"/>
  <c r="K9" i="78"/>
  <c r="I9" i="78"/>
  <c r="I21" i="79"/>
  <c r="K21" i="79"/>
  <c r="I4" i="81"/>
  <c r="J3" i="81"/>
  <c r="K4" i="81"/>
  <c r="K4" i="83"/>
  <c r="J3" i="83"/>
  <c r="I4" i="83"/>
  <c r="K5" i="83"/>
  <c r="I5" i="83"/>
  <c r="K22" i="84"/>
  <c r="I22" i="84"/>
  <c r="K30" i="68"/>
  <c r="I30" i="68"/>
  <c r="J3" i="69"/>
  <c r="K27" i="70"/>
  <c r="I27" i="70"/>
  <c r="K9" i="71"/>
  <c r="I9" i="71"/>
  <c r="K10" i="71"/>
  <c r="I10" i="71"/>
  <c r="K17" i="71"/>
  <c r="I17" i="71"/>
  <c r="I29" i="71"/>
  <c r="K19" i="73"/>
  <c r="K20" i="73"/>
  <c r="I20" i="73"/>
  <c r="K16" i="74"/>
  <c r="I16" i="74"/>
  <c r="I22" i="74"/>
  <c r="K23" i="74"/>
  <c r="I23" i="74"/>
  <c r="Y3" i="75"/>
  <c r="K9" i="75"/>
  <c r="I9" i="75"/>
  <c r="I15" i="75"/>
  <c r="K16" i="75"/>
  <c r="I16" i="75"/>
  <c r="I25" i="76"/>
  <c r="K26" i="76"/>
  <c r="I26" i="76"/>
  <c r="I27" i="77"/>
  <c r="I31" i="77"/>
  <c r="I10" i="78"/>
  <c r="K10" i="78"/>
  <c r="K11" i="78"/>
  <c r="I11" i="78"/>
  <c r="J3" i="79"/>
  <c r="K4" i="79"/>
  <c r="I4" i="79"/>
  <c r="I22" i="82"/>
  <c r="K22" i="82"/>
  <c r="I6" i="83"/>
  <c r="K6" i="83"/>
  <c r="I5" i="69"/>
  <c r="K9" i="69"/>
  <c r="Q28" i="69"/>
  <c r="I29" i="69"/>
  <c r="I31" i="70"/>
  <c r="K31" i="70"/>
  <c r="Y3" i="71"/>
  <c r="I16" i="71"/>
  <c r="K16" i="71"/>
  <c r="K18" i="71"/>
  <c r="I18" i="71"/>
  <c r="K25" i="71"/>
  <c r="I25" i="71"/>
  <c r="K21" i="72"/>
  <c r="I21" i="72"/>
  <c r="K29" i="72"/>
  <c r="I29" i="72"/>
  <c r="K6" i="73"/>
  <c r="I6" i="73"/>
  <c r="K28" i="73"/>
  <c r="I28" i="73"/>
  <c r="K31" i="73"/>
  <c r="I31" i="73"/>
  <c r="K10" i="74"/>
  <c r="I10" i="74"/>
  <c r="K11" i="74"/>
  <c r="I11" i="74"/>
  <c r="K24" i="74"/>
  <c r="I24" i="74"/>
  <c r="J3" i="75"/>
  <c r="K4" i="75"/>
  <c r="I4" i="75"/>
  <c r="K17" i="75"/>
  <c r="I17" i="75"/>
  <c r="K24" i="75"/>
  <c r="I24" i="75"/>
  <c r="Y3" i="76"/>
  <c r="K27" i="76"/>
  <c r="I27" i="76"/>
  <c r="K22" i="78"/>
  <c r="I22" i="78"/>
  <c r="I10" i="79"/>
  <c r="K10" i="79"/>
  <c r="I28" i="81"/>
  <c r="K28" i="81"/>
  <c r="K29" i="81"/>
  <c r="I29" i="81"/>
  <c r="K30" i="81"/>
  <c r="I30" i="81"/>
  <c r="I14" i="68"/>
  <c r="I18" i="68"/>
  <c r="I20" i="68"/>
  <c r="K22" i="68"/>
  <c r="I22" i="68"/>
  <c r="I31" i="68"/>
  <c r="K31" i="69"/>
  <c r="I31" i="69"/>
  <c r="Y3" i="70"/>
  <c r="I7" i="70"/>
  <c r="K7" i="70"/>
  <c r="K8" i="70"/>
  <c r="I8" i="70"/>
  <c r="K13" i="70"/>
  <c r="I13" i="70"/>
  <c r="K17" i="70"/>
  <c r="I17" i="70"/>
  <c r="Q21" i="70"/>
  <c r="I24" i="71"/>
  <c r="K24" i="71"/>
  <c r="K26" i="71"/>
  <c r="I26" i="71"/>
  <c r="K22" i="72"/>
  <c r="I22" i="72"/>
  <c r="K30" i="72"/>
  <c r="I30" i="72"/>
  <c r="K7" i="73"/>
  <c r="I7" i="73"/>
  <c r="K14" i="73"/>
  <c r="I14" i="73"/>
  <c r="K22" i="73"/>
  <c r="I22" i="73"/>
  <c r="I4" i="74"/>
  <c r="J3" i="74"/>
  <c r="I9" i="74"/>
  <c r="K9" i="74"/>
  <c r="K18" i="74"/>
  <c r="I18" i="74"/>
  <c r="K19" i="74"/>
  <c r="I19" i="74"/>
  <c r="K11" i="75"/>
  <c r="I11" i="75"/>
  <c r="K12" i="75"/>
  <c r="I12" i="75"/>
  <c r="K25" i="75"/>
  <c r="I25" i="75"/>
  <c r="J3" i="76"/>
  <c r="K21" i="76"/>
  <c r="I21" i="76"/>
  <c r="K22" i="76"/>
  <c r="I22" i="76"/>
  <c r="K29" i="76"/>
  <c r="I29" i="76"/>
  <c r="K30" i="76"/>
  <c r="I30" i="76"/>
  <c r="X3" i="77"/>
  <c r="K6" i="78"/>
  <c r="I6" i="78"/>
  <c r="I17" i="78"/>
  <c r="K17" i="78"/>
  <c r="I26" i="79"/>
  <c r="K26" i="79"/>
  <c r="K25" i="83"/>
  <c r="I25" i="83"/>
  <c r="K23" i="69"/>
  <c r="I23" i="69"/>
  <c r="K19" i="70"/>
  <c r="I19" i="70"/>
  <c r="J3" i="71"/>
  <c r="K4" i="71"/>
  <c r="I4" i="71"/>
  <c r="K12" i="71"/>
  <c r="I12" i="71"/>
  <c r="K15" i="73"/>
  <c r="I15" i="73"/>
  <c r="K23" i="73"/>
  <c r="I23" i="73"/>
  <c r="K30" i="73"/>
  <c r="I30" i="73"/>
  <c r="K5" i="74"/>
  <c r="I5" i="74"/>
  <c r="Y3" i="74"/>
  <c r="I17" i="74"/>
  <c r="K17" i="74"/>
  <c r="K26" i="74"/>
  <c r="I26" i="74"/>
  <c r="K27" i="74"/>
  <c r="I27" i="74"/>
  <c r="I10" i="75"/>
  <c r="K10" i="75"/>
  <c r="K19" i="75"/>
  <c r="I19" i="75"/>
  <c r="K20" i="75"/>
  <c r="I20" i="75"/>
  <c r="I18" i="78"/>
  <c r="K18" i="78"/>
  <c r="K19" i="78"/>
  <c r="I19" i="78"/>
  <c r="K8" i="80"/>
  <c r="I8" i="80"/>
  <c r="K9" i="80"/>
  <c r="I9" i="80"/>
  <c r="I19" i="80"/>
  <c r="K19" i="80"/>
  <c r="I16" i="83"/>
  <c r="K16" i="83"/>
  <c r="K21" i="83"/>
  <c r="I21" i="83"/>
  <c r="K16" i="68"/>
  <c r="Q24" i="68"/>
  <c r="J3" i="70"/>
  <c r="K24" i="70"/>
  <c r="I24" i="70"/>
  <c r="K29" i="70"/>
  <c r="I29" i="70"/>
  <c r="K19" i="71"/>
  <c r="K20" i="71"/>
  <c r="I20" i="71"/>
  <c r="K24" i="72"/>
  <c r="I24" i="72"/>
  <c r="K25" i="72"/>
  <c r="I25" i="72"/>
  <c r="X3" i="73"/>
  <c r="K9" i="73"/>
  <c r="I9" i="73"/>
  <c r="K10" i="73"/>
  <c r="I10" i="73"/>
  <c r="I29" i="73"/>
  <c r="K12" i="74"/>
  <c r="K13" i="74"/>
  <c r="I13" i="74"/>
  <c r="K31" i="74"/>
  <c r="I31" i="74"/>
  <c r="K5" i="75"/>
  <c r="K6" i="75"/>
  <c r="I6" i="75"/>
  <c r="K27" i="75"/>
  <c r="I27" i="75"/>
  <c r="K28" i="75"/>
  <c r="I28" i="75"/>
  <c r="J3" i="77"/>
  <c r="K19" i="77"/>
  <c r="I19" i="77"/>
  <c r="K24" i="77"/>
  <c r="I24" i="77"/>
  <c r="Q23" i="78"/>
  <c r="K6" i="79"/>
  <c r="I6" i="79"/>
  <c r="K22" i="79"/>
  <c r="I22" i="79"/>
  <c r="K10" i="80"/>
  <c r="I10" i="80"/>
  <c r="K18" i="80"/>
  <c r="I18" i="80"/>
  <c r="K21" i="81"/>
  <c r="I21" i="81"/>
  <c r="K22" i="81"/>
  <c r="I22" i="81"/>
  <c r="K23" i="82"/>
  <c r="I23" i="82"/>
  <c r="K29" i="83"/>
  <c r="I29" i="83"/>
  <c r="I29" i="84"/>
  <c r="K29" i="84"/>
  <c r="K11" i="85"/>
  <c r="I11" i="85"/>
  <c r="K12" i="85"/>
  <c r="I12" i="85"/>
  <c r="K26" i="85"/>
  <c r="I26" i="85"/>
  <c r="K31" i="85"/>
  <c r="I31" i="85"/>
  <c r="I8" i="89"/>
  <c r="K8" i="89"/>
  <c r="K14" i="79"/>
  <c r="I14" i="79"/>
  <c r="K24" i="79"/>
  <c r="I24" i="79"/>
  <c r="K26" i="80"/>
  <c r="I26" i="80"/>
  <c r="K31" i="80"/>
  <c r="I31" i="80"/>
  <c r="K5" i="81"/>
  <c r="I5" i="81"/>
  <c r="K6" i="81"/>
  <c r="I6" i="81"/>
  <c r="K13" i="81"/>
  <c r="I13" i="81"/>
  <c r="K14" i="81"/>
  <c r="I14" i="81"/>
  <c r="I20" i="81"/>
  <c r="K20" i="81"/>
  <c r="K25" i="82"/>
  <c r="I25" i="82"/>
  <c r="K31" i="82"/>
  <c r="I31" i="82"/>
  <c r="I22" i="83"/>
  <c r="K22" i="83"/>
  <c r="I28" i="84"/>
  <c r="K28" i="84"/>
  <c r="K14" i="87"/>
  <c r="I14" i="87"/>
  <c r="I15" i="87"/>
  <c r="K15" i="87"/>
  <c r="K16" i="79"/>
  <c r="I16" i="79"/>
  <c r="K25" i="79"/>
  <c r="I25" i="79"/>
  <c r="K12" i="80"/>
  <c r="I12" i="80"/>
  <c r="K13" i="80"/>
  <c r="I13" i="80"/>
  <c r="K20" i="80"/>
  <c r="I20" i="80"/>
  <c r="K21" i="80"/>
  <c r="I21" i="80"/>
  <c r="I7" i="83"/>
  <c r="K7" i="83"/>
  <c r="K11" i="83"/>
  <c r="I11" i="83"/>
  <c r="I31" i="83"/>
  <c r="K31" i="83"/>
  <c r="J3" i="84"/>
  <c r="K17" i="84"/>
  <c r="I14" i="86"/>
  <c r="K14" i="86"/>
  <c r="K8" i="87"/>
  <c r="I8" i="87"/>
  <c r="K25" i="88"/>
  <c r="I25" i="88"/>
  <c r="I30" i="77"/>
  <c r="I15" i="78"/>
  <c r="Y3" i="79"/>
  <c r="I7" i="79"/>
  <c r="K8" i="79"/>
  <c r="I8" i="79"/>
  <c r="K17" i="79"/>
  <c r="I17" i="79"/>
  <c r="I23" i="79"/>
  <c r="J3" i="80"/>
  <c r="K4" i="80"/>
  <c r="I4" i="80"/>
  <c r="K5" i="80"/>
  <c r="I5" i="80"/>
  <c r="K28" i="80"/>
  <c r="I28" i="80"/>
  <c r="K29" i="80"/>
  <c r="I29" i="80"/>
  <c r="K23" i="81"/>
  <c r="K24" i="81"/>
  <c r="I24" i="81"/>
  <c r="J3" i="82"/>
  <c r="K18" i="82"/>
  <c r="I18" i="82"/>
  <c r="I24" i="82"/>
  <c r="K26" i="82"/>
  <c r="I26" i="82"/>
  <c r="I17" i="84"/>
  <c r="K20" i="85"/>
  <c r="I20" i="85"/>
  <c r="I21" i="85"/>
  <c r="K21" i="85"/>
  <c r="K29" i="86"/>
  <c r="I29" i="86"/>
  <c r="I30" i="86"/>
  <c r="K30" i="86"/>
  <c r="I10" i="88"/>
  <c r="K10" i="88"/>
  <c r="K9" i="79"/>
  <c r="I9" i="79"/>
  <c r="I15" i="79"/>
  <c r="K27" i="79"/>
  <c r="I27" i="79"/>
  <c r="K28" i="79"/>
  <c r="I28" i="79"/>
  <c r="I27" i="80"/>
  <c r="K27" i="80"/>
  <c r="K8" i="81"/>
  <c r="I8" i="81"/>
  <c r="K16" i="81"/>
  <c r="I16" i="81"/>
  <c r="K26" i="81"/>
  <c r="I26" i="81"/>
  <c r="I23" i="83"/>
  <c r="K23" i="83"/>
  <c r="I20" i="84"/>
  <c r="K20" i="84"/>
  <c r="K23" i="86"/>
  <c r="I23" i="86"/>
  <c r="K19" i="79"/>
  <c r="I19" i="79"/>
  <c r="K20" i="79"/>
  <c r="I20" i="79"/>
  <c r="K14" i="80"/>
  <c r="K15" i="80"/>
  <c r="I15" i="80"/>
  <c r="K22" i="80"/>
  <c r="K23" i="80"/>
  <c r="I23" i="80"/>
  <c r="K10" i="81"/>
  <c r="I10" i="81"/>
  <c r="K18" i="81"/>
  <c r="I18" i="81"/>
  <c r="K27" i="81"/>
  <c r="I27" i="81"/>
  <c r="K20" i="82"/>
  <c r="I20" i="82"/>
  <c r="K21" i="82"/>
  <c r="I21" i="82"/>
  <c r="K28" i="82"/>
  <c r="I28" i="82"/>
  <c r="I29" i="82"/>
  <c r="K29" i="82"/>
  <c r="K30" i="82"/>
  <c r="I30" i="82"/>
  <c r="I8" i="83"/>
  <c r="I12" i="83"/>
  <c r="K19" i="83"/>
  <c r="I19" i="83"/>
  <c r="K31" i="84"/>
  <c r="I31" i="84"/>
  <c r="J3" i="85"/>
  <c r="K4" i="85"/>
  <c r="I4" i="85"/>
  <c r="I5" i="85"/>
  <c r="K5" i="85"/>
  <c r="J3" i="88"/>
  <c r="K4" i="88"/>
  <c r="I4" i="88"/>
  <c r="K11" i="79"/>
  <c r="I11" i="79"/>
  <c r="K12" i="79"/>
  <c r="I12" i="79"/>
  <c r="I18" i="79"/>
  <c r="K18" i="79"/>
  <c r="K7" i="80"/>
  <c r="I7" i="80"/>
  <c r="K17" i="80"/>
  <c r="I17" i="80"/>
  <c r="K19" i="81"/>
  <c r="I19" i="81"/>
  <c r="I25" i="81"/>
  <c r="I19" i="82"/>
  <c r="K19" i="82"/>
  <c r="I27" i="82"/>
  <c r="K27" i="82"/>
  <c r="Y3" i="83"/>
  <c r="I14" i="83"/>
  <c r="K14" i="83"/>
  <c r="I15" i="83"/>
  <c r="K15" i="83"/>
  <c r="I30" i="83"/>
  <c r="K30" i="83"/>
  <c r="K19" i="84"/>
  <c r="I19" i="84"/>
  <c r="K26" i="84"/>
  <c r="I26" i="84"/>
  <c r="K27" i="84"/>
  <c r="I27" i="84"/>
  <c r="K20" i="87"/>
  <c r="I20" i="87"/>
  <c r="K27" i="87"/>
  <c r="I27" i="87"/>
  <c r="K27" i="85"/>
  <c r="I27" i="85"/>
  <c r="K4" i="86"/>
  <c r="I4" i="86"/>
  <c r="I22" i="86"/>
  <c r="K22" i="86"/>
  <c r="K24" i="86"/>
  <c r="I24" i="86"/>
  <c r="I7" i="87"/>
  <c r="K7" i="87"/>
  <c r="K9" i="87"/>
  <c r="I9" i="87"/>
  <c r="K21" i="87"/>
  <c r="I21" i="87"/>
  <c r="I11" i="88"/>
  <c r="K11" i="88"/>
  <c r="I26" i="88"/>
  <c r="K26" i="88"/>
  <c r="K29" i="89"/>
  <c r="I29" i="89"/>
  <c r="I13" i="92"/>
  <c r="K13" i="92"/>
  <c r="I25" i="84"/>
  <c r="K16" i="85"/>
  <c r="K22" i="85"/>
  <c r="I22" i="85"/>
  <c r="K28" i="85"/>
  <c r="I28" i="85"/>
  <c r="K5" i="86"/>
  <c r="I5" i="86"/>
  <c r="K17" i="86"/>
  <c r="K18" i="86"/>
  <c r="I18" i="86"/>
  <c r="K16" i="87"/>
  <c r="I16" i="87"/>
  <c r="K22" i="87"/>
  <c r="I22" i="87"/>
  <c r="K15" i="88"/>
  <c r="I15" i="88"/>
  <c r="I6" i="89"/>
  <c r="I11" i="89"/>
  <c r="K11" i="89"/>
  <c r="I30" i="92"/>
  <c r="K30" i="92"/>
  <c r="X3" i="83"/>
  <c r="I13" i="83"/>
  <c r="Q25" i="83"/>
  <c r="K30" i="84"/>
  <c r="K23" i="85"/>
  <c r="I23" i="85"/>
  <c r="I11" i="86"/>
  <c r="K12" i="86"/>
  <c r="I12" i="86"/>
  <c r="Y3" i="87"/>
  <c r="K17" i="87"/>
  <c r="I17" i="87"/>
  <c r="I28" i="87"/>
  <c r="K29" i="87"/>
  <c r="I29" i="87"/>
  <c r="I5" i="88"/>
  <c r="K6" i="88"/>
  <c r="I6" i="88"/>
  <c r="K28" i="88"/>
  <c r="I28" i="88"/>
  <c r="K31" i="88"/>
  <c r="K10" i="89"/>
  <c r="I10" i="89"/>
  <c r="I12" i="89"/>
  <c r="K12" i="89"/>
  <c r="I31" i="90"/>
  <c r="K31" i="90"/>
  <c r="K9" i="92"/>
  <c r="I9" i="92"/>
  <c r="K19" i="93"/>
  <c r="I19" i="93"/>
  <c r="I25" i="93"/>
  <c r="K25" i="93"/>
  <c r="Q8" i="83"/>
  <c r="I24" i="83"/>
  <c r="I28" i="83"/>
  <c r="Q22" i="84"/>
  <c r="Q8" i="85"/>
  <c r="I9" i="85"/>
  <c r="Q16" i="85"/>
  <c r="I17" i="85"/>
  <c r="K30" i="85"/>
  <c r="I30" i="85"/>
  <c r="K7" i="86"/>
  <c r="I7" i="86"/>
  <c r="K13" i="86"/>
  <c r="I13" i="86"/>
  <c r="K25" i="86"/>
  <c r="K26" i="86"/>
  <c r="I26" i="86"/>
  <c r="J3" i="87"/>
  <c r="K4" i="87"/>
  <c r="K10" i="87"/>
  <c r="K11" i="87"/>
  <c r="I11" i="87"/>
  <c r="K24" i="87"/>
  <c r="I24" i="87"/>
  <c r="K30" i="87"/>
  <c r="I30" i="87"/>
  <c r="K7" i="88"/>
  <c r="I7" i="88"/>
  <c r="I12" i="88"/>
  <c r="K12" i="88"/>
  <c r="K16" i="89"/>
  <c r="I16" i="89"/>
  <c r="K17" i="89"/>
  <c r="I17" i="89"/>
  <c r="K11" i="93"/>
  <c r="I11" i="93"/>
  <c r="I7" i="94"/>
  <c r="K7" i="94"/>
  <c r="K18" i="84"/>
  <c r="I18" i="84"/>
  <c r="I13" i="85"/>
  <c r="K13" i="85"/>
  <c r="I29" i="85"/>
  <c r="K29" i="85"/>
  <c r="I6" i="86"/>
  <c r="K6" i="86"/>
  <c r="K8" i="86"/>
  <c r="I8" i="86"/>
  <c r="K20" i="86"/>
  <c r="I20" i="86"/>
  <c r="K31" i="86"/>
  <c r="I31" i="86"/>
  <c r="K5" i="87"/>
  <c r="I5" i="87"/>
  <c r="X3" i="87"/>
  <c r="I23" i="87"/>
  <c r="K23" i="87"/>
  <c r="K25" i="87"/>
  <c r="I25" i="87"/>
  <c r="X3" i="88"/>
  <c r="K16" i="88"/>
  <c r="I16" i="88"/>
  <c r="I18" i="88"/>
  <c r="K18" i="88"/>
  <c r="K18" i="89"/>
  <c r="I18" i="89"/>
  <c r="K25" i="89"/>
  <c r="I25" i="89"/>
  <c r="K19" i="90"/>
  <c r="I19" i="90"/>
  <c r="K26" i="90"/>
  <c r="I26" i="90"/>
  <c r="I20" i="83"/>
  <c r="K14" i="85"/>
  <c r="K24" i="85"/>
  <c r="K25" i="85"/>
  <c r="I25" i="85"/>
  <c r="K15" i="86"/>
  <c r="I15" i="86"/>
  <c r="K21" i="86"/>
  <c r="I21" i="86"/>
  <c r="K6" i="87"/>
  <c r="I6" i="87"/>
  <c r="K18" i="87"/>
  <c r="K19" i="87"/>
  <c r="I19" i="87"/>
  <c r="Y3" i="88"/>
  <c r="I19" i="88"/>
  <c r="K19" i="88"/>
  <c r="J3" i="89"/>
  <c r="I4" i="89"/>
  <c r="K4" i="89"/>
  <c r="I12" i="90"/>
  <c r="K12" i="90"/>
  <c r="I28" i="90"/>
  <c r="K28" i="90"/>
  <c r="K26" i="92"/>
  <c r="I26" i="92"/>
  <c r="Q9" i="83"/>
  <c r="Q23" i="84"/>
  <c r="X3" i="85"/>
  <c r="K19" i="85"/>
  <c r="I19" i="85"/>
  <c r="K16" i="86"/>
  <c r="I16" i="86"/>
  <c r="K28" i="86"/>
  <c r="I28" i="86"/>
  <c r="K13" i="87"/>
  <c r="I13" i="87"/>
  <c r="I31" i="87"/>
  <c r="K31" i="87"/>
  <c r="I8" i="88"/>
  <c r="K8" i="88"/>
  <c r="X3" i="89"/>
  <c r="I22" i="89"/>
  <c r="I27" i="89"/>
  <c r="K27" i="89"/>
  <c r="K5" i="90"/>
  <c r="I5" i="90"/>
  <c r="J3" i="90"/>
  <c r="K6" i="90"/>
  <c r="I6" i="90"/>
  <c r="I19" i="92"/>
  <c r="K19" i="92"/>
  <c r="I4" i="90"/>
  <c r="K4" i="90"/>
  <c r="K13" i="90"/>
  <c r="I13" i="90"/>
  <c r="K14" i="90"/>
  <c r="I14" i="90"/>
  <c r="K27" i="90"/>
  <c r="I27" i="90"/>
  <c r="I31" i="91"/>
  <c r="K31" i="91"/>
  <c r="I8" i="92"/>
  <c r="K8" i="92"/>
  <c r="K10" i="92"/>
  <c r="I10" i="92"/>
  <c r="I14" i="92"/>
  <c r="K14" i="92"/>
  <c r="K31" i="92"/>
  <c r="I31" i="92"/>
  <c r="K24" i="93"/>
  <c r="I24" i="93"/>
  <c r="K10" i="95"/>
  <c r="I10" i="95"/>
  <c r="I10" i="96"/>
  <c r="K10" i="96"/>
  <c r="I17" i="88"/>
  <c r="Q29" i="88"/>
  <c r="I13" i="89"/>
  <c r="K21" i="90"/>
  <c r="I21" i="90"/>
  <c r="K22" i="90"/>
  <c r="I22" i="90"/>
  <c r="J3" i="92"/>
  <c r="K4" i="92"/>
  <c r="I4" i="92"/>
  <c r="K16" i="92"/>
  <c r="I16" i="92"/>
  <c r="K21" i="92"/>
  <c r="I21" i="92"/>
  <c r="K28" i="92"/>
  <c r="I28" i="92"/>
  <c r="I4" i="93"/>
  <c r="J3" i="93"/>
  <c r="K4" i="93"/>
  <c r="K13" i="93"/>
  <c r="I13" i="93"/>
  <c r="K8" i="90"/>
  <c r="I8" i="90"/>
  <c r="I20" i="90"/>
  <c r="K20" i="90"/>
  <c r="K29" i="90"/>
  <c r="I29" i="90"/>
  <c r="K30" i="90"/>
  <c r="I30" i="90"/>
  <c r="I22" i="92"/>
  <c r="K22" i="92"/>
  <c r="K6" i="93"/>
  <c r="I6" i="93"/>
  <c r="I14" i="93"/>
  <c r="K14" i="93"/>
  <c r="K15" i="93"/>
  <c r="I15" i="93"/>
  <c r="K16" i="93"/>
  <c r="I16" i="93"/>
  <c r="K28" i="93"/>
  <c r="I28" i="93"/>
  <c r="K25" i="94"/>
  <c r="I25" i="94"/>
  <c r="I23" i="96"/>
  <c r="K23" i="96"/>
  <c r="I9" i="88"/>
  <c r="Q21" i="88"/>
  <c r="I9" i="89"/>
  <c r="I26" i="89"/>
  <c r="K15" i="90"/>
  <c r="K16" i="90"/>
  <c r="I16" i="90"/>
  <c r="K11" i="92"/>
  <c r="I15" i="92"/>
  <c r="K23" i="92"/>
  <c r="I23" i="92"/>
  <c r="K24" i="92"/>
  <c r="I24" i="92"/>
  <c r="K29" i="92"/>
  <c r="I29" i="92"/>
  <c r="I7" i="93"/>
  <c r="K7" i="93"/>
  <c r="K8" i="93"/>
  <c r="I8" i="93"/>
  <c r="K9" i="93"/>
  <c r="I9" i="93"/>
  <c r="K17" i="94"/>
  <c r="I17" i="94"/>
  <c r="I26" i="94"/>
  <c r="K26" i="94"/>
  <c r="J3" i="95"/>
  <c r="I20" i="88"/>
  <c r="I24" i="88"/>
  <c r="K24" i="90"/>
  <c r="I24" i="90"/>
  <c r="K6" i="92"/>
  <c r="I6" i="92"/>
  <c r="I22" i="93"/>
  <c r="K22" i="93"/>
  <c r="K27" i="93"/>
  <c r="I10" i="94"/>
  <c r="K10" i="94"/>
  <c r="I18" i="94"/>
  <c r="K18" i="94"/>
  <c r="K27" i="95"/>
  <c r="I27" i="95"/>
  <c r="I28" i="95"/>
  <c r="K28" i="95"/>
  <c r="K29" i="95"/>
  <c r="I29" i="95"/>
  <c r="K31" i="89"/>
  <c r="I31" i="89"/>
  <c r="X3" i="90"/>
  <c r="K10" i="90"/>
  <c r="I10" i="90"/>
  <c r="J3" i="91"/>
  <c r="K30" i="91"/>
  <c r="I30" i="91"/>
  <c r="K7" i="92"/>
  <c r="I7" i="92"/>
  <c r="K18" i="92"/>
  <c r="I18" i="92"/>
  <c r="K11" i="94"/>
  <c r="I11" i="94"/>
  <c r="K12" i="94"/>
  <c r="I12" i="94"/>
  <c r="K19" i="95"/>
  <c r="I19" i="95"/>
  <c r="K20" i="95"/>
  <c r="I20" i="95"/>
  <c r="Q28" i="88"/>
  <c r="K19" i="89"/>
  <c r="K28" i="89"/>
  <c r="I28" i="89"/>
  <c r="K11" i="90"/>
  <c r="I11" i="90"/>
  <c r="K18" i="90"/>
  <c r="I18" i="90"/>
  <c r="X3" i="92"/>
  <c r="Y3" i="93"/>
  <c r="I30" i="93"/>
  <c r="K30" i="93"/>
  <c r="I8" i="96"/>
  <c r="K8" i="96"/>
  <c r="K31" i="93"/>
  <c r="I31" i="93"/>
  <c r="J3" i="94"/>
  <c r="K4" i="94"/>
  <c r="K12" i="95"/>
  <c r="I12" i="95"/>
  <c r="K7" i="96"/>
  <c r="I7" i="96"/>
  <c r="I24" i="96"/>
  <c r="K24" i="96"/>
  <c r="K26" i="96"/>
  <c r="I26" i="96"/>
  <c r="K5" i="94"/>
  <c r="K19" i="94"/>
  <c r="I19" i="94"/>
  <c r="K20" i="94"/>
  <c r="I20" i="94"/>
  <c r="K27" i="94"/>
  <c r="I27" i="94"/>
  <c r="K28" i="94"/>
  <c r="I28" i="94"/>
  <c r="K4" i="95"/>
  <c r="I4" i="95"/>
  <c r="K13" i="95"/>
  <c r="I13" i="95"/>
  <c r="K13" i="96"/>
  <c r="I13" i="96"/>
  <c r="I20" i="97"/>
  <c r="K20" i="97"/>
  <c r="K21" i="97"/>
  <c r="I21" i="97"/>
  <c r="I16" i="98"/>
  <c r="K16" i="98"/>
  <c r="K17" i="98"/>
  <c r="I17" i="98"/>
  <c r="K10" i="100"/>
  <c r="I10" i="100"/>
  <c r="I8" i="94"/>
  <c r="K5" i="95"/>
  <c r="I5" i="95"/>
  <c r="I11" i="95"/>
  <c r="K15" i="96"/>
  <c r="I15" i="96"/>
  <c r="I16" i="96"/>
  <c r="K16" i="96"/>
  <c r="K17" i="96"/>
  <c r="I17" i="96"/>
  <c r="K18" i="96"/>
  <c r="I18" i="96"/>
  <c r="I7" i="97"/>
  <c r="K7" i="97"/>
  <c r="K5" i="100"/>
  <c r="J3" i="100"/>
  <c r="I5" i="100"/>
  <c r="I6" i="100"/>
  <c r="K6" i="100"/>
  <c r="I20" i="93"/>
  <c r="Q28" i="93"/>
  <c r="I9" i="94"/>
  <c r="K15" i="95"/>
  <c r="I15" i="95"/>
  <c r="K16" i="95"/>
  <c r="I16" i="95"/>
  <c r="X3" i="96"/>
  <c r="I28" i="99"/>
  <c r="K28" i="99"/>
  <c r="I8" i="100"/>
  <c r="K8" i="100"/>
  <c r="I27" i="92"/>
  <c r="I12" i="93"/>
  <c r="K23" i="93"/>
  <c r="I23" i="93"/>
  <c r="X3" i="94"/>
  <c r="Q8" i="94"/>
  <c r="K14" i="94"/>
  <c r="I14" i="94"/>
  <c r="K22" i="94"/>
  <c r="I22" i="94"/>
  <c r="K30" i="94"/>
  <c r="I30" i="94"/>
  <c r="K7" i="95"/>
  <c r="I7" i="95"/>
  <c r="K8" i="95"/>
  <c r="I8" i="95"/>
  <c r="I14" i="95"/>
  <c r="K14" i="95"/>
  <c r="Y3" i="96"/>
  <c r="K29" i="96"/>
  <c r="I29" i="96"/>
  <c r="I25" i="97"/>
  <c r="K25" i="97"/>
  <c r="I21" i="98"/>
  <c r="K21" i="98"/>
  <c r="Y3" i="94"/>
  <c r="I6" i="95"/>
  <c r="K6" i="95"/>
  <c r="K24" i="95"/>
  <c r="I24" i="95"/>
  <c r="K25" i="95"/>
  <c r="I25" i="95"/>
  <c r="J3" i="96"/>
  <c r="K4" i="96"/>
  <c r="K5" i="96"/>
  <c r="I5" i="96"/>
  <c r="K20" i="96"/>
  <c r="I20" i="96"/>
  <c r="K21" i="96"/>
  <c r="I21" i="96"/>
  <c r="K14" i="97"/>
  <c r="I14" i="97"/>
  <c r="I5" i="98"/>
  <c r="K5" i="98"/>
  <c r="I24" i="100"/>
  <c r="K24" i="100"/>
  <c r="K16" i="94"/>
  <c r="I16" i="94"/>
  <c r="K24" i="94"/>
  <c r="I24" i="94"/>
  <c r="K17" i="95"/>
  <c r="K18" i="95"/>
  <c r="I18" i="95"/>
  <c r="K6" i="96"/>
  <c r="I6" i="96"/>
  <c r="J3" i="97"/>
  <c r="I28" i="97"/>
  <c r="K28" i="97"/>
  <c r="K29" i="97"/>
  <c r="I29" i="97"/>
  <c r="I30" i="98"/>
  <c r="K30" i="98"/>
  <c r="K8" i="97"/>
  <c r="I8" i="97"/>
  <c r="K9" i="98"/>
  <c r="I9" i="98"/>
  <c r="I8" i="99"/>
  <c r="K8" i="99"/>
  <c r="K9" i="99"/>
  <c r="I9" i="99"/>
  <c r="K10" i="99"/>
  <c r="I10" i="99"/>
  <c r="I16" i="99"/>
  <c r="K16" i="99"/>
  <c r="K23" i="99"/>
  <c r="I23" i="99"/>
  <c r="I24" i="99"/>
  <c r="K24" i="99"/>
  <c r="K25" i="99"/>
  <c r="I25" i="99"/>
  <c r="I14" i="100"/>
  <c r="K14" i="100"/>
  <c r="I4" i="101"/>
  <c r="J3" i="101"/>
  <c r="K4" i="101"/>
  <c r="K17" i="102"/>
  <c r="I17" i="102"/>
  <c r="K8" i="98"/>
  <c r="I7" i="99"/>
  <c r="K18" i="99"/>
  <c r="I18" i="99"/>
  <c r="I13" i="100"/>
  <c r="K10" i="97"/>
  <c r="I10" i="97"/>
  <c r="Q13" i="97"/>
  <c r="K15" i="97"/>
  <c r="K16" i="97"/>
  <c r="I16" i="97"/>
  <c r="I22" i="97"/>
  <c r="K23" i="97"/>
  <c r="I23" i="97"/>
  <c r="I30" i="97"/>
  <c r="X3" i="98"/>
  <c r="K11" i="98"/>
  <c r="I11" i="98"/>
  <c r="I18" i="98"/>
  <c r="K19" i="98"/>
  <c r="I19" i="98"/>
  <c r="K27" i="98"/>
  <c r="I27" i="98"/>
  <c r="K12" i="99"/>
  <c r="I12" i="99"/>
  <c r="K16" i="100"/>
  <c r="I16" i="100"/>
  <c r="K20" i="100"/>
  <c r="I20" i="100"/>
  <c r="K9" i="102"/>
  <c r="I9" i="102"/>
  <c r="I14" i="102"/>
  <c r="K14" i="102"/>
  <c r="I30" i="95"/>
  <c r="I9" i="96"/>
  <c r="I9" i="97"/>
  <c r="K11" i="97"/>
  <c r="I11" i="97"/>
  <c r="Q21" i="97"/>
  <c r="K24" i="97"/>
  <c r="I24" i="97"/>
  <c r="Q29" i="97"/>
  <c r="Y3" i="98"/>
  <c r="I10" i="98"/>
  <c r="K12" i="98"/>
  <c r="I12" i="98"/>
  <c r="Q17" i="98"/>
  <c r="K20" i="98"/>
  <c r="I20" i="98"/>
  <c r="K17" i="99"/>
  <c r="I17" i="99"/>
  <c r="I26" i="99"/>
  <c r="Q7" i="100"/>
  <c r="K21" i="100"/>
  <c r="I21" i="100"/>
  <c r="K22" i="100"/>
  <c r="I22" i="100"/>
  <c r="K30" i="96"/>
  <c r="I30" i="96"/>
  <c r="K5" i="97"/>
  <c r="I5" i="97"/>
  <c r="K18" i="97"/>
  <c r="I18" i="97"/>
  <c r="K26" i="97"/>
  <c r="I26" i="97"/>
  <c r="J3" i="98"/>
  <c r="K4" i="98"/>
  <c r="I4" i="98"/>
  <c r="Q9" i="98"/>
  <c r="K14" i="98"/>
  <c r="I14" i="98"/>
  <c r="K22" i="98"/>
  <c r="I22" i="98"/>
  <c r="K20" i="99"/>
  <c r="I20" i="99"/>
  <c r="I25" i="101"/>
  <c r="K25" i="101"/>
  <c r="I26" i="95"/>
  <c r="K4" i="97"/>
  <c r="K19" i="97"/>
  <c r="I19" i="97"/>
  <c r="K27" i="97"/>
  <c r="I27" i="97"/>
  <c r="K31" i="97"/>
  <c r="I31" i="97"/>
  <c r="K6" i="98"/>
  <c r="I6" i="98"/>
  <c r="K15" i="98"/>
  <c r="I15" i="98"/>
  <c r="K24" i="98"/>
  <c r="I24" i="98"/>
  <c r="K29" i="98"/>
  <c r="I29" i="98"/>
  <c r="I31" i="98"/>
  <c r="K31" i="98"/>
  <c r="K29" i="99"/>
  <c r="I29" i="99"/>
  <c r="K11" i="100"/>
  <c r="I11" i="100"/>
  <c r="K18" i="100"/>
  <c r="I18" i="100"/>
  <c r="Q13" i="96"/>
  <c r="I14" i="96"/>
  <c r="Q24" i="96"/>
  <c r="I25" i="96"/>
  <c r="K13" i="97"/>
  <c r="I13" i="97"/>
  <c r="K7" i="98"/>
  <c r="I7" i="98"/>
  <c r="J3" i="99"/>
  <c r="K4" i="99"/>
  <c r="I4" i="99"/>
  <c r="K5" i="99"/>
  <c r="I5" i="99"/>
  <c r="Y3" i="100"/>
  <c r="I17" i="101"/>
  <c r="K17" i="101"/>
  <c r="K18" i="101"/>
  <c r="I18" i="101"/>
  <c r="K19" i="101"/>
  <c r="I19" i="101"/>
  <c r="I5" i="102"/>
  <c r="K5" i="102"/>
  <c r="I12" i="102"/>
  <c r="K12" i="102"/>
  <c r="I25" i="98"/>
  <c r="K30" i="100"/>
  <c r="I30" i="100"/>
  <c r="K5" i="101"/>
  <c r="I5" i="101"/>
  <c r="K26" i="101"/>
  <c r="I26" i="101"/>
  <c r="K27" i="101"/>
  <c r="I27" i="101"/>
  <c r="I10" i="102"/>
  <c r="K10" i="102"/>
  <c r="K15" i="103"/>
  <c r="I15" i="103"/>
  <c r="I16" i="103"/>
  <c r="K16" i="103"/>
  <c r="I22" i="99"/>
  <c r="K4" i="100"/>
  <c r="I4" i="100"/>
  <c r="K13" i="101"/>
  <c r="I13" i="101"/>
  <c r="K31" i="101"/>
  <c r="I31" i="101"/>
  <c r="J3" i="102"/>
  <c r="K4" i="102"/>
  <c r="I4" i="102"/>
  <c r="I30" i="102"/>
  <c r="K30" i="102"/>
  <c r="K28" i="104"/>
  <c r="I28" i="104"/>
  <c r="K31" i="104"/>
  <c r="I31" i="104"/>
  <c r="I19" i="105"/>
  <c r="K19" i="105"/>
  <c r="K19" i="107"/>
  <c r="I19" i="107"/>
  <c r="K20" i="107"/>
  <c r="I20" i="107"/>
  <c r="K26" i="100"/>
  <c r="I26" i="100"/>
  <c r="K7" i="101"/>
  <c r="I7" i="101"/>
  <c r="K20" i="101"/>
  <c r="K21" i="101"/>
  <c r="I21" i="101"/>
  <c r="K11" i="102"/>
  <c r="I11" i="102"/>
  <c r="K18" i="102"/>
  <c r="I21" i="104"/>
  <c r="K21" i="104"/>
  <c r="I14" i="99"/>
  <c r="K25" i="100"/>
  <c r="I6" i="101"/>
  <c r="K8" i="101"/>
  <c r="I8" i="101"/>
  <c r="K15" i="101"/>
  <c r="I15" i="101"/>
  <c r="K28" i="101"/>
  <c r="K29" i="101"/>
  <c r="I29" i="101"/>
  <c r="K22" i="102"/>
  <c r="I22" i="102"/>
  <c r="I23" i="102"/>
  <c r="K23" i="102"/>
  <c r="J3" i="103"/>
  <c r="K4" i="103"/>
  <c r="I4" i="103"/>
  <c r="I14" i="104"/>
  <c r="K14" i="104"/>
  <c r="I23" i="104"/>
  <c r="K23" i="104"/>
  <c r="Q25" i="98"/>
  <c r="Y3" i="99"/>
  <c r="Q6" i="100"/>
  <c r="I7" i="100"/>
  <c r="K12" i="100"/>
  <c r="I12" i="100"/>
  <c r="K23" i="100"/>
  <c r="I23" i="100"/>
  <c r="I14" i="101"/>
  <c r="K16" i="101"/>
  <c r="I16" i="101"/>
  <c r="K23" i="101"/>
  <c r="I23" i="101"/>
  <c r="K6" i="102"/>
  <c r="I6" i="102"/>
  <c r="I31" i="102"/>
  <c r="K31" i="102"/>
  <c r="I16" i="106"/>
  <c r="K16" i="106"/>
  <c r="I17" i="106"/>
  <c r="K17" i="106"/>
  <c r="I28" i="106"/>
  <c r="K28" i="106"/>
  <c r="Q5" i="99"/>
  <c r="I6" i="99"/>
  <c r="Q25" i="100"/>
  <c r="K24" i="101"/>
  <c r="I24" i="101"/>
  <c r="K7" i="102"/>
  <c r="I7" i="102"/>
  <c r="I28" i="103"/>
  <c r="K28" i="103"/>
  <c r="I29" i="103"/>
  <c r="K29" i="103"/>
  <c r="X3" i="100"/>
  <c r="K28" i="100"/>
  <c r="I28" i="100"/>
  <c r="K31" i="100"/>
  <c r="I31" i="100"/>
  <c r="I9" i="101"/>
  <c r="K9" i="101"/>
  <c r="K10" i="101"/>
  <c r="I10" i="101"/>
  <c r="K11" i="101"/>
  <c r="I11" i="101"/>
  <c r="K22" i="103"/>
  <c r="I22" i="103"/>
  <c r="K29" i="102"/>
  <c r="I29" i="102"/>
  <c r="I26" i="103"/>
  <c r="K26" i="103"/>
  <c r="I22" i="104"/>
  <c r="K22" i="104"/>
  <c r="K29" i="104"/>
  <c r="I29" i="104"/>
  <c r="I4" i="105"/>
  <c r="J3" i="105"/>
  <c r="I31" i="105"/>
  <c r="K31" i="105"/>
  <c r="K18" i="106"/>
  <c r="I18" i="106"/>
  <c r="I24" i="106"/>
  <c r="K24" i="106"/>
  <c r="I22" i="107"/>
  <c r="K22" i="107"/>
  <c r="K6" i="103"/>
  <c r="I6" i="103"/>
  <c r="K11" i="103"/>
  <c r="K17" i="103"/>
  <c r="I17" i="103"/>
  <c r="K24" i="104"/>
  <c r="I24" i="104"/>
  <c r="I30" i="104"/>
  <c r="K30" i="104"/>
  <c r="K4" i="105"/>
  <c r="K5" i="105"/>
  <c r="I5" i="105"/>
  <c r="I15" i="105"/>
  <c r="K15" i="105"/>
  <c r="I4" i="106"/>
  <c r="J3" i="106"/>
  <c r="K5" i="106"/>
  <c r="I5" i="106"/>
  <c r="K12" i="106"/>
  <c r="I12" i="106"/>
  <c r="K25" i="106"/>
  <c r="I25" i="106"/>
  <c r="K29" i="106"/>
  <c r="I29" i="106"/>
  <c r="K30" i="106"/>
  <c r="I30" i="106"/>
  <c r="Q12" i="102"/>
  <c r="I19" i="102"/>
  <c r="I5" i="103"/>
  <c r="K18" i="103"/>
  <c r="I18" i="103"/>
  <c r="I30" i="103"/>
  <c r="K11" i="104"/>
  <c r="I11" i="104"/>
  <c r="K18" i="104"/>
  <c r="I18" i="104"/>
  <c r="K16" i="105"/>
  <c r="I16" i="105"/>
  <c r="K20" i="105"/>
  <c r="I20" i="105"/>
  <c r="K21" i="105"/>
  <c r="I21" i="105"/>
  <c r="K22" i="105"/>
  <c r="I22" i="105"/>
  <c r="I23" i="105"/>
  <c r="K23" i="105"/>
  <c r="K27" i="105"/>
  <c r="I27" i="105"/>
  <c r="K4" i="106"/>
  <c r="I21" i="107"/>
  <c r="K26" i="107"/>
  <c r="I26" i="107"/>
  <c r="I12" i="103"/>
  <c r="K4" i="104"/>
  <c r="I4" i="104"/>
  <c r="J3" i="104"/>
  <c r="K10" i="104"/>
  <c r="K11" i="105"/>
  <c r="I11" i="105"/>
  <c r="K29" i="105"/>
  <c r="I29" i="105"/>
  <c r="K7" i="106"/>
  <c r="I7" i="106"/>
  <c r="K20" i="106"/>
  <c r="I20" i="106"/>
  <c r="K27" i="107"/>
  <c r="I27" i="107"/>
  <c r="Q23" i="102"/>
  <c r="I27" i="102"/>
  <c r="K7" i="103"/>
  <c r="I7" i="103"/>
  <c r="K9" i="103"/>
  <c r="I9" i="103"/>
  <c r="K20" i="103"/>
  <c r="I20" i="103"/>
  <c r="K31" i="103"/>
  <c r="I31" i="103"/>
  <c r="I6" i="104"/>
  <c r="K6" i="104"/>
  <c r="K13" i="104"/>
  <c r="I13" i="104"/>
  <c r="I7" i="105"/>
  <c r="K7" i="105"/>
  <c r="K12" i="105"/>
  <c r="I12" i="105"/>
  <c r="K24" i="105"/>
  <c r="I24" i="105"/>
  <c r="K9" i="106"/>
  <c r="I9" i="106"/>
  <c r="K10" i="106"/>
  <c r="I10" i="106"/>
  <c r="K14" i="106"/>
  <c r="I14" i="106"/>
  <c r="K21" i="106"/>
  <c r="I21" i="106"/>
  <c r="I26" i="106"/>
  <c r="K26" i="106"/>
  <c r="I28" i="107"/>
  <c r="K28" i="107"/>
  <c r="I8" i="102"/>
  <c r="X3" i="103"/>
  <c r="K25" i="103"/>
  <c r="I25" i="103"/>
  <c r="K7" i="104"/>
  <c r="I7" i="104"/>
  <c r="K15" i="104"/>
  <c r="I15" i="104"/>
  <c r="K16" i="104"/>
  <c r="I16" i="104"/>
  <c r="K20" i="104"/>
  <c r="I20" i="104"/>
  <c r="K26" i="104"/>
  <c r="I26" i="104"/>
  <c r="Y3" i="105"/>
  <c r="I17" i="105"/>
  <c r="K17" i="105"/>
  <c r="I28" i="105"/>
  <c r="K28" i="105"/>
  <c r="K22" i="106"/>
  <c r="I22" i="106"/>
  <c r="I17" i="107"/>
  <c r="J3" i="107"/>
  <c r="K29" i="107"/>
  <c r="I29" i="107"/>
  <c r="Q24" i="102"/>
  <c r="Y3" i="103"/>
  <c r="I8" i="103"/>
  <c r="K8" i="103"/>
  <c r="K27" i="103"/>
  <c r="I27" i="103"/>
  <c r="K27" i="104"/>
  <c r="I27" i="104"/>
  <c r="I30" i="105"/>
  <c r="K30" i="105"/>
  <c r="I8" i="106"/>
  <c r="K8" i="106"/>
  <c r="K23" i="106"/>
  <c r="I23" i="106"/>
  <c r="K31" i="106"/>
  <c r="I31" i="106"/>
  <c r="K18" i="107"/>
  <c r="I18" i="107"/>
  <c r="Y3" i="107"/>
  <c r="I27" i="108"/>
  <c r="K27" i="108"/>
  <c r="K28" i="108"/>
  <c r="I28" i="108"/>
  <c r="K31" i="108"/>
  <c r="I31" i="108"/>
  <c r="K30" i="109"/>
  <c r="I30" i="109"/>
  <c r="I23" i="103"/>
  <c r="Q8" i="104"/>
  <c r="I25" i="105"/>
  <c r="J3" i="108"/>
  <c r="K21" i="108"/>
  <c r="I21" i="108"/>
  <c r="K29" i="108"/>
  <c r="I29" i="108"/>
  <c r="K24" i="109"/>
  <c r="I24" i="109"/>
  <c r="X3" i="104"/>
  <c r="I22" i="108"/>
  <c r="K22" i="108"/>
  <c r="I30" i="108"/>
  <c r="K30" i="108"/>
  <c r="K25" i="109"/>
  <c r="I25" i="109"/>
  <c r="J3" i="110"/>
  <c r="K30" i="110"/>
  <c r="I30" i="110"/>
  <c r="I9" i="105"/>
  <c r="Q31" i="107"/>
  <c r="K31" i="107"/>
  <c r="I31" i="107"/>
  <c r="K23" i="108"/>
  <c r="I23" i="108"/>
  <c r="K24" i="108"/>
  <c r="I24" i="108"/>
  <c r="I26" i="109"/>
  <c r="K26" i="109"/>
  <c r="K27" i="109"/>
  <c r="I27" i="109"/>
  <c r="K31" i="109"/>
  <c r="I31" i="109"/>
  <c r="Q23" i="103"/>
  <c r="I13" i="105"/>
  <c r="Q25" i="105"/>
  <c r="K25" i="108"/>
  <c r="I25" i="108"/>
  <c r="I21" i="109"/>
  <c r="J3" i="109"/>
  <c r="K21" i="109"/>
  <c r="K28" i="109"/>
  <c r="I28" i="109"/>
  <c r="K26" i="108"/>
  <c r="I26" i="108"/>
  <c r="I29" i="109"/>
  <c r="K29" i="109"/>
  <c r="K31" i="110"/>
  <c r="I31" i="110"/>
  <c r="I3" i="22" l="1"/>
  <c r="K3" i="22"/>
  <c r="K3" i="89"/>
  <c r="I3" i="89"/>
  <c r="K3" i="87"/>
  <c r="I3" i="87"/>
  <c r="I3" i="85"/>
  <c r="K3" i="85"/>
  <c r="K3" i="74"/>
  <c r="I3" i="74"/>
  <c r="K3" i="73"/>
  <c r="I3" i="73"/>
  <c r="K3" i="62"/>
  <c r="I3" i="62"/>
  <c r="I3" i="59"/>
  <c r="K3" i="59"/>
  <c r="I3" i="46"/>
  <c r="K3" i="46"/>
  <c r="K3" i="43"/>
  <c r="I3" i="43"/>
  <c r="K3" i="32"/>
  <c r="I3" i="32"/>
  <c r="K3" i="61"/>
  <c r="I3" i="61"/>
  <c r="K3" i="31"/>
  <c r="I3" i="31"/>
  <c r="K3" i="107"/>
  <c r="I3" i="107"/>
  <c r="K3" i="99"/>
  <c r="I3" i="99"/>
  <c r="K3" i="79"/>
  <c r="I3" i="79"/>
  <c r="K3" i="67"/>
  <c r="I3" i="67"/>
  <c r="K3" i="63"/>
  <c r="I3" i="63"/>
  <c r="K3" i="58"/>
  <c r="I3" i="58"/>
  <c r="K3" i="16"/>
  <c r="I3" i="16"/>
  <c r="K3" i="21"/>
  <c r="I3" i="21"/>
  <c r="I3" i="12"/>
  <c r="K3" i="12"/>
  <c r="I3" i="25"/>
  <c r="K3" i="25"/>
  <c r="I3" i="94"/>
  <c r="K3" i="94"/>
  <c r="K3" i="38"/>
  <c r="I3" i="38"/>
  <c r="K3" i="27"/>
  <c r="I3" i="27"/>
  <c r="I3" i="110"/>
  <c r="K3" i="110"/>
  <c r="K3" i="103"/>
  <c r="I3" i="103"/>
  <c r="K3" i="101"/>
  <c r="I3" i="101"/>
  <c r="K3" i="90"/>
  <c r="I3" i="90"/>
  <c r="I3" i="80"/>
  <c r="K3" i="80"/>
  <c r="K3" i="69"/>
  <c r="I3" i="69"/>
  <c r="I3" i="83"/>
  <c r="K3" i="83"/>
  <c r="I3" i="51"/>
  <c r="K3" i="51"/>
  <c r="K3" i="29"/>
  <c r="I3" i="29"/>
  <c r="I3" i="30"/>
  <c r="K3" i="30"/>
  <c r="K3" i="28"/>
  <c r="I3" i="28"/>
  <c r="K3" i="10"/>
  <c r="I3" i="10"/>
  <c r="K3" i="5"/>
  <c r="I3" i="5"/>
  <c r="K3" i="6"/>
  <c r="I3" i="6"/>
  <c r="K3" i="36"/>
  <c r="I3" i="36"/>
  <c r="I3" i="104"/>
  <c r="K3" i="104"/>
  <c r="K3" i="106"/>
  <c r="I3" i="106"/>
  <c r="K3" i="105"/>
  <c r="I3" i="105"/>
  <c r="K3" i="102"/>
  <c r="I3" i="102"/>
  <c r="K3" i="88"/>
  <c r="I3" i="88"/>
  <c r="K3" i="84"/>
  <c r="I3" i="84"/>
  <c r="K3" i="70"/>
  <c r="I3" i="70"/>
  <c r="I3" i="76"/>
  <c r="K3" i="76"/>
  <c r="K3" i="68"/>
  <c r="I3" i="68"/>
  <c r="K3" i="55"/>
  <c r="I3" i="55"/>
  <c r="K3" i="56"/>
  <c r="I3" i="56"/>
  <c r="K3" i="66"/>
  <c r="I3" i="66"/>
  <c r="I3" i="37"/>
  <c r="K3" i="37"/>
  <c r="K3" i="19"/>
  <c r="I3" i="19"/>
  <c r="K3" i="18"/>
  <c r="I3" i="18"/>
  <c r="I3" i="15"/>
  <c r="K3" i="15"/>
  <c r="K3" i="26"/>
  <c r="I3" i="26"/>
  <c r="K3" i="7"/>
  <c r="I3" i="7"/>
  <c r="I3" i="3"/>
  <c r="K3" i="3"/>
  <c r="I3" i="95"/>
  <c r="K3" i="95"/>
  <c r="K3" i="41"/>
  <c r="I3" i="41"/>
  <c r="K3" i="109"/>
  <c r="I3" i="109"/>
  <c r="K3" i="93"/>
  <c r="I3" i="93"/>
  <c r="K3" i="72"/>
  <c r="I3" i="72"/>
  <c r="K3" i="47"/>
  <c r="I3" i="47"/>
  <c r="K3" i="45"/>
  <c r="I3" i="45"/>
  <c r="I3" i="42"/>
  <c r="K3" i="42"/>
  <c r="K3" i="40"/>
  <c r="I3" i="40"/>
  <c r="K3" i="20"/>
  <c r="I3" i="20"/>
  <c r="I3" i="86"/>
  <c r="K3" i="86"/>
  <c r="K3" i="13"/>
  <c r="I3" i="13"/>
  <c r="I3" i="11"/>
  <c r="K3" i="11"/>
  <c r="I3" i="4"/>
  <c r="K3" i="4"/>
  <c r="K3" i="98"/>
  <c r="I3" i="98"/>
  <c r="K3" i="96"/>
  <c r="I3" i="96"/>
  <c r="I3" i="100"/>
  <c r="K3" i="100"/>
  <c r="K3" i="77"/>
  <c r="I3" i="77"/>
  <c r="K3" i="71"/>
  <c r="I3" i="71"/>
  <c r="K3" i="75"/>
  <c r="I3" i="75"/>
  <c r="K3" i="81"/>
  <c r="I3" i="81"/>
  <c r="K3" i="78"/>
  <c r="I3" i="78"/>
  <c r="K3" i="57"/>
  <c r="I3" i="57"/>
  <c r="K3" i="44"/>
  <c r="I3" i="44"/>
  <c r="K3" i="53"/>
  <c r="I3" i="53"/>
  <c r="K3" i="39"/>
  <c r="I3" i="39"/>
  <c r="K3" i="34"/>
  <c r="I3" i="34"/>
  <c r="K3" i="24"/>
  <c r="I3" i="24"/>
  <c r="K3" i="23"/>
  <c r="I3" i="23"/>
  <c r="I3" i="1"/>
  <c r="K3" i="1"/>
  <c r="K3" i="35"/>
  <c r="I3" i="35"/>
  <c r="K3" i="108"/>
  <c r="I3" i="108"/>
  <c r="I3" i="97"/>
  <c r="K3" i="97"/>
  <c r="K3" i="91"/>
  <c r="I3" i="91"/>
  <c r="K3" i="92"/>
  <c r="I3" i="92"/>
  <c r="K3" i="82"/>
  <c r="I3" i="82"/>
  <c r="K3" i="64"/>
  <c r="I3" i="64"/>
  <c r="K3" i="65"/>
  <c r="I3" i="65"/>
  <c r="K3" i="52"/>
  <c r="I3" i="52"/>
  <c r="K3" i="49"/>
  <c r="I3" i="49"/>
  <c r="K3" i="48"/>
  <c r="I3" i="48"/>
  <c r="K3" i="50"/>
  <c r="I3" i="50"/>
  <c r="K3" i="33"/>
  <c r="I3" i="33"/>
  <c r="I3" i="8"/>
  <c r="K3" i="8"/>
  <c r="I3" i="9"/>
  <c r="K3" i="9"/>
  <c r="K3" i="14"/>
  <c r="I3" i="14"/>
  <c r="K3" i="2"/>
  <c r="I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rgb="FF000000"/>
            <rFont val="Calibri"/>
          </rPr>
          <t>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Last two weeks we lost more than the landed cost.  It’s cheaper to remove in this case.  Ppc is not working.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Try to move the 60 QOH and the 400 in US storage over the next 2 1/2 months - profitably
	-Bryan Mercer
----
Try to increase velocity slightly (near break even) so we can deplete 42 units in us storage
	-Bryan Mercer
----
Need to move US storage qty - drop price to increase velocity e.g 23.97 - sell at loss
	-Bryan Mercer
----
Last two weeks we lost more than the landed cost.  It’s cheaper to remove in this case.  Ppc is not working.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
----
Try to move the 60 QOH and the 400 in US storage over the next 2 1/2 months - profitably
	-Bryan Mercer
----
Try to increase velocity slightly (near break even) so we can deplete 42 units in us storage
	-Bryan Mercer
----
Need to move US storage qty - drop price to increase velocity e.g 23.97 - sell at loss
	-Bryan Mercer
----
Last two weeks we lost more than the landed cost.  It’s cheaper to remove in this case.  Ppc is not working.
	-Bryan Mercer
----
Probably time to take more drastic action.  Not sure because I don’t think there is enough demand for the pastel at this time of year.  lets try to sell at 19.97 and see if we can get rid of some.
	-Bryan Mercer
----
High ppc spend not working.  Try low cost strategy and a lot less ppc to see what happens.
	-Bryan Mercer
----
3 orders in last day
	-Pam Galeone
----
maintained, 5 orders in last day
	-Pam Galeone
----
maintained, 2 orders in last day
	-Pam Galeone
----
0 orders when checked on 5.29
	-Pam Galeone
----
is inventory hitting amazon?  looks like  inventory is hitting us storage.  need to stretch further
	-Pam Galeone
----
From looking at this, it does not appear that this has labels?  According to pod meeting on 5.27, we should disregard US warehouse inventory?
	-Pam Galeone
----
Need to loose less than Blended landed cost
	-Pam Galeone
----
This is an inventory age offender - we don't need to make 50% margin
	-Pam Galeone
----
Would ppc help to move this?
	-Bryan Mercer
----
if this is higher margin than 16% next week- put order in
	-Pam Galeone
----
i wouldn't loose money, look at last year sales data, it will pick up - i know small amt is on inv age report
	-Pam Galeone
----
PPc wasn't effective.  If you look at competitors, it seems like sweet spot is $9.99 but those listings have more reviews.  I would start at $9.99 - maybe do price scheduling in PPeak for a week
	-Pam Galeone
----
on excess, but none on order - it has been making like 20% margin - we need to price lower - goal is like 10% margin.  I would continue with no ppc and maybe add coupon.  I think ppc for this listing needs to be reworked prior to more inventory
	-Pam Galeone
----
we probably don't need to advertise baseplates - at least skus that do not have adhesive
	-Pam Galeone
----
? How can we have only 4 sessions with a ppc spend of $29.90
	-Bryan Mercer</t>
        </r>
      </text>
    </comment>
    <comment ref="C3" authorId="0" shapeId="0" xr:uid="{00000000-0006-0000-0000-000002000000}">
      <text>
        <r>
          <rPr>
            <sz val="11"/>
            <color rgb="FF000000"/>
            <rFont val="Calibri"/>
            <family val="2"/>
          </rPr>
          <t xml:space="preserve">Cassidy:
</t>
        </r>
        <r>
          <rPr>
            <sz val="11"/>
            <color rgb="FF000000"/>
            <rFont val="Calibri"/>
            <family val="2"/>
          </rPr>
          <t>Break Even Price</t>
        </r>
      </text>
    </comment>
    <comment ref="B25" authorId="0" shapeId="0" xr:uid="{00000000-0006-0000-0000-000003000000}">
      <text>
        <r>
          <rPr>
            <sz val="11"/>
            <color rgb="FF000000"/>
            <rFont val="Calibri"/>
          </rPr>
          <t>Probably time to take more drastic action.  Not sure because I don’t think there is enough demand for the pastel at this time of year.  lets try to sell at 19.97 and see if we can get rid of some.
	-Bryan Mercer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</rPr>
          <t>Cassidy:
Break Even Price</t>
        </r>
      </text>
    </comment>
    <comment ref="B8" authorId="0" shapeId="0" xr:uid="{00000000-0006-0000-0200-000002000000}">
      <text>
        <r>
          <rPr>
            <sz val="11"/>
            <color rgb="FF000000"/>
            <rFont val="Calibri"/>
          </rPr>
          <t>we probably don't need to advertise baseplates - at least skus that do not have adhesive
	-Pam Galeone</t>
        </r>
      </text>
    </comment>
    <comment ref="B29" authorId="0" shapeId="0" xr:uid="{00000000-0006-0000-0200-000003000000}">
      <text>
        <r>
          <rPr>
            <sz val="11"/>
            <color rgb="FF000000"/>
            <rFont val="Calibri"/>
          </rPr>
          <t>Last two weeks we lost more than the landed cost.  It’s cheaper to remove in this case.  Ppc is not working.
	-Bryan Mercer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9" authorId="0" shapeId="0" xr:uid="{00000000-0006-0000-0E00-000002000000}">
      <text>
        <r>
          <rPr>
            <sz val="11"/>
            <color rgb="FF000000"/>
            <rFont val="Calibri"/>
          </rPr>
          <t>Would ppc help to move this?
	-Bryan Mercer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1800-000002000000}">
      <text>
        <r>
          <rPr>
            <sz val="11"/>
            <color rgb="FF000000"/>
            <rFont val="Calibri"/>
          </rPr>
          <t>is inventory hitting amazon?  looks like  inventory is hitting us storage.  need to stretch further
	-Pam Galeone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2900-000002000000}">
      <text>
        <r>
          <rPr>
            <sz val="11"/>
            <color rgb="FF000000"/>
            <rFont val="Calibri"/>
          </rPr>
          <t>0 orders when checked on 5.29
	-Pam Galeone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2A00-000002000000}">
      <text>
        <r>
          <rPr>
            <sz val="11"/>
            <color rgb="FF000000"/>
            <rFont val="Calibri"/>
          </rPr>
          <t>maintained, 2 orders in last day
	-Pam Galeone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2B00-000002000000}">
      <text>
        <r>
          <rPr>
            <sz val="11"/>
            <color rgb="FF000000"/>
            <rFont val="Calibri"/>
          </rPr>
          <t>maintained, 5 orders in last day
	-Pam Galeone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2C00-000002000000}">
      <text>
        <r>
          <rPr>
            <sz val="11"/>
            <color rgb="FF000000"/>
            <rFont val="Calibri"/>
          </rPr>
          <t>3 orders in last day
	-Pam Galeone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6" authorId="0" shapeId="0" xr:uid="{00000000-0006-0000-2E00-000002000000}">
      <text>
        <r>
          <rPr>
            <sz val="11"/>
            <color rgb="FF000000"/>
            <rFont val="Calibri"/>
          </rPr>
          <t>if this is higher margin than 16% next week- put order in
	-Pam Galeone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5" authorId="0" shapeId="0" xr:uid="{00000000-0006-0000-4300-000002000000}">
      <text>
        <r>
          <rPr>
            <sz val="11"/>
            <color rgb="FF000000"/>
            <rFont val="Calibri"/>
          </rPr>
          <t>High ppc spend not working.  Try low cost strategy and a lot less ppc to see what happens.
	-Bryan Mercer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9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4" authorId="0" shapeId="0" xr:uid="{00000000-0006-0000-4900-000002000000}">
      <text>
        <r>
          <rPr>
            <sz val="11"/>
            <color rgb="FF000000"/>
            <rFont val="Calibri"/>
          </rPr>
          <t>Need to loose less than Blended landed cost
	-Pam Galeone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2" authorId="0" shapeId="0" xr:uid="{00000000-0006-0000-4A00-000002000000}">
      <text>
        <r>
          <rPr>
            <sz val="11"/>
            <color rgb="FF000000"/>
            <rFont val="Calibri"/>
          </rPr>
          <t>i wouldn't loose money, look at last year sales data, it will pick up - i know small amt is on inv age report
	-Pam Galeone</t>
        </r>
      </text>
    </comment>
    <comment ref="B30" authorId="0" shapeId="0" xr:uid="{00000000-0006-0000-4A00-000003000000}">
      <text>
        <r>
          <rPr>
            <sz val="11"/>
            <color rgb="FF000000"/>
            <rFont val="Calibri"/>
          </rPr>
          <t>Need to move US storage qty - drop price to increase velocity e.g 23.97 - sell at loss
	-Bryan Mercer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D00-000001000000}">
      <text>
        <r>
          <rPr>
            <sz val="11"/>
            <color rgb="FF000000"/>
            <rFont val="Calibri"/>
          </rPr>
          <t>Cassidy:
Break Even Price</t>
        </r>
      </text>
    </comment>
    <comment ref="B30" authorId="0" shapeId="0" xr:uid="{00000000-0006-0000-4D00-000002000000}">
      <text>
        <r>
          <rPr>
            <sz val="11"/>
            <color rgb="FF000000"/>
            <rFont val="Calibri"/>
          </rPr>
          <t>Try to increase velocity slightly (near break even) so we can deplete 42 units in us storage
	-Bryan Mercer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E00-000001000000}">
      <text>
        <r>
          <rPr>
            <sz val="11"/>
            <color rgb="FF000000"/>
            <rFont val="Calibri"/>
          </rPr>
          <t>Cassidy:
Break Even Price</t>
        </r>
      </text>
    </comment>
    <comment ref="U24" authorId="0" shapeId="0" xr:uid="{00000000-0006-0000-4E00-000002000000}">
      <text>
        <r>
          <rPr>
            <sz val="11"/>
            <color rgb="FF000000"/>
            <rFont val="Calibri"/>
          </rPr>
          <t>From looking at this, it does not appear that this has labels?  According to pod meeting on 5.27, we should disregard US warehouse inventory?
	-Pam Galeone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30" authorId="0" shapeId="0" xr:uid="{00000000-0006-0000-5A00-000002000000}">
      <text>
        <r>
          <rPr>
            <sz val="11"/>
            <color rgb="FF000000"/>
            <rFont val="Calibri"/>
          </rPr>
          <t>Try to move the 60 QOH and the 400 in US storage over the next 2 1/2 months - profitably
	-Bryan Mercer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D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9" authorId="0" shapeId="0" xr:uid="{00000000-0006-0000-5D00-000002000000}">
      <text>
        <r>
          <rPr>
            <sz val="11"/>
            <color rgb="FF000000"/>
            <rFont val="Calibri"/>
          </rPr>
          <t>This is an inventory age offender - we don't need to make 50% margin
	-Pam Galeone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400-000001000000}">
      <text>
        <r>
          <rPr>
            <sz val="11"/>
            <color rgb="FF000000"/>
            <rFont val="Calibri"/>
          </rPr>
          <t>Cassidy:
Break Even Price</t>
        </r>
      </text>
    </comment>
    <comment ref="B10" authorId="0" shapeId="0" xr:uid="{00000000-0006-0000-6400-000002000000}">
      <text>
        <r>
          <rPr>
            <sz val="11"/>
            <color rgb="FF000000"/>
            <rFont val="Calibri"/>
          </rPr>
          <t>PPc wasn't effective.  If you look at competitors, it seems like sweet spot is $9.99 but those listings have more reviews.  I would start at $9.99 - maybe do price scheduling in PPeak for a week
	-Pam Galeone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900-000001000000}">
      <text>
        <r>
          <rPr>
            <sz val="11"/>
            <color rgb="FF000000"/>
            <rFont val="Calibri"/>
          </rPr>
          <t>Cassidy:
Break Even Price</t>
        </r>
      </text>
    </comment>
    <comment ref="B7" authorId="0" shapeId="0" xr:uid="{00000000-0006-0000-6900-000002000000}">
      <text>
        <r>
          <rPr>
            <sz val="11"/>
            <color rgb="FF000000"/>
            <rFont val="Calibri"/>
          </rPr>
          <t>? How can we have only 4 sessions with a ppc spend of $29.90
	-Bryan Mercer</t>
        </r>
      </text>
    </comment>
    <comment ref="B10" authorId="0" shapeId="0" xr:uid="{00000000-0006-0000-6900-000003000000}">
      <text>
        <r>
          <rPr>
            <sz val="11"/>
            <color rgb="FF000000"/>
            <rFont val="Calibri"/>
          </rPr>
          <t>on excess, but none on order - it has been making like 20% margin - we need to price lower - goal is like 10% margin.  I would continue with no ppc and maybe add coupon.  I think ppc for this listing needs to be reworked prior to more inventory
	-Pam Galeone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6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<sst xmlns="http://schemas.openxmlformats.org/spreadsheetml/2006/main" count="13116" uniqueCount="1014">
  <si>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</si>
  <si>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</si>
  <si>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</si>
  <si>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</si>
  <si>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</si>
  <si>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</si>
  <si>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</si>
  <si>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</si>
  <si>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</si>
  <si>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</si>
  <si>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</si>
  <si>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</si>
  <si>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</si>
  <si>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</si>
  <si>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</si>
  <si>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DOH of Comp Inv</t>
  </si>
  <si>
    <t>Sell
Through</t>
  </si>
  <si>
    <t>On 
Order</t>
  </si>
  <si>
    <t>In 
Transit</t>
  </si>
  <si>
    <t>Shipment ID - 
Est. 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</si>
  <si>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</si>
  <si>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</si>
  <si>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</si>
  <si>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</si>
  <si>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</si>
  <si>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</si>
  <si>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</si>
  <si>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</si>
  <si>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</si>
  <si>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</si>
  <si>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</si>
  <si>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OS-BCL-B1000P</t>
  </si>
  <si>
    <t>Yearly Totals</t>
  </si>
  <si>
    <t>1/1 to 1/7</t>
  </si>
  <si>
    <t>PPEAK $23.99-27.99</t>
  </si>
  <si>
    <t>UsLargeStandardSize</t>
  </si>
  <si>
    <t>1/8 to 1/14</t>
  </si>
  <si>
    <t>PPEAK $21.99-24.99</t>
  </si>
  <si>
    <t>1/15 to 1/21</t>
  </si>
  <si>
    <t>PPEAk $23.99-29.99</t>
  </si>
  <si>
    <t>1/22 to 1/28</t>
  </si>
  <si>
    <t>selling from OS and SS stores, PPEAK $24.99-29.99</t>
  </si>
  <si>
    <t>1/29 to 2/4</t>
  </si>
  <si>
    <t xml:space="preserve">maintaining </t>
  </si>
  <si>
    <t>2/5 to 2/11</t>
  </si>
  <si>
    <t>min $25.59</t>
  </si>
  <si>
    <t>2/12 to 2/18</t>
  </si>
  <si>
    <t>above target, min $26.49</t>
  </si>
  <si>
    <t>2/19 to 2/25</t>
  </si>
  <si>
    <t>at target, maintain, add Barcaloo to the title</t>
  </si>
  <si>
    <t>2/26 to 3/4</t>
  </si>
  <si>
    <t>min $25.49</t>
  </si>
  <si>
    <t>3/5 to 3/11</t>
  </si>
  <si>
    <t>5% coupon</t>
  </si>
  <si>
    <t>3/12 to 3/18</t>
  </si>
  <si>
    <t>sell ss</t>
  </si>
  <si>
    <t>3/19 to 3/25</t>
  </si>
  <si>
    <t>3/26 to 4/1</t>
  </si>
  <si>
    <t>min $22.49</t>
  </si>
  <si>
    <t>4/2 to 4/8</t>
  </si>
  <si>
    <t>min $22.99, turn on the ads</t>
  </si>
  <si>
    <t>4/9 to 4/15</t>
  </si>
  <si>
    <t>turn off the ads, 5% coupon</t>
  </si>
  <si>
    <t/>
  </si>
  <si>
    <t>4/16 to 4/22</t>
  </si>
  <si>
    <t>reactivate the coupon</t>
  </si>
  <si>
    <t>4/23 to 4/29</t>
  </si>
  <si>
    <t>coupon on, ads on, min $24.49</t>
  </si>
  <si>
    <t>4/30 to 5/6</t>
  </si>
  <si>
    <t>ads is working, maintain</t>
  </si>
  <si>
    <t>5/7 to 5/13</t>
  </si>
  <si>
    <t>sell ss first</t>
  </si>
  <si>
    <t>5/14 to 5/20</t>
  </si>
  <si>
    <t>price it $22.99, turn off ppeak and have ss ppeak on</t>
  </si>
  <si>
    <t>5/21 to 5/27</t>
  </si>
  <si>
    <t>min $23.99, schedule price from Thursday to Sunday $24.49, coupon on</t>
  </si>
  <si>
    <t>5/28 to 6/3</t>
  </si>
  <si>
    <t>min $19.97, SS $19.99 schedule price $20.49 from Thursday to Sunday</t>
  </si>
  <si>
    <t>6/4 to 6/10</t>
  </si>
  <si>
    <t>6/11 to 6/17</t>
  </si>
  <si>
    <t>continue price schedule</t>
  </si>
  <si>
    <t>6/18 to 6/24</t>
  </si>
  <si>
    <t>6/25 to 7/1</t>
  </si>
  <si>
    <t>price schedule $20.99, $21.49</t>
  </si>
  <si>
    <t>7/2 to 7/8</t>
  </si>
  <si>
    <t>7/9 to 7/15</t>
  </si>
  <si>
    <t>OS-BCL-B1000R-FN</t>
  </si>
  <si>
    <t>PPEAK $26.99-32.99</t>
  </si>
  <si>
    <t>maintaining</t>
  </si>
  <si>
    <t>PPEAK $22.99-33.99 to speed up</t>
  </si>
  <si>
    <t>PPEAK $22.99-26.99, sold in OS and SS</t>
  </si>
  <si>
    <t>right on target. maintaining</t>
  </si>
  <si>
    <t>min $23.99,  target 14</t>
  </si>
  <si>
    <t>ppeak $24.99-$30.99</t>
  </si>
  <si>
    <t>conv drop and drop from first page when search "building bricks", add barcaloo to the title, start advertisement</t>
  </si>
  <si>
    <t>schedule ads on sellics, min $25.49</t>
  </si>
  <si>
    <t>stop ads, min $23.99</t>
  </si>
  <si>
    <t>min $27.99</t>
  </si>
  <si>
    <t>at target maintain</t>
  </si>
  <si>
    <t>target 17, min $24.49</t>
  </si>
  <si>
    <t>min $24.99</t>
  </si>
  <si>
    <t>min $24.49</t>
  </si>
  <si>
    <t>min $23.99, coupon on</t>
  </si>
  <si>
    <t>#385: 1400 - 06/01/21</t>
  </si>
  <si>
    <t>OS-BCL-BLBV6-FN</t>
  </si>
  <si>
    <t>PPEAK $17.99-19.99</t>
  </si>
  <si>
    <t>selling through, selling above BE</t>
  </si>
  <si>
    <t>min $15.99</t>
  </si>
  <si>
    <t>start selling, watch it for one more week</t>
  </si>
  <si>
    <t>min $16.99</t>
  </si>
  <si>
    <t>raise $1 on min</t>
  </si>
  <si>
    <t>min $17.59</t>
  </si>
  <si>
    <t>min $18.59</t>
  </si>
  <si>
    <t>maintain</t>
  </si>
  <si>
    <t>ask justin for help to update title</t>
  </si>
  <si>
    <t>sold out</t>
  </si>
  <si>
    <t>0</t>
  </si>
  <si>
    <t>#385: 96 - 06/01/21</t>
  </si>
  <si>
    <t>turn on ppc, create catch all ppc</t>
  </si>
  <si>
    <t>turn off ppc, min $16.99</t>
  </si>
  <si>
    <t>OS-BCL-BLCBB4-FN</t>
  </si>
  <si>
    <t>opt ppc</t>
  </si>
  <si>
    <t>PPEAK $13.99-16.99</t>
  </si>
  <si>
    <t>enable ppeak, min $12.99, target 1</t>
  </si>
  <si>
    <t>min $13.99</t>
  </si>
  <si>
    <t>min $12.99</t>
  </si>
  <si>
    <t>min $11.99</t>
  </si>
  <si>
    <t>min $12.49</t>
  </si>
  <si>
    <t>turn on ppc for sell through</t>
  </si>
  <si>
    <t>min $13.49, coupon</t>
  </si>
  <si>
    <t>#385: 100 - 06/01/21</t>
  </si>
  <si>
    <t>create catch all ppc</t>
  </si>
  <si>
    <t>price decimal 99</t>
  </si>
  <si>
    <t>OS-BCL-BLCBB4-ADH-FN</t>
  </si>
  <si>
    <t>turned on ppc</t>
  </si>
  <si>
    <t>lowered bids, but increased placement boost</t>
  </si>
  <si>
    <t>24 sold in last 7 days! maintaining</t>
  </si>
  <si>
    <t>cut ppc waste</t>
  </si>
  <si>
    <t>turn on the ppc</t>
  </si>
  <si>
    <t>turn off ppc, min $19</t>
  </si>
  <si>
    <t>a bulk order, turn on ppc</t>
  </si>
  <si>
    <t>turn off ppc</t>
  </si>
  <si>
    <t>inventory age defender, min $16.99</t>
  </si>
  <si>
    <t>target 8 bc inventory age defender</t>
  </si>
  <si>
    <t>adjust ppc</t>
  </si>
  <si>
    <t>min $18.49, two new ppc campaign search term &amp; product target</t>
  </si>
  <si>
    <t>min $21.99, target Creative QT in ppc</t>
  </si>
  <si>
    <t>turn off the auto ppc</t>
  </si>
  <si>
    <t>increase the budget on target product ppc</t>
  </si>
  <si>
    <t>increase budget on search term ppc</t>
  </si>
  <si>
    <t xml:space="preserve">suppressed before bc main image, </t>
  </si>
  <si>
    <t>min $17.99</t>
  </si>
  <si>
    <t>#385: 260 - 06/01/21</t>
  </si>
  <si>
    <t>turn on ppc</t>
  </si>
  <si>
    <t>turn off auto ppc, increase search term ads $8</t>
  </si>
  <si>
    <t>OS-BCL-BLCBG4-FN</t>
  </si>
  <si>
    <t>selling out</t>
  </si>
  <si>
    <t>#385: 200 - 06/01/21</t>
  </si>
  <si>
    <t>OS-BCL-BLCBGB4-FN</t>
  </si>
  <si>
    <t>opt ppc selling through</t>
  </si>
  <si>
    <t>opt ppc, $13.99</t>
  </si>
  <si>
    <t>ppc off, $14.99</t>
  </si>
  <si>
    <t>ppc off</t>
  </si>
  <si>
    <t>enable ppeak $13.99-$18.99</t>
  </si>
  <si>
    <t>sold 4 in past 4 days, min $12.99 increase margin</t>
  </si>
  <si>
    <t>$12.49 to sell</t>
  </si>
  <si>
    <t>UsSmallStandardSize</t>
  </si>
  <si>
    <t>$13.99, adjust ppc</t>
  </si>
  <si>
    <t>ppc carrier, budget $10</t>
  </si>
  <si>
    <t>OS-BCL-BLCBG4-ADH-FN</t>
  </si>
  <si>
    <t>PPEAK $18.99-20.99</t>
  </si>
  <si>
    <t>opt ppc, PPEAK $20.99-23.99</t>
  </si>
  <si>
    <t>ppc optimized</t>
  </si>
  <si>
    <t>PPEAK $21.99-23.99</t>
  </si>
  <si>
    <t>min $20.99, adjust ppc</t>
  </si>
  <si>
    <t>adjust bid and ppc $6</t>
  </si>
  <si>
    <t>5 ppc sale, maintain</t>
  </si>
  <si>
    <t>adjust bid, min $18.99</t>
  </si>
  <si>
    <t>budget $10, adjust bid</t>
  </si>
  <si>
    <t>target 4.5</t>
  </si>
  <si>
    <t>min $22.99, adjust ad schedule in sellics</t>
  </si>
  <si>
    <t>adjust ppc, budget $5</t>
  </si>
  <si>
    <t>turn ppc off</t>
  </si>
  <si>
    <t>min $19.99</t>
  </si>
  <si>
    <t>schedule price $21.49</t>
  </si>
  <si>
    <t>#385: 300 - 06/01/21</t>
  </si>
  <si>
    <t>turn off ppc, $17.49</t>
  </si>
  <si>
    <t xml:space="preserve">manually lower the price </t>
  </si>
  <si>
    <t>OS-BCL-BLCBGB4-ADH-FN</t>
  </si>
  <si>
    <t>maintining</t>
  </si>
  <si>
    <t>PPEAK $20.99-24.99</t>
  </si>
  <si>
    <t>PPEAK $22.99-26.99</t>
  </si>
  <si>
    <t>min $20.99</t>
  </si>
  <si>
    <t>min $18.99</t>
  </si>
  <si>
    <t>decimal 59</t>
  </si>
  <si>
    <t>min $16.59</t>
  </si>
  <si>
    <t>min $23.59</t>
  </si>
  <si>
    <t>min $20.59</t>
  </si>
  <si>
    <t>three replacements</t>
  </si>
  <si>
    <t>OS-BCL-BLCBGB6-FN</t>
  </si>
  <si>
    <t>priced $12.99</t>
  </si>
  <si>
    <t>maintainging</t>
  </si>
  <si>
    <t>PPEAK $15.99-20.99</t>
  </si>
  <si>
    <t>PPEAK $17.99-20.99</t>
  </si>
  <si>
    <t>PPEAK $16.99-18.99</t>
  </si>
  <si>
    <t>Raise $1 on min</t>
  </si>
  <si>
    <t>min $15.59</t>
  </si>
  <si>
    <t>at target, maintain</t>
  </si>
  <si>
    <t>target 2, min $16.59</t>
  </si>
  <si>
    <t>optimize the title. remove "lego"</t>
  </si>
  <si>
    <t>turn off ppeak, $13.99</t>
  </si>
  <si>
    <t>coupon on</t>
  </si>
  <si>
    <t>OS-BCL-BOCE90-RG</t>
  </si>
  <si>
    <t>enable ppeak to test higher prices</t>
  </si>
  <si>
    <t>adjust parent title</t>
  </si>
  <si>
    <t>min $38.49</t>
  </si>
  <si>
    <t>budget $8</t>
  </si>
  <si>
    <t>budget $5</t>
  </si>
  <si>
    <t>target 2.5 in case inventory problem, min $38.49</t>
  </si>
  <si>
    <t>update parent title</t>
  </si>
  <si>
    <t>min $35.99</t>
  </si>
  <si>
    <t>stretch inventory</t>
  </si>
  <si>
    <t>OS-BCL-BOCE90-RGBY-A</t>
  </si>
  <si>
    <t>Optimized ppc, added to ppeak</t>
  </si>
  <si>
    <t>ppc is off, maintain</t>
  </si>
  <si>
    <t>min $39.49</t>
  </si>
  <si>
    <t>turn off ppc, update parent title</t>
  </si>
  <si>
    <t>sellint out, maintain</t>
  </si>
  <si>
    <t xml:space="preserve"> | AGL 224: 360 - TBD</t>
  </si>
  <si>
    <t xml:space="preserve"> | AGL224: 360 - 07/10/21</t>
  </si>
  <si>
    <t xml:space="preserve"> | AGL224-2: 360 - 07/22/21</t>
  </si>
  <si>
    <t xml:space="preserve"> | AGL224-2: 360 - 08/03/21</t>
  </si>
  <si>
    <t>OS-BCL-BWDW200-FN</t>
  </si>
  <si>
    <t>PPEAK $12.99-16.99</t>
  </si>
  <si>
    <t>PPEAk $10.99-12.99</t>
  </si>
  <si>
    <t>selling on both OS/SS, maintaining</t>
  </si>
  <si>
    <t>PPEAK $13.99-18.99</t>
  </si>
  <si>
    <t>sale increased, maintain</t>
  </si>
  <si>
    <t>raise profit peak, target 5</t>
  </si>
  <si>
    <t>about target maintain</t>
  </si>
  <si>
    <t>ss sold out, maintaining</t>
  </si>
  <si>
    <t>no upcoming shipping, maintain</t>
  </si>
  <si>
    <t xml:space="preserve"> | #411: 150 - 07/15/21</t>
  </si>
  <si>
    <t xml:space="preserve"> | #411: 150 - 07/25/21</t>
  </si>
  <si>
    <t xml:space="preserve"> | #411: 150 - 08/02/21</t>
  </si>
  <si>
    <t xml:space="preserve"> | #411: 150 - 08/01/21</t>
  </si>
  <si>
    <t>OS-BCL-BWH400</t>
  </si>
  <si>
    <t>OS-BCL-BWH400-A</t>
  </si>
  <si>
    <t>PPEAk $16.99-19.99</t>
  </si>
  <si>
    <t>PPEKA $15.--17.99</t>
  </si>
  <si>
    <t>turn on the manual ppc, adjust it</t>
  </si>
  <si>
    <t xml:space="preserve">min $17.99, </t>
  </si>
  <si>
    <t>a bulk order, 52 unit in stock, turn off the ads</t>
  </si>
  <si>
    <t>ss $17.99, os min $17.99, sell both</t>
  </si>
  <si>
    <t>ss $16.99, sell ss first</t>
  </si>
  <si>
    <t>ss $17.99, sell both</t>
  </si>
  <si>
    <t>ss os $22.99</t>
  </si>
  <si>
    <t>turned on manual ppc</t>
  </si>
  <si>
    <t>adjust bid</t>
  </si>
  <si>
    <t>ss sould out, maintain there</t>
  </si>
  <si>
    <t xml:space="preserve"> | #411: 80 - 07/15/21</t>
  </si>
  <si>
    <t xml:space="preserve"> | #411: 80 - 07/25/21</t>
  </si>
  <si>
    <t xml:space="preserve"> | #411: 80 - 08/02/21</t>
  </si>
  <si>
    <t xml:space="preserve"> | #411: 80 - 08/01/21</t>
  </si>
  <si>
    <t>OS-BCL-BXCBG2-FN</t>
  </si>
  <si>
    <t>OS-BCL-CHC-BLBK</t>
  </si>
  <si>
    <t xml:space="preserve"> | #376: 160 - 06/25/21 | #322: 120 - 06/03/21</t>
  </si>
  <si>
    <t xml:space="preserve"> | #376-1: 48 - 07/09/21</t>
  </si>
  <si>
    <t>ppeak is not working $20.99</t>
  </si>
  <si>
    <t>watch for one more week</t>
  </si>
  <si>
    <t>adjust title and bullet points</t>
  </si>
  <si>
    <t xml:space="preserve"> | #376-1: 48 - 07/14/21</t>
  </si>
  <si>
    <t xml:space="preserve"> | #376-1: 48 - 07/10/21</t>
  </si>
  <si>
    <t>OS-BCL-CHC-REBK</t>
  </si>
  <si>
    <t xml:space="preserve"> | #376: 180 - 06/25/21 | #322: 140 - 06/03/21</t>
  </si>
  <si>
    <t>adjust title and bullet points, cut ppc</t>
  </si>
  <si>
    <t>OS-BCL-CHC-REBL</t>
  </si>
  <si>
    <t xml:space="preserve"> | #376: 200 - 06/25/21 | #322: 180 - 06/03/21</t>
  </si>
  <si>
    <t>OS-BCL-CHC-REGY</t>
  </si>
  <si>
    <t xml:space="preserve"> | #376: 180 - 06/25/21 | #322: 120 - 06/03/21</t>
  </si>
  <si>
    <t>ppeak is not working, $21.99</t>
  </si>
  <si>
    <t>OS-BCL-CHC-STAR</t>
  </si>
  <si>
    <t xml:space="preserve"> | #376: 300 - 06/25/21 | #322: 180 - 06/03/21</t>
  </si>
  <si>
    <t>$22.99, turn on ppc</t>
  </si>
  <si>
    <t>adjust title and bullet points, turn on ppc, $22.99</t>
  </si>
  <si>
    <t>OS-BCL-CH-13STAR</t>
  </si>
  <si>
    <t>restock, min $15.99 watch sale</t>
  </si>
  <si>
    <t>target 4, min $17.99</t>
  </si>
  <si>
    <t>min $16.99, auto campaign</t>
  </si>
  <si>
    <t>adjust the bid, ppc $3</t>
  </si>
  <si>
    <t>turn off the ads, min $17.99</t>
  </si>
  <si>
    <t>ppeak $15.99 - $17.99</t>
  </si>
  <si>
    <t>$16.99 - $21.99, price schedule</t>
  </si>
  <si>
    <t>target 6.5</t>
  </si>
  <si>
    <r>
      <rPr>
        <sz val="11"/>
        <color rgb="FF000000"/>
        <rFont val="Calibri"/>
        <family val="2"/>
      </rPr>
      <t xml:space="preserve">min $19.99; </t>
    </r>
    <r>
      <rPr>
        <sz val="11"/>
        <color rgb="FFFF0000"/>
        <rFont val="Calibri"/>
        <family val="2"/>
      </rPr>
      <t>Pam 5.29.21 raised minimum to 21.99  and changed price in SC to $21.99</t>
    </r>
  </si>
  <si>
    <t xml:space="preserve"> | #405: 300 - 06/25/21</t>
  </si>
  <si>
    <t xml:space="preserve"> | #405: 300 - 07/10/21</t>
  </si>
  <si>
    <t xml:space="preserve"> | #405: 300 - 07/01/21</t>
  </si>
  <si>
    <t>OS-BCL-CH-BLBK</t>
  </si>
  <si>
    <t>48 in stock, 80 coming in target 1</t>
  </si>
  <si>
    <t>min $17.99, target 4</t>
  </si>
  <si>
    <t>$17.99 - $21.99</t>
  </si>
  <si>
    <t>maintian</t>
  </si>
  <si>
    <t>min $17.49</t>
  </si>
  <si>
    <t>min $16.49</t>
  </si>
  <si>
    <t>target 14</t>
  </si>
  <si>
    <t xml:space="preserve"> | #405: 260 - 06/25/21</t>
  </si>
  <si>
    <t>over 80 DOH, lower to $16.99</t>
  </si>
  <si>
    <t xml:space="preserve"> | #405: 260 - 07/10/21</t>
  </si>
  <si>
    <t xml:space="preserve"> | #405: 260 - 07/01/21</t>
  </si>
  <si>
    <t>$16.99, turn on ppc</t>
  </si>
  <si>
    <t>OS-BCL-CH-BLGY</t>
  </si>
  <si>
    <t>$17.49 - $21.99</t>
  </si>
  <si>
    <t>low doh and high sell through, maintain</t>
  </si>
  <si>
    <r>
      <rPr>
        <sz val="11"/>
        <color rgb="FF000000"/>
        <rFont val="Calibri"/>
        <family val="2"/>
      </rPr>
      <t xml:space="preserve">min $18.99; </t>
    </r>
    <r>
      <rPr>
        <sz val="11"/>
        <color rgb="FFFF0000"/>
        <rFont val="Calibri"/>
        <family val="2"/>
      </rPr>
      <t>Pam 5.29.21 raised minimum to 19.99 and reduced target to 4 and changed price in SC to $19.99</t>
    </r>
  </si>
  <si>
    <t xml:space="preserve"> | #405: 152 - 06/25/21</t>
  </si>
  <si>
    <t xml:space="preserve"> | #405: 152 - 07/10/21</t>
  </si>
  <si>
    <t xml:space="preserve"> | #405: 152 - 07/01/21</t>
  </si>
  <si>
    <t>OS-BCL-CH-BLYE</t>
  </si>
  <si>
    <t>opt ppc and selling units</t>
  </si>
  <si>
    <t>maintianing</t>
  </si>
  <si>
    <t>enable ppeak, turn off the ppc</t>
  </si>
  <si>
    <t>start selling</t>
  </si>
  <si>
    <t>turn on auto ads</t>
  </si>
  <si>
    <t>turn off loose match, budget $3</t>
  </si>
  <si>
    <t>turn off ppc, sale pick up now</t>
  </si>
  <si>
    <t>OS-BCL-CH-FLAG</t>
  </si>
  <si>
    <t>low inventory</t>
  </si>
  <si>
    <t>turn on the auto ads, min $17.99</t>
  </si>
  <si>
    <t>delete decimal, target 7</t>
  </si>
  <si>
    <t>turn off the ads, min $15.99</t>
  </si>
  <si>
    <t>ppeak $16.99 - $18.99</t>
  </si>
  <si>
    <t>min $16.99, turn on ppc</t>
  </si>
  <si>
    <t>adjust bid, turn off loose match</t>
  </si>
  <si>
    <t>target 21</t>
  </si>
  <si>
    <r>
      <rPr>
        <sz val="11"/>
        <color rgb="FF000000"/>
        <rFont val="Calibri"/>
        <family val="2"/>
      </rPr>
      <t xml:space="preserve">min $18.99; </t>
    </r>
    <r>
      <rPr>
        <sz val="11"/>
        <color rgb="FFFF0000"/>
        <rFont val="Calibri"/>
        <family val="2"/>
      </rPr>
      <t>Pam 5.29.21 raised minimum to 19.99 and reduced target to 4 and changed price in SC to $19.99, $21.99</t>
    </r>
  </si>
  <si>
    <t xml:space="preserve"> | #405: 600 - 06/25/21</t>
  </si>
  <si>
    <t xml:space="preserve"> | #405: 600 - 07/10/21</t>
  </si>
  <si>
    <t xml:space="preserve"> | #405: 600 - 07/01/21</t>
  </si>
  <si>
    <t>$20.99, turn on ppc $5</t>
  </si>
  <si>
    <t>OS-BCL-CH-GNBK</t>
  </si>
  <si>
    <t>target 2, delete decimal</t>
  </si>
  <si>
    <t>ppeak $16.59 - $18.59</t>
  </si>
  <si>
    <t>target 4, ppc $5</t>
  </si>
  <si>
    <t>replacement, maintain</t>
  </si>
  <si>
    <t>OS-BCL-CH-HGBK</t>
  </si>
  <si>
    <t>restock, min $18.99</t>
  </si>
  <si>
    <t>min $18.49, target 10</t>
  </si>
  <si>
    <t xml:space="preserve"> | #405: 92 - 06/25/21</t>
  </si>
  <si>
    <t xml:space="preserve"> | #405: 92 - 07/10/21</t>
  </si>
  <si>
    <t xml:space="preserve"> | #405: 92 - 07/01/21</t>
  </si>
  <si>
    <t>OS-BCL-CH-HGGY</t>
  </si>
  <si>
    <t>enable profit peak</t>
  </si>
  <si>
    <t>maintain for now</t>
  </si>
  <si>
    <t>$15.99 - $18.99</t>
  </si>
  <si>
    <t>min $18.49</t>
  </si>
  <si>
    <t>target 5, min $17.99</t>
  </si>
  <si>
    <t xml:space="preserve"> | #405: 140 - 06/25/21</t>
  </si>
  <si>
    <t>replacement. $18.49</t>
  </si>
  <si>
    <t xml:space="preserve"> | #405: 140 - 07/10/21</t>
  </si>
  <si>
    <t xml:space="preserve"> | #405: 140 - 07/01/21</t>
  </si>
  <si>
    <t>OS-BCL-CH-HGNB</t>
  </si>
  <si>
    <t>min $17.99, target 2</t>
  </si>
  <si>
    <t>$16.99 - $21.99</t>
  </si>
  <si>
    <t>min $19.49</t>
  </si>
  <si>
    <t>target 7</t>
  </si>
  <si>
    <t xml:space="preserve"> | #405: 200 - 06/25/21</t>
  </si>
  <si>
    <t>max $24.99</t>
  </si>
  <si>
    <t xml:space="preserve"> | #405: 200 - 07/10/21</t>
  </si>
  <si>
    <t xml:space="preserve">maintain </t>
  </si>
  <si>
    <t xml:space="preserve"> | #405: 200 - 07/01/21</t>
  </si>
  <si>
    <t>OS-BCL-CH-HGYE</t>
  </si>
  <si>
    <t>set up ppeak, min $16.99</t>
  </si>
  <si>
    <t>schedule price $17.99 over the weekend</t>
  </si>
  <si>
    <t>about target, sell through low high conv, ppc on</t>
  </si>
  <si>
    <t>min $21.99</t>
  </si>
  <si>
    <t>OS-BCL-CH-NBGY</t>
  </si>
  <si>
    <t>min $17.99, set up ppeak</t>
  </si>
  <si>
    <t>target 3.3, min $18.99</t>
  </si>
  <si>
    <t>target 5</t>
  </si>
  <si>
    <t>sc $22.99, ppeak min $20.99</t>
  </si>
  <si>
    <t>OS-BCL-CH-NBYE</t>
  </si>
  <si>
    <t>$18.99 - $21.99</t>
  </si>
  <si>
    <t>sale pick up, maintain</t>
  </si>
  <si>
    <r>
      <rPr>
        <sz val="11"/>
        <color rgb="FF000000"/>
        <rFont val="Calibri"/>
        <family val="2"/>
      </rPr>
      <t xml:space="preserve">maintain; </t>
    </r>
    <r>
      <rPr>
        <sz val="11"/>
        <color rgb="FFFF0000"/>
        <rFont val="Calibri"/>
        <family val="2"/>
      </rPr>
      <t>Pam 5.29.21 raised minimum to 19.99 and reduced target to 4 and changed price in SC to $19.99</t>
    </r>
  </si>
  <si>
    <t xml:space="preserve"> | #405: 180 - 06/25/21</t>
  </si>
  <si>
    <t>velocity 1 after price increase, restock too, maintain for now</t>
  </si>
  <si>
    <t xml:space="preserve"> | #405: 180 - 07/10/21</t>
  </si>
  <si>
    <t xml:space="preserve"> | #405: 180 - 07/01/21</t>
  </si>
  <si>
    <t>OS-BCL-CH-ORBK</t>
  </si>
  <si>
    <t>turn on ppc and watch sale for one week</t>
  </si>
  <si>
    <t>start selling, target 4</t>
  </si>
  <si>
    <t>min $18.99, edit ad schedule, watch sale</t>
  </si>
  <si>
    <t>pause ppc</t>
  </si>
  <si>
    <t>sale pick up after price $16.99</t>
  </si>
  <si>
    <r>
      <rPr>
        <sz val="11"/>
        <color rgb="FF000000"/>
        <rFont val="Calibri"/>
        <family val="2"/>
      </rPr>
      <t xml:space="preserve">maintain; </t>
    </r>
    <r>
      <rPr>
        <sz val="11"/>
        <color rgb="FFFF0000"/>
        <rFont val="Calibri"/>
        <family val="2"/>
      </rPr>
      <t>Pam 5.29.21 raised minimum to 19.99 and reduced target to 4 and changed price in SC to $19.99</t>
    </r>
  </si>
  <si>
    <t xml:space="preserve"> | #405: 248 - 06/25/21</t>
  </si>
  <si>
    <t xml:space="preserve"> | #405: 248 - 07/10/21</t>
  </si>
  <si>
    <t xml:space="preserve"> | #405: 248 - 07/01/21</t>
  </si>
  <si>
    <t>OS-BCL-CH-ORBL</t>
  </si>
  <si>
    <t>PPEAK $16.99-19.99</t>
  </si>
  <si>
    <t>min $17.99, budget $3</t>
  </si>
  <si>
    <t>$15.99- $18.99</t>
  </si>
  <si>
    <t>min $16.99, ppc on, target 10</t>
  </si>
  <si>
    <t>increase budget $5</t>
  </si>
  <si>
    <t>min $16.99, budget $10</t>
  </si>
  <si>
    <t>new offensive ads</t>
  </si>
  <si>
    <r>
      <rPr>
        <sz val="11"/>
        <color rgb="FF000000"/>
        <rFont val="Calibri"/>
        <family val="2"/>
      </rPr>
      <t xml:space="preserve">cut ppc spend; </t>
    </r>
    <r>
      <rPr>
        <sz val="11"/>
        <color rgb="FFFF0000"/>
        <rFont val="Calibri"/>
        <family val="2"/>
      </rPr>
      <t xml:space="preserve">Pam 5.29.21 raised minimum to 18.99 and reduced target to 4 and changed price in SC to $18.99, </t>
    </r>
    <r>
      <rPr>
        <sz val="11"/>
        <color rgb="FF000000"/>
        <rFont val="Calibri"/>
        <family val="2"/>
      </rPr>
      <t>6.2 lower to $17.99</t>
    </r>
  </si>
  <si>
    <t xml:space="preserve"> | #405: 212 - 06/25/21</t>
  </si>
  <si>
    <t xml:space="preserve"> | #405: 212 - 07/10/21</t>
  </si>
  <si>
    <t xml:space="preserve"> | #405: 212 - 07/01/21</t>
  </si>
  <si>
    <t>target 12, watch sale</t>
  </si>
  <si>
    <t>OS-BCL-CH-ORNB</t>
  </si>
  <si>
    <t>$17.49 - $21.59</t>
  </si>
  <si>
    <t>new auto ppc, min $15.99</t>
  </si>
  <si>
    <r>
      <rPr>
        <sz val="11"/>
        <color rgb="FF000000"/>
        <rFont val="Calibri"/>
        <family val="2"/>
      </rPr>
      <t xml:space="preserve">min $16.49; </t>
    </r>
    <r>
      <rPr>
        <sz val="11"/>
        <color rgb="FFFF0000"/>
        <rFont val="Calibri"/>
        <family val="2"/>
      </rPr>
      <t xml:space="preserve">Pam 5.29.21 raised minimum to 17.99 and reduced target to 4 and changed price in SC to $18.99, </t>
    </r>
    <r>
      <rPr>
        <sz val="11"/>
        <color rgb="FF000000"/>
        <rFont val="Calibri"/>
        <family val="2"/>
      </rPr>
      <t>6.2 $16.99</t>
    </r>
  </si>
  <si>
    <t xml:space="preserve"> | #405: 220 - 06/25/21</t>
  </si>
  <si>
    <t>lower back to $16.49</t>
  </si>
  <si>
    <t xml:space="preserve"> | #405: 220 - 07/10/21</t>
  </si>
  <si>
    <t xml:space="preserve"> | #405: 220 - 07/01/21</t>
  </si>
  <si>
    <t xml:space="preserve"> | #405-2: 220 - 08/03/21</t>
  </si>
  <si>
    <t>OS-BCL-CH-PUBK</t>
  </si>
  <si>
    <t>$15.99-$18.99</t>
  </si>
  <si>
    <t>sell through 2.28 now, maintain</t>
  </si>
  <si>
    <r>
      <rPr>
        <sz val="11"/>
        <color rgb="FF000000"/>
        <rFont val="Calibri"/>
        <family val="2"/>
      </rPr>
      <t xml:space="preserve">maintain; </t>
    </r>
    <r>
      <rPr>
        <sz val="11"/>
        <color rgb="FFFF0000"/>
        <rFont val="Calibri"/>
        <family val="2"/>
      </rPr>
      <t xml:space="preserve">Pam 5.29.21 raised minimum to 19.49 and reduced target to 4 and changed price in SC to $19.49, </t>
    </r>
    <r>
      <rPr>
        <sz val="11"/>
        <color rgb="FF000000"/>
        <rFont val="Calibri"/>
        <family val="2"/>
      </rPr>
      <t>6/2 min $18.99</t>
    </r>
  </si>
  <si>
    <t>OS-BCL-CH-REBK</t>
  </si>
  <si>
    <t>sponsor video morning</t>
  </si>
  <si>
    <t>turn on auto ppc</t>
  </si>
  <si>
    <t>turn off the sponsor product ppc, $18.99 - $21.99</t>
  </si>
  <si>
    <t>turn on video ads, min $18.49</t>
  </si>
  <si>
    <t>maintain, low doh and high sell through, no need to push</t>
  </si>
  <si>
    <r>
      <rPr>
        <sz val="11"/>
        <color theme="1"/>
        <rFont val="Calibri"/>
        <family val="2"/>
      </rPr>
      <t xml:space="preserve">min $19.99; </t>
    </r>
    <r>
      <rPr>
        <sz val="11"/>
        <color rgb="FFFF0000"/>
        <rFont val="Calibri"/>
        <family val="2"/>
      </rPr>
      <t>Pam 5.29.21 raised minimum to 20.99 and reduced target to 4 and changed price in SC to $20.99</t>
    </r>
  </si>
  <si>
    <t xml:space="preserve"> | #405-2: 300 - 08/03/21</t>
  </si>
  <si>
    <t>OS-BCL-CH-REBL</t>
  </si>
  <si>
    <t>PPEAK $16.99-20.99</t>
  </si>
  <si>
    <t>matininging</t>
  </si>
  <si>
    <t>PPEAK $20.99-22.99</t>
  </si>
  <si>
    <t>min $16.99, target 3.5</t>
  </si>
  <si>
    <t>target 4, start selling</t>
  </si>
  <si>
    <t>turn on auto campaign</t>
  </si>
  <si>
    <t>$15.99-$20.99, target 10</t>
  </si>
  <si>
    <t>turn off the ppc, $18.99 - $21.99</t>
  </si>
  <si>
    <t>inactive, sold out</t>
  </si>
  <si>
    <t xml:space="preserve"> | #405: 400 - 06/25/21</t>
  </si>
  <si>
    <t xml:space="preserve"> | #405: 400 - 07/10/21</t>
  </si>
  <si>
    <t xml:space="preserve"> | #405: 400 - 07/01/21</t>
  </si>
  <si>
    <t xml:space="preserve"> | #405-2: 400 - 08/03/21</t>
  </si>
  <si>
    <t>OS-BCL-CH-REGY</t>
  </si>
  <si>
    <t>PPEAK $19.99-22.99</t>
  </si>
  <si>
    <t>min $15.99, turn on ppc</t>
  </si>
  <si>
    <t>adjust ppc, ad schedule</t>
  </si>
  <si>
    <t>turn off the ads</t>
  </si>
  <si>
    <t>turn on ppc. adjust it, min $17.59</t>
  </si>
  <si>
    <t>$15.99- $18.99, target 8.5</t>
  </si>
  <si>
    <t>turn off the ads, min $16.99</t>
  </si>
  <si>
    <t>min $17.49, ppc on</t>
  </si>
  <si>
    <t>new offensive ads, turn off auto, min $16.99</t>
  </si>
  <si>
    <r>
      <rPr>
        <sz val="11"/>
        <color theme="1"/>
        <rFont val="Calibri"/>
        <family val="2"/>
      </rPr>
      <t xml:space="preserve">min $17.49; </t>
    </r>
    <r>
      <rPr>
        <sz val="11"/>
        <color rgb="FFFF0000"/>
        <rFont val="Calibri"/>
        <family val="2"/>
      </rPr>
      <t>Pam 5.29.21 raised minimum to 19.99 and reduced target to 4 and changed price in SC to $19.99</t>
    </r>
  </si>
  <si>
    <t>maintain, ask shipping from us storage</t>
  </si>
  <si>
    <t>price schedule</t>
  </si>
  <si>
    <t>OS-BCL-CH-RENB</t>
  </si>
  <si>
    <t>this was closed temporarily but now selling</t>
  </si>
  <si>
    <t>adjust ppc, edit ad schedule</t>
  </si>
  <si>
    <t>$15.99- $18.99. target 10</t>
  </si>
  <si>
    <t>$15.99 - $17.99, turn off the ads</t>
  </si>
  <si>
    <r>
      <rPr>
        <sz val="11"/>
        <color rgb="FF000000"/>
        <rFont val="Calibri"/>
        <family val="2"/>
      </rPr>
      <t xml:space="preserve">maintain; </t>
    </r>
    <r>
      <rPr>
        <sz val="11"/>
        <color rgb="FFFF0000"/>
        <rFont val="Calibri"/>
        <family val="2"/>
      </rPr>
      <t>sold 13 in last day, Pam 5.29.21 raised minimum to 19.99 and reduced target to 4 and changed price in SC to $19.99</t>
    </r>
  </si>
  <si>
    <t>in reserve, maintain</t>
  </si>
  <si>
    <t>OS-BCL-CH-REYE</t>
  </si>
  <si>
    <t>PPEAK $17.99-23.99</t>
  </si>
  <si>
    <t>target 1</t>
  </si>
  <si>
    <t>$16.59 - $18.59</t>
  </si>
  <si>
    <t>$18.59 - $21.59</t>
  </si>
  <si>
    <t>new auto ppc increase sessions</t>
  </si>
  <si>
    <t xml:space="preserve"> | #405: 252 - 06/25/21</t>
  </si>
  <si>
    <t xml:space="preserve"> | #405: 252 - 07/10/21</t>
  </si>
  <si>
    <t xml:space="preserve"> | #405: 252 - 07/01/21</t>
  </si>
  <si>
    <t xml:space="preserve"> | #405-2: 252 - 08/03/21</t>
  </si>
  <si>
    <t>OS-BCL-CH-SLBK</t>
  </si>
  <si>
    <t>PPEAK $20.99-23.99</t>
  </si>
  <si>
    <t>only one available</t>
  </si>
  <si>
    <t>target 13, ppc $5</t>
  </si>
  <si>
    <t>OS-BCL-CH-STAR</t>
  </si>
  <si>
    <t>out</t>
  </si>
  <si>
    <t>min $15.99, target 3</t>
  </si>
  <si>
    <t>adjust the ppc</t>
  </si>
  <si>
    <t>budget $3, adjust ppc</t>
  </si>
  <si>
    <t>sponsor video ads, turn off the old ads</t>
  </si>
  <si>
    <t>turn off ads</t>
  </si>
  <si>
    <t>$16.99 - $19.99</t>
  </si>
  <si>
    <t>$19.99 - $25.99</t>
  </si>
  <si>
    <t>min $22.99</t>
  </si>
  <si>
    <t>OS-BCL-CH-YEBK</t>
  </si>
  <si>
    <t>target 4</t>
  </si>
  <si>
    <t>turn on ppc, min $17.99</t>
  </si>
  <si>
    <t>turn off ppc, $15.99 - $18.99</t>
  </si>
  <si>
    <t>maintain at $16.49</t>
  </si>
  <si>
    <t>ppc carrier</t>
  </si>
  <si>
    <t>cut ppc</t>
  </si>
  <si>
    <t xml:space="preserve"> | #405-2: 140 - 08/03/21</t>
  </si>
  <si>
    <t>OS-BCL-CHB-SCORE</t>
  </si>
  <si>
    <t>optimize ppc, enable ppeak</t>
  </si>
  <si>
    <t>Fixed lost sku on ppeak, new min of 10.99</t>
  </si>
  <si>
    <t>change the variation to "style", turn off the ppc , min $9.99</t>
  </si>
  <si>
    <t>target 2</t>
  </si>
  <si>
    <t>reach target, low stock, update velocity, maintain</t>
  </si>
  <si>
    <t xml:space="preserve"> | #411: 192 - 08/02/21</t>
  </si>
  <si>
    <t xml:space="preserve"> | #411: 192 - 08/01/21</t>
  </si>
  <si>
    <t>OS-BCL-CHB-SCORE-2PK</t>
  </si>
  <si>
    <t>PPC off, fix lost sku at 13.99</t>
  </si>
  <si>
    <t>update the velocity and ask Caroline for reorder, turn off ppc</t>
  </si>
  <si>
    <t>target 3</t>
  </si>
  <si>
    <t xml:space="preserve"> | #411: 408 - 08/02/21</t>
  </si>
  <si>
    <t xml:space="preserve"> | #411: 408 - 08/01/21</t>
  </si>
  <si>
    <t>OS-BCL-CHL-RE</t>
  </si>
  <si>
    <t>enable ppeak</t>
  </si>
  <si>
    <t>watch it for one week</t>
  </si>
  <si>
    <t>OS-BCL-CHL-BL</t>
  </si>
  <si>
    <t>OS-BCL-CHL-WH</t>
  </si>
  <si>
    <t>price it $15.99</t>
  </si>
  <si>
    <t>maintain for one week</t>
  </si>
  <si>
    <t>OS-BCL-CHPRO-BLBK</t>
  </si>
  <si>
    <t xml:space="preserve">start selling </t>
  </si>
  <si>
    <t>adjust auto ppc</t>
  </si>
  <si>
    <t>ppeak $27.99 - $35.99</t>
  </si>
  <si>
    <t>min $25.99</t>
  </si>
  <si>
    <t>turn off ppc for this sku, wait restock</t>
  </si>
  <si>
    <t>turn off ppc, min $27.99</t>
  </si>
  <si>
    <t>104 received, maintain for now</t>
  </si>
  <si>
    <t>OS-BCL-CHPRO-BLGY</t>
  </si>
  <si>
    <t>min $26.99</t>
  </si>
  <si>
    <t>afjust ppc</t>
  </si>
  <si>
    <t>$28.99 - $35.99</t>
  </si>
  <si>
    <t>increase ppc budget</t>
  </si>
  <si>
    <t>min $26.49, target 7</t>
  </si>
  <si>
    <t>adjust bid, turn off ppc</t>
  </si>
  <si>
    <t>maintain without ppc</t>
  </si>
  <si>
    <t>sale slow down after $27.99, maintain for now</t>
  </si>
  <si>
    <t>OS-BCL-CHPRO-FLAG</t>
  </si>
  <si>
    <t>need to optimize the title,</t>
  </si>
  <si>
    <t>ask Justin to help with the listing</t>
  </si>
  <si>
    <t>ppeak $26.99-$32.99</t>
  </si>
  <si>
    <t>ppeak $29.99 - $35.99</t>
  </si>
  <si>
    <t>min $25.49, budget $8</t>
  </si>
  <si>
    <t>video ppc, target 10</t>
  </si>
  <si>
    <t>turn off ppc which is not converting</t>
  </si>
  <si>
    <t>min $29.99</t>
  </si>
  <si>
    <t>min $30.99, sc:$32.99</t>
  </si>
  <si>
    <t>OS-BCL-CHPRO-ORBK</t>
  </si>
  <si>
    <t>ppeak $20.99-$26.99</t>
  </si>
  <si>
    <t>maintain, ads for listing</t>
  </si>
  <si>
    <t>min $23.99</t>
  </si>
  <si>
    <t>maintain till restock</t>
  </si>
  <si>
    <t>new offensive ppc</t>
  </si>
  <si>
    <t>120 received, min $26.99</t>
  </si>
  <si>
    <t>OS-BCL-CHPRO-ORBL</t>
  </si>
  <si>
    <t>ppeak, $20.99 - $26.99</t>
  </si>
  <si>
    <t>adjust ppc, target 5</t>
  </si>
  <si>
    <t>still not available</t>
  </si>
  <si>
    <t>ppeak is not working, wait till restock</t>
  </si>
  <si>
    <t>set up ppeak</t>
  </si>
  <si>
    <t>ppeak is not working, price it $26.49</t>
  </si>
  <si>
    <t>124 received, maintain for now</t>
  </si>
  <si>
    <t>OS-BCL-CHPRO-REBK</t>
  </si>
  <si>
    <t>PPEAk $18.99-20.99</t>
  </si>
  <si>
    <t>setting up new ppc campaign</t>
  </si>
  <si>
    <t>activated ppc</t>
  </si>
  <si>
    <t>ppeak $20.99-$25.99. target 3</t>
  </si>
  <si>
    <t>ppeak $24.99-$32.99</t>
  </si>
  <si>
    <t>$27.99 - $35.99</t>
  </si>
  <si>
    <t>increas ppc budget</t>
  </si>
  <si>
    <t>one replacement, ppc $4</t>
  </si>
  <si>
    <t>restock, min $25.99</t>
  </si>
  <si>
    <t>OS-BCL-CHPRO-REBL</t>
  </si>
  <si>
    <t>old units out, new units coming in soon</t>
  </si>
  <si>
    <t>ppeak $20.99-$25.99</t>
  </si>
  <si>
    <t>$27.59 - $35.99</t>
  </si>
  <si>
    <t>turn on manual ppc</t>
  </si>
  <si>
    <t>ppeak is not working, price it $26.59</t>
  </si>
  <si>
    <t>OS-BCL-CHPRO-REGR</t>
  </si>
  <si>
    <t>ppeak $20.99 - $25.99</t>
  </si>
  <si>
    <t>$26.99 - $35.99</t>
  </si>
  <si>
    <t>avaiable on Wed, turn on ppc</t>
  </si>
  <si>
    <t>turn off auto, turn on another associated ppc</t>
  </si>
  <si>
    <t>ppc on</t>
  </si>
  <si>
    <t>PPC carrier</t>
  </si>
  <si>
    <t>OS-BCL-CKRB-B10</t>
  </si>
  <si>
    <t>Lower to 17.99</t>
  </si>
  <si>
    <t>OS-BCL-CKRB-B30</t>
  </si>
  <si>
    <t>Lowered to 27.99</t>
  </si>
  <si>
    <t>OS-BCL-CKRD-B30</t>
  </si>
  <si>
    <t>OS-BCL-CKRB-K30</t>
  </si>
  <si>
    <t>OS-BCL-CKRB-S10</t>
  </si>
  <si>
    <t>OS-BCL-CKRB-S30</t>
  </si>
  <si>
    <t>OS-BCL-CKRD-S30</t>
  </si>
  <si>
    <t>OS-BCL-CKSQ-S30</t>
  </si>
  <si>
    <t>OS-BCL-DICE-6PK</t>
  </si>
  <si>
    <t>opt ppc, PPEAK$20.99-22.99</t>
  </si>
  <si>
    <t>seling in OS/SS</t>
  </si>
  <si>
    <t>PPEAK $20.99-25.99</t>
  </si>
  <si>
    <t>turn off the ppc</t>
  </si>
  <si>
    <t>$21.99-$24.99</t>
  </si>
  <si>
    <t>A/B test for title</t>
  </si>
  <si>
    <t>rerun the optimized titles A/B test</t>
  </si>
  <si>
    <t>sale increased in ss, min $22.59, ss $22.99</t>
  </si>
  <si>
    <t>ss sold out, maintain</t>
  </si>
  <si>
    <t>$23.99 - $30.99</t>
  </si>
  <si>
    <t>turn on manual campaign</t>
  </si>
  <si>
    <t>turn off ppc, min $24.99</t>
  </si>
  <si>
    <t xml:space="preserve"> | AGL 224: 600 - TBD</t>
  </si>
  <si>
    <t xml:space="preserve"> | AGL224: 600 - 07/10/21</t>
  </si>
  <si>
    <t xml:space="preserve"> | AGL224-2: 600 - 07/22/21</t>
  </si>
  <si>
    <t>restock soon</t>
  </si>
  <si>
    <t xml:space="preserve"> | AGL224-2: 600 - 08/03/21</t>
  </si>
  <si>
    <t>$25.49, ppc on</t>
  </si>
  <si>
    <t>OS-BCL-GC-AO3-48CT</t>
  </si>
  <si>
    <t>coming in a month</t>
  </si>
  <si>
    <t>pushed back to end of March</t>
  </si>
  <si>
    <t>PPEAK $13.99-17.99 with PPC to launch</t>
  </si>
  <si>
    <t>PPEAK $11.99-15.99 ppc on</t>
  </si>
  <si>
    <t>did Brand analytics keyword research, created new manual campaigns, and created product targeting campaign. Added coupon and priced at $14.99</t>
  </si>
  <si>
    <t>ppc doing better , trimming bids n budgets</t>
  </si>
  <si>
    <t>sell through and conversion improved and most sales from ppc, trimmed all waste and budgets, pricing at $13.99</t>
  </si>
  <si>
    <t>did decently after 30% reduction in ppc. created defensive and category targeting display to improve conv and keep competition off our listings, rerunning coupon</t>
  </si>
  <si>
    <t>optimized ppc to cut wasted spend, only spend on converters, and to lower ACoS. PPEAK $13.99-16.99</t>
  </si>
  <si>
    <t>huge ppc cut. oldest campaign reactivated last week, seems to work. turned newer ones off.</t>
  </si>
  <si>
    <t>trimmed spend down,</t>
  </si>
  <si>
    <t>added coupon, took converter ASINs and terms from catch all and added to prod targ</t>
  </si>
  <si>
    <t>paused ppc. created new SB and SD campaign, as well as low bid campaign. Priced PPEAk $9.99-11.99 to be aggressive</t>
  </si>
  <si>
    <t>OS-BCL-GC-FL3-36CT</t>
  </si>
  <si>
    <t>cutting spend</t>
  </si>
  <si>
    <t>OS-BCL-HTOSS-A</t>
  </si>
  <si>
    <t>min $23.49</t>
  </si>
  <si>
    <t>turn off ppc, min $19.49, adjust title</t>
  </si>
  <si>
    <t>update title search term, request for new EBC</t>
  </si>
  <si>
    <t xml:space="preserve"> | AGL 224: 80 - TBD</t>
  </si>
  <si>
    <t>new auto ppc</t>
  </si>
  <si>
    <t xml:space="preserve"> | AGL224: 80 - 07/10/21</t>
  </si>
  <si>
    <t xml:space="preserve"> | AGL224-2: 80 - 07/22/21</t>
  </si>
  <si>
    <t xml:space="preserve"> | AGL224-2: 80 - 08/03/21</t>
  </si>
  <si>
    <t>OS-BCL-HTOSS-SB</t>
  </si>
  <si>
    <t>OS-BCL-PG-BINOC</t>
  </si>
  <si>
    <t>Not in Profit Peak. Raised $2 to $16.99. Trimmed PPC</t>
  </si>
  <si>
    <t>Turned PPC off. Turned on Profit Peak from $18.95 with target of 1. Raised min to $24.95</t>
  </si>
  <si>
    <t>Continue with Profit Peak</t>
  </si>
  <si>
    <t>Raised min to $29.99</t>
  </si>
  <si>
    <t>Raised min to $31.95</t>
  </si>
  <si>
    <t>Improving DOH. Lowered min to $29.99. Raised target to 3</t>
  </si>
  <si>
    <t>Goal is selling out within 90 days. Scheduled at $29.99</t>
  </si>
  <si>
    <t>Lowered target to 2</t>
  </si>
  <si>
    <t>Lowered min to $27.95</t>
  </si>
  <si>
    <t>OS-BCL-PG-CROCK20-FN</t>
  </si>
  <si>
    <t>Lowered min to $19.95 and target to 1. Turned PPC on. Raised budget to $5. Turned PPC off</t>
  </si>
  <si>
    <t>Increased target to 8. Lowered min to $15.95</t>
  </si>
  <si>
    <t>Created Manual campaign</t>
  </si>
  <si>
    <t>Trimmed PPC</t>
  </si>
  <si>
    <t>what is the goal? sold out, turned PPC off</t>
  </si>
  <si>
    <t xml:space="preserve"> | #397;SW: 200 - 06/03/21</t>
  </si>
  <si>
    <t xml:space="preserve"> | #397;SW: 200 - 06/04/21</t>
  </si>
  <si>
    <t>OS-BCL-PG-CRBUND</t>
  </si>
  <si>
    <t>Lowered min to $39.99 and target to 1. Turned PPC on. Turned PPC off</t>
  </si>
  <si>
    <t>Increased target to 5. Lowered min to $35.95</t>
  </si>
  <si>
    <t>Created Manual PPC campaign. Turned PPC off cause no conversions</t>
  </si>
  <si>
    <t>Turned PPC on</t>
  </si>
  <si>
    <t>Raised PPC</t>
  </si>
  <si>
    <t>Improving sell through / DOH. Trimmed PPC for wasted spend. Created $3 off coupon</t>
  </si>
  <si>
    <t>Improving DOH. Lowered min to $29.95. Scheduled at $29.99 for a few days</t>
  </si>
  <si>
    <t>Per last week's pod meeting, raised min to $39.95</t>
  </si>
  <si>
    <t>Heavily trimmed PPC. Lowered min back to $29.95. Scheduled at $35.99 for a day</t>
  </si>
  <si>
    <t>Created $2 off coupon</t>
  </si>
  <si>
    <t>Raised Manual PPC budget</t>
  </si>
  <si>
    <t>Trimmed PPC for wasted spend</t>
  </si>
  <si>
    <t>OS-BCL-CROCK20-A</t>
  </si>
  <si>
    <t>slowly selling buyt not old yet so maintianing for spring</t>
  </si>
  <si>
    <t>UsSmallOversize</t>
  </si>
  <si>
    <t>Current inventory has been in over 180 days. Lowered min to $29.99 and scheduled there for a couple days</t>
  </si>
  <si>
    <t>Lowered target to 1. Raised PPC. Updated targets</t>
  </si>
  <si>
    <t>Turned PPC off</t>
  </si>
  <si>
    <t>PPC is off. Continue with Profit Peak</t>
  </si>
  <si>
    <t>Raised to $33.99</t>
  </si>
  <si>
    <t>Improving sell through. Lowered to $29.99</t>
  </si>
  <si>
    <t>Maintain</t>
  </si>
  <si>
    <t>Set price to $23.97</t>
  </si>
  <si>
    <t>OS-BCL-CROCK20-A-FN</t>
  </si>
  <si>
    <t>Maintain. Raised to $32.99</t>
  </si>
  <si>
    <t>Lowered to $29.99 to get moving again</t>
  </si>
  <si>
    <t>Raised min to $32.98</t>
  </si>
  <si>
    <t>Swet to $23.97 as well</t>
  </si>
  <si>
    <t>OS-BCL-PG-CROCK32</t>
  </si>
  <si>
    <t>Turned PPC on. Raised PPC</t>
  </si>
  <si>
    <t>Optimized PPC. Turned on Profit Peak from $37.95 with target of 2</t>
  </si>
  <si>
    <t>Raised min to $39.95</t>
  </si>
  <si>
    <t>Improving sell through / DOH. Lowered min to $33.95. Trimmed PPC for wasted spend</t>
  </si>
  <si>
    <t>Improving DOH. Increased target to 4. Raised PPC. Trimmed PPC for wasted spend</t>
  </si>
  <si>
    <t>Turning PPC off, per last week's strategy discussion with Pam</t>
  </si>
  <si>
    <t>OS-BCL-PG-DCROPE78-FN</t>
  </si>
  <si>
    <t>Turned on Profit Peak from $27.95 with target of 1. Optimized PPC. Raised PPC. Scheduled at $29.99 a few days</t>
  </si>
  <si>
    <t>Increased target to 12. Raised PPC</t>
  </si>
  <si>
    <t>Raised PPC. Lowered min to $21.95. Raised PPC</t>
  </si>
  <si>
    <t>Relisted. Optimized PPC</t>
  </si>
  <si>
    <t>What is the goal?  avoiding LTSF, trying to improve sell through, getting rid of units with minimal losses. Trimmed PPC for wasted spend. 2 DOH. Turned PPC off. Raised min to $23.95</t>
  </si>
  <si>
    <t>selling out. Only sold 1 unit in past 3 days. Lowered min to $21.95</t>
  </si>
  <si>
    <t>Turned mild PPC on</t>
  </si>
  <si>
    <t xml:space="preserve"> | #397;SW: 594 - 06/03/21</t>
  </si>
  <si>
    <t>Raised PPC to reduce DOH</t>
  </si>
  <si>
    <t xml:space="preserve"> | #397;SW: 594 - 06/04/21</t>
  </si>
  <si>
    <t>Seems to be more PPC than price sensitive. Trimmed PPC for wasted spend. Raised min to $23.95</t>
  </si>
  <si>
    <t>OS-BCL-PG-CROPE78-FN</t>
  </si>
  <si>
    <t>Lowered min to $19.95 and target to 1. Raised PPC. Raised PPC again. Scheduled at $19.99 a few days</t>
  </si>
  <si>
    <t>Increased target to 10. Lowered min to $18.95. Raised PPC</t>
  </si>
  <si>
    <t>Raised PPC. Lowered min to $15.95. Raised PPC</t>
  </si>
  <si>
    <t>Optimized PPC</t>
  </si>
  <si>
    <t>Improving sell through. Raised PPC. Created $2 off coupon</t>
  </si>
  <si>
    <t>Improving profit. Shipment no longer appears to be incoming. Raised min to $16.95</t>
  </si>
  <si>
    <t>Goal is reducing DOH. Turned PPC on</t>
  </si>
  <si>
    <t xml:space="preserve"> | #397;SW: 1155 - 06/03/21</t>
  </si>
  <si>
    <t xml:space="preserve"> | #397;SW: 1155 - 06/04/21</t>
  </si>
  <si>
    <t>Lowered min back to $15.95. Turned PPC on</t>
  </si>
  <si>
    <t>OS-BCL-PG-PWHEEL12-FN</t>
  </si>
  <si>
    <t>Raised min to $18.68. Lowered target to 2. Lowered min to $14.95. Increased target to 6</t>
  </si>
  <si>
    <t>Lowered min to $13.95. Increased target to 10. Scheduled at $14.99 a few days</t>
  </si>
  <si>
    <t>Raised min to $16.89. Raised min to $20.95. Removed target</t>
  </si>
  <si>
    <t>Raised min to $21.95</t>
  </si>
  <si>
    <t>Lowered min to $20.95. Added target of 10</t>
  </si>
  <si>
    <t xml:space="preserve"> | #397;SW: 600 - 06/03/21</t>
  </si>
  <si>
    <t xml:space="preserve"> | #397;SW: 600 - 06/04/21</t>
  </si>
  <si>
    <t>Lowered min to $13.95</t>
  </si>
  <si>
    <t>Continue with Profit Peak. 8 DOH. Raised min to $16.99</t>
  </si>
  <si>
    <t>OS-BCL-PG-PTBUND</t>
  </si>
  <si>
    <t>Raised min to $34.08. Lowered target to 1. Raised min to $38.4. Removed target</t>
  </si>
  <si>
    <t>Added target of 8</t>
  </si>
  <si>
    <t>Raised min to $43.57. Removed target</t>
  </si>
  <si>
    <t>Added target of 10 and lowered min to $40.95 to improve velcoity</t>
  </si>
  <si>
    <t>sold out. Raised min to $47.95</t>
  </si>
  <si>
    <t>Raised min to $49.95, lowered target to 8</t>
  </si>
  <si>
    <t>Lowered min to $47.95</t>
  </si>
  <si>
    <t>More units can be sent in. Lowered min to $39.95. Scheduled at $44.99 for two days</t>
  </si>
  <si>
    <t>More units can be sent in. Lowered min to $21.95. Scheduled at $29.99 for two days</t>
  </si>
  <si>
    <t>OS-BCL-PG-SHANDLE-BL</t>
  </si>
  <si>
    <t>Optimized PPC. Raised $1 to $10.99</t>
  </si>
  <si>
    <t>Lowered $1 to $9.99</t>
  </si>
  <si>
    <t xml:space="preserve"> </t>
  </si>
  <si>
    <t>Improving Profit. Turned PPC off</t>
  </si>
  <si>
    <t>Raised min to $11.95</t>
  </si>
  <si>
    <t>Continue with Profit Peak, will ask Frank to send in more and if we can I'll speed up velocity</t>
  </si>
  <si>
    <t>Raised min to $12.95</t>
  </si>
  <si>
    <t>Raised min to $14.24. Lowered min back to $12.95 with target of 2</t>
  </si>
  <si>
    <t>Plenty more units to send in. Lowered min to $9.95 and increased target to 3</t>
  </si>
  <si>
    <t>Lowered min to $7.95. Increased target to 10. Scheduled at $9.99 a couple days. Turned PPC on</t>
  </si>
  <si>
    <t>OS-BCL-PG-SHANDLE-FN</t>
  </si>
  <si>
    <t>PPEAk $9.99-14.99</t>
  </si>
  <si>
    <t>PPEAK $7.99-9.99</t>
  </si>
  <si>
    <t>7Dv 3.4, maintaining</t>
  </si>
  <si>
    <t>PPEAK $10.99-13.99</t>
  </si>
  <si>
    <t>Lowered target to 6. Raised min to $19.99. Put accurate landed costs and FBA fees in</t>
  </si>
  <si>
    <t>Lowered min to $8.95</t>
  </si>
  <si>
    <t>Lowered min to $7.95</t>
  </si>
  <si>
    <t>Raised min to $8.99</t>
  </si>
  <si>
    <t>Raised min to $11.08</t>
  </si>
  <si>
    <t>Lowered min to $7.5. Increased target to 20. Scheduled at $9.99 for a couple days</t>
  </si>
  <si>
    <t>Raised min to $8.95</t>
  </si>
  <si>
    <t>Improving profit. Raised max to $19.99. Removed target. Min is $9.99. Manually raised to $10.99</t>
  </si>
  <si>
    <t>Lowered min to $7.95. Scheduled at $9.99 a couple days</t>
  </si>
  <si>
    <t>Continue with Profit Peak. Below target. Tunred PPC on</t>
  </si>
  <si>
    <t>OS-BCL-PG-SHANDLE-RE</t>
  </si>
  <si>
    <t>Lowered $1 to $9.99. Turned PPC on. Turned PPC off. Lowered min to $6.95 with target of 2</t>
  </si>
  <si>
    <t>Improving sell through / DOH. Raised target to 10. Raised PPC</t>
  </si>
  <si>
    <t>Improving profit. Turned PPC off. Raised min to $7.95</t>
  </si>
  <si>
    <t>Raised min to $8.5</t>
  </si>
  <si>
    <t>Raised min to $9.46. 99 DOH. Lowered min to $7.95</t>
  </si>
  <si>
    <t>Lowered min to $7.95. Increased target to 9. Turned PPC on</t>
  </si>
  <si>
    <t>OS-BCL-PG-SHANDLE-GNYE</t>
  </si>
  <si>
    <t>Turned on Profit Peak from $12.95 with target of 1. Turned PPC on. Turned PPC on. Raised min to $16.03</t>
  </si>
  <si>
    <t>Lowered min to $11.95. Increased target to 6. Raised PPC budget</t>
  </si>
  <si>
    <t>sold out, turned PPC off</t>
  </si>
  <si>
    <t>Increased target to 7. Lowered min to $9.95. Turned PPC on</t>
  </si>
  <si>
    <t>Raised min to $13.14. Trimmed PPC for wasted spend</t>
  </si>
  <si>
    <t>Trimmed PPC for wasted spend. Raised min to $13.95</t>
  </si>
  <si>
    <t>OS-BCL-PG-SHANDLE-YLW</t>
  </si>
  <si>
    <t>PPEAK $8.99-10.99</t>
  </si>
  <si>
    <t>Lowered min to $7.95 and target to 2. Added up to date costs to profit peak</t>
  </si>
  <si>
    <t>Raised min to $8.87. Removed target</t>
  </si>
  <si>
    <t>Raised min to $9.75</t>
  </si>
  <si>
    <t>Lowered min to $8.95. Added target of 1</t>
  </si>
  <si>
    <t>Lowered min to $7.95. Increased target to 8. Created Auto PPC campaign</t>
  </si>
  <si>
    <t>sold out. Turned PPC off</t>
  </si>
  <si>
    <t>Improving velocity. Lowered min to $6.95. Raised target to 10. Raised PPC</t>
  </si>
  <si>
    <t>Raised min to $7.66. Trimmed PPC</t>
  </si>
  <si>
    <t>OS-BCL-PG-TELES14-FN</t>
  </si>
  <si>
    <t>Raised min to $17.95. Removed target. Raised min to $19.99</t>
  </si>
  <si>
    <t>Lowered min to $14.95. Added target of 10</t>
  </si>
  <si>
    <t>Turned PPC on. Lowered min to $9.95. Scheduled at $9.99 a few days. Raised PPC</t>
  </si>
  <si>
    <t>Turned PPC off. Raised min to $11.29</t>
  </si>
  <si>
    <t>sold out. Raised min to $11.95</t>
  </si>
  <si>
    <t>Raised min to $13.44</t>
  </si>
  <si>
    <t>Raised min to $14.95</t>
  </si>
  <si>
    <t>Lowered min to $9.95. Scheeduled at $11.99 for a couple days</t>
  </si>
  <si>
    <t>OS-BCL-PG-TRAP18-FN</t>
  </si>
  <si>
    <t>Turned on Profit Peak from $30.78 with target of 1</t>
  </si>
  <si>
    <t>Lowered min to $23.95. Increased target to 15. Scheduled at $25.99 a few days. Turned PPC on</t>
  </si>
  <si>
    <t>Continue with Profit Peak. Slightly over target. Raised min to $24.5</t>
  </si>
  <si>
    <t>Turned PPC off. Raised min to $26.95</t>
  </si>
  <si>
    <t xml:space="preserve"> | #397;SW: 1592 - 06/03/21</t>
  </si>
  <si>
    <t xml:space="preserve"> | #397;SW: 1592 - 06/04/21</t>
  </si>
  <si>
    <t>OS-BCL-PG-TRAPTSWING</t>
  </si>
  <si>
    <t xml:space="preserve"> | #397;SW: 320 - 06/03/21</t>
  </si>
  <si>
    <t xml:space="preserve"> | #397;SW: 320 - 06/04/21</t>
  </si>
  <si>
    <t>OS-BCL-PG-TSWING27-2PK-FN</t>
  </si>
  <si>
    <t>Turned on Profit Peak from $30.99 with target of 1</t>
  </si>
  <si>
    <t>Lowered $1 to $29.99</t>
  </si>
  <si>
    <t>Improving sell through / DOH. Turned on Profit Peak from $26.95 with target of 8. Raised PPC</t>
  </si>
  <si>
    <t>Improving profit. Turned PPC off. Raised min to $29.64. Cut target in half</t>
  </si>
  <si>
    <t xml:space="preserve"> | #397;SW: 530 - 06/03/21</t>
  </si>
  <si>
    <t xml:space="preserve"> | #397;SW: 530 - 06/04/21</t>
  </si>
  <si>
    <t>Raised min to $32.6</t>
  </si>
  <si>
    <t>Lowered min to $29.95. Increased target to 7. Turned PPC on</t>
  </si>
  <si>
    <t>OS-BCL-PG-SHANDLE17-GN</t>
  </si>
  <si>
    <t>Set price to $9.99. Turned PPC back on. Asked Justin to add to parent</t>
  </si>
  <si>
    <t>OS-BCL-SQBTL8C-12-A</t>
  </si>
  <si>
    <t>3.57 velcoity- maintaining and watching</t>
  </si>
  <si>
    <t>PPEAK $28.99-32.99</t>
  </si>
  <si>
    <t>sold out, more coming in soon</t>
  </si>
  <si>
    <t>PPEAK $24.99-32.99 to accelerated</t>
  </si>
  <si>
    <t>Adding target to PPEak (between Ubiquitty and OS we are selling 3 of this same SKU)</t>
  </si>
  <si>
    <t>Maintain - has buy box over SS and Ubiquitty</t>
  </si>
  <si>
    <t>Selling out so our other SKU can start moving</t>
  </si>
  <si>
    <t>Out - selling SKU from Ubiquitty now</t>
  </si>
  <si>
    <t>PPeak 29.99-35.99</t>
  </si>
  <si>
    <t>Continue with PPeak (sharing buy box with UB and SS)</t>
  </si>
  <si>
    <t>Continue with PPeak (sharing buy box with UB and SS and UB about to sell out)</t>
  </si>
  <si>
    <t>Price scheduling at 27.99 (sharing buy box with SS - UB just sold out so this will start selling)</t>
  </si>
  <si>
    <t>Continue price schedulig at 27.99 (sharing buy box with SS)</t>
  </si>
  <si>
    <t>SS has buy box (on excess in that account so priced low to sell through)</t>
  </si>
  <si>
    <t>SS sold out - price scheduling at 24.99 to move through units</t>
  </si>
  <si>
    <t>Continue with price scheduling</t>
  </si>
  <si>
    <t>Continue with price scheduling at 24.99</t>
  </si>
  <si>
    <t>PPeak 25.99-35.99</t>
  </si>
  <si>
    <t>Decreasing min back to 24.99</t>
  </si>
  <si>
    <t xml:space="preserve">Continue with PPeak </t>
  </si>
  <si>
    <t>OS-BCL-BTL16A</t>
  </si>
  <si>
    <t xml:space="preserve">maintianing </t>
  </si>
  <si>
    <t>PPEAK $37.99-44.99</t>
  </si>
  <si>
    <t>PPEAK $40.99-50.99</t>
  </si>
  <si>
    <t>PPEAK $36.99-46.99</t>
  </si>
  <si>
    <t>PPEAK $32.99-40.99</t>
  </si>
  <si>
    <t>Decreased min to 29.99</t>
  </si>
  <si>
    <t>Continue with PPeak</t>
  </si>
  <si>
    <t>Added target to PPeak and removed price decimal</t>
  </si>
  <si>
    <t>Increasing min to 31.99</t>
  </si>
  <si>
    <t>Increasing min to 33.99</t>
  </si>
  <si>
    <t>35.99-40.99</t>
  </si>
  <si>
    <t>Maintain to sell out</t>
  </si>
  <si>
    <t>Out</t>
  </si>
  <si>
    <t xml:space="preserve"> | #412: 600 - 07/13/21</t>
  </si>
  <si>
    <t xml:space="preserve"> | #412: 600 - 07/22/21</t>
  </si>
  <si>
    <t xml:space="preserve"> | #412: 600 - 07/21/21</t>
  </si>
  <si>
    <t>OS-BCL-CDBC-B2</t>
  </si>
  <si>
    <t xml:space="preserve">opt ppc </t>
  </si>
  <si>
    <t>opt ppc, PPEAK $10.99-14.99</t>
  </si>
  <si>
    <t>PPEAk $12.99-17.99</t>
  </si>
  <si>
    <t>PPEAK $14.99-19.99</t>
  </si>
  <si>
    <t>PPC trimmed back, 7D spend only $20. PPEAK $10.99-14.99</t>
  </si>
  <si>
    <t>ppc off, 10.99-12.99</t>
  </si>
  <si>
    <t>PPEAK $11.99-14.99</t>
  </si>
  <si>
    <t>6 sales, maintainnig</t>
  </si>
  <si>
    <t>maitnining</t>
  </si>
  <si>
    <t>slowed down,  only 30. maintaing</t>
  </si>
  <si>
    <t>stopped- looks like thats the ceiling- PPEAK $11.99-14.99</t>
  </si>
  <si>
    <t>ppeka $9.99-14.99 to move</t>
  </si>
  <si>
    <t>it was sticking to the top ned of the range- lowered max to $11.99</t>
  </si>
  <si>
    <t>Lowering max didnt move it-getting aggressive: PPEAK $6.99-8.99</t>
  </si>
  <si>
    <t xml:space="preserve">ppc on </t>
  </si>
  <si>
    <t xml:space="preserve"> | AGL 218: 100 - TBD | AGL 236: 100 - </t>
  </si>
  <si>
    <t xml:space="preserve"> | AGL218: 100 - 06/17/21 | AGL236: 100 - </t>
  </si>
  <si>
    <t xml:space="preserve"> | AGL218: 100 - 07/29/21 | AGL236: 100 - </t>
  </si>
  <si>
    <t>OS-BCL-CDBC-B4</t>
  </si>
  <si>
    <t>ppeak $16.99-19.99</t>
  </si>
  <si>
    <t>OS-BCL-CDBC-BK2</t>
  </si>
  <si>
    <t>price $9.99, opt ppc</t>
  </si>
  <si>
    <t>ppc off. PPEAK $12.99-16.99</t>
  </si>
  <si>
    <t xml:space="preserve">maintaining with no more incoming </t>
  </si>
  <si>
    <t>Priced at $8.49</t>
  </si>
  <si>
    <t>PPEAK $8.99-11.99</t>
  </si>
  <si>
    <t>PPEAk $12.99</t>
  </si>
  <si>
    <t>selling out soon, PPEAK $12.99-15.99</t>
  </si>
  <si>
    <t>slowed down,  only 10. maintaining</t>
  </si>
  <si>
    <t>lowered price</t>
  </si>
  <si>
    <t>Priced at $7.99</t>
  </si>
  <si>
    <t>ppc bids were too low, raised</t>
  </si>
  <si>
    <t xml:space="preserve"> | AGL 218: 100 - TBD | AGL 236: 200 - </t>
  </si>
  <si>
    <t xml:space="preserve"> | AGL218: 100 - 06/17/21 | AGL236: 200 - </t>
  </si>
  <si>
    <t xml:space="preserve"> | AGL218: 100 - 07/29/21 | AGL236: 200 - </t>
  </si>
  <si>
    <t>OS-BCL-CDBC-BK4</t>
  </si>
  <si>
    <t>priced $14.99</t>
  </si>
  <si>
    <t xml:space="preserve"> | AGL 218: 100 - TBD | AGL 236: 250 - </t>
  </si>
  <si>
    <t xml:space="preserve"> | AGL218: 100 - 06/17/21 | AGL236: 250 - </t>
  </si>
  <si>
    <t xml:space="preserve"> | AGL218: 100 - 07/29/21 | AGL236: 250 - </t>
  </si>
  <si>
    <t>OS-BCL-CDBC-S2</t>
  </si>
  <si>
    <t>PPEAK $7.99-9.99 ppc opt</t>
  </si>
  <si>
    <t>PPEAK $10.99-14.99, trimmed ppc</t>
  </si>
  <si>
    <t>PPEAK $12.99-18.99, ppc off</t>
  </si>
  <si>
    <t>ppc is off, PPEAK $14.99-19.99</t>
  </si>
  <si>
    <t>PPEAK $12.99-19.99</t>
  </si>
  <si>
    <t>PPEAK $8.99-15.99</t>
  </si>
  <si>
    <t>PPEAK $7.99-10.99</t>
  </si>
  <si>
    <t>PPEAK $6.99-8.99</t>
  </si>
  <si>
    <t>good progress. maintaining</t>
  </si>
  <si>
    <t>PPEAK $8.99-12.99, trimmed ppc, ppc on</t>
  </si>
  <si>
    <t>paused ppc</t>
  </si>
  <si>
    <t>PPEAK $4.99-6.99</t>
  </si>
  <si>
    <t xml:space="preserve">only 8 left mainting </t>
  </si>
  <si>
    <t>OS-BCL-CDBC-S4</t>
  </si>
  <si>
    <t>PPEak $8.99-12.99</t>
  </si>
  <si>
    <t>PPEAk $12.99-16.99, ppc off</t>
  </si>
  <si>
    <t>PPEAK $15.99-19.99</t>
  </si>
  <si>
    <t>PPEAK $13.99-19.99</t>
  </si>
  <si>
    <t>PPEAk $10.99-13.99</t>
  </si>
  <si>
    <t>keeping here at this price range, where we get sales, only 31 left</t>
  </si>
  <si>
    <t>PPEKA $9.99-12.99 to keep moving</t>
  </si>
  <si>
    <t>turned on some ppc to get more sessions</t>
  </si>
  <si>
    <t>ppc working to move old units, imrpove sell through</t>
  </si>
  <si>
    <t>ppc helping move old units. trimmed bids</t>
  </si>
  <si>
    <t>out of old units, ppc off</t>
  </si>
  <si>
    <t>OS-BCL-DS-HP-B12-TBK</t>
  </si>
  <si>
    <t>PPEAK $17.99-24.99</t>
  </si>
  <si>
    <t>PPEAK $19.99-24.99</t>
  </si>
  <si>
    <t>PPEAK $20.99-29.99</t>
  </si>
  <si>
    <t>PPEKA $22.99-29.99</t>
  </si>
  <si>
    <t>PPEKA $17.99-24.99</t>
  </si>
  <si>
    <t>PPEAK $13.99-15.99</t>
  </si>
  <si>
    <t xml:space="preserve"> | AGL 218: 80 - TBD</t>
  </si>
  <si>
    <t xml:space="preserve"> | AGL218: 80 - 06/17/21</t>
  </si>
  <si>
    <t xml:space="preserve"> | AGL218: 80 - 07/29/21</t>
  </si>
  <si>
    <t>OS-BCL-DS-HP-B6-TBK</t>
  </si>
  <si>
    <t>lost more than BLC. conv rate high enough to raise price and trimming ppc for waste, PPEAk $10.99-14.99</t>
  </si>
  <si>
    <t>opt ppc, ppeak $10.99-16.99</t>
  </si>
  <si>
    <t>cut back ppc spend</t>
  </si>
  <si>
    <t>ot ppc</t>
  </si>
  <si>
    <t>ppc off, losses too great</t>
  </si>
  <si>
    <t>activated auto ppc</t>
  </si>
  <si>
    <t>opt ppc, PPEAK $10.99-12.99</t>
  </si>
  <si>
    <t>Add Barcaloo to title, go to 9.99, increase ppc budget</t>
  </si>
  <si>
    <t>opt ppc, second week of profitability</t>
  </si>
  <si>
    <t>PPEKA $7.99-9.99, ppc opt</t>
  </si>
  <si>
    <t>priced at $8.99 with coupon</t>
  </si>
  <si>
    <t>turned on ppc to move these last units</t>
  </si>
  <si>
    <t>created new campaign</t>
  </si>
  <si>
    <t>moving old units, sell through</t>
  </si>
  <si>
    <t>OS-BCL-DS-HP-BK12-TBK</t>
  </si>
  <si>
    <t>PPEAk $17.99-19.99</t>
  </si>
  <si>
    <t>PPEAK $19.99-29.99</t>
  </si>
  <si>
    <t>PPEAK $18.99-29.99</t>
  </si>
  <si>
    <t>PPEAK $22.99-29.99</t>
  </si>
  <si>
    <t>PPEAK $25.99-32.99</t>
  </si>
  <si>
    <t>PPEAK $30.99-34.99</t>
  </si>
  <si>
    <t>PPEKA $33.99-36.99</t>
  </si>
  <si>
    <t>maintaining with only  13 left</t>
  </si>
  <si>
    <t>PPEAK $36.99-39..99</t>
  </si>
  <si>
    <t>maintaining to ekeep by box</t>
  </si>
  <si>
    <t xml:space="preserve"> | AGL 218: 160 - TBD | AGL 236: 120 - </t>
  </si>
  <si>
    <t xml:space="preserve"> | AGL218: 160 - 06/17/21 | AGL236: 120 - </t>
  </si>
  <si>
    <t xml:space="preserve"> | AGL218: 160 - 07/29/21 | AGL236: 120 - </t>
  </si>
  <si>
    <t>OS-BCL-DS-HP-BK6-TBK</t>
  </si>
  <si>
    <t>PPEAK $18.99-24.99</t>
  </si>
  <si>
    <t>PPEAK $20.99-26.99</t>
  </si>
  <si>
    <t>maintaining with less than 10 left</t>
  </si>
  <si>
    <t>maintaining to keep by box</t>
  </si>
  <si>
    <t xml:space="preserve"> | AGL 218: 60 - TBD | AGL 236: 60 - </t>
  </si>
  <si>
    <t xml:space="preserve"> | AGL218: 60 - 06/17/21 | AGL236: 60 - </t>
  </si>
  <si>
    <t xml:space="preserve"> | AGL218: 60 - 07/29/21 | AGL236: 60 - </t>
  </si>
  <si>
    <t>OS-BCL-DS-HP-BK2-TBK</t>
  </si>
  <si>
    <t>PPEKA $10.99-15.99</t>
  </si>
  <si>
    <t>ppc off, PPEAK $14.99-19.99</t>
  </si>
  <si>
    <t xml:space="preserve">maintining with just one </t>
  </si>
  <si>
    <t>OS-BCL-DS-HP-S12-TWH</t>
  </si>
  <si>
    <t>ppc on, spooky error but cant fix</t>
  </si>
  <si>
    <t>PPEAK $18.99-29.99, ppc off</t>
  </si>
  <si>
    <t>ppc still off, maintaining</t>
  </si>
  <si>
    <t>Turned on PPC</t>
  </si>
  <si>
    <t>ppc off. $13.999-16.99</t>
  </si>
  <si>
    <t>PPEAK $10.99-16.99</t>
  </si>
  <si>
    <t>PPEKA $16.99-22.99</t>
  </si>
  <si>
    <t>OS-BCL-DS-HP-S6-TWH</t>
  </si>
  <si>
    <t>trimmed ppc</t>
  </si>
  <si>
    <t>PPEAk $9.99-11.99</t>
  </si>
  <si>
    <t>PPEAK $13.99-16.99, opt ppc</t>
  </si>
  <si>
    <t>PPC has a 15% 7D acos, but pausing PPEAK $16.99-19.99</t>
  </si>
  <si>
    <t>PPEAK $12.99-15.99</t>
  </si>
  <si>
    <t>PPEAK $9.99-11.99</t>
  </si>
  <si>
    <t>PPEAK $7.99-11.99</t>
  </si>
  <si>
    <t>PPC increased.</t>
  </si>
  <si>
    <t>priced PPEAK $7.99-9.99, test a new auto campaign without any data, Add Barcaloo to title</t>
  </si>
  <si>
    <t>great progress, opt ppc</t>
  </si>
  <si>
    <t>were on excess. opt ppc</t>
  </si>
  <si>
    <t>conv high, trimm ppc and PPEAK $10.99-16.99</t>
  </si>
  <si>
    <t>opt ppc to optimize spend</t>
  </si>
  <si>
    <t>turned ppc off</t>
  </si>
  <si>
    <t>cut bids to cut spend, not many left- priced at $7.99</t>
  </si>
  <si>
    <t xml:space="preserve"> | AGL 236: 60 - </t>
  </si>
  <si>
    <t>mold units out and gone</t>
  </si>
  <si>
    <t xml:space="preserve"> | AGL236: 60 - </t>
  </si>
  <si>
    <t>OS-BCL-HTOSS</t>
  </si>
  <si>
    <t>OS-PUN-TS-A</t>
  </si>
  <si>
    <t>Isolated Converter Campaign created from SS auto campaign data.</t>
  </si>
  <si>
    <t>Lowered $1 to $20.99. created branded defenisve campaign</t>
  </si>
  <si>
    <t>pushing to improve velocity and sell through</t>
  </si>
  <si>
    <t>Trimmed ppc for wasted spend, adding coupon, pricing at $20.99</t>
  </si>
  <si>
    <t>sharing buy box with SS, added disp ads in SS which should help traffic and this stock. adding coupon here in OS too (running in SS)</t>
  </si>
  <si>
    <t>Selling out of both SS and OS, but lowered price here to sell through here for a while to make a dent in inventory. PPC optimized and prod targ made from converting auto ASINs</t>
  </si>
  <si>
    <t>took converter ASINs and created product targeting campaign here in OS</t>
  </si>
  <si>
    <t>Not getting buy box or ad spend, lowered price to $15.99, negated non converters and added coupon</t>
  </si>
  <si>
    <t>priced at $17.99, turned on promotion, coupon, ppc up</t>
  </si>
  <si>
    <t>OS-PUN-CH-FLAG</t>
  </si>
  <si>
    <t>OS-PUN-TS-B</t>
  </si>
  <si>
    <t>sold out! only in SS 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</si>
</sst>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</numFmts>
  <fonts count="11">
    <font>
      <sz val="11"/>
      <color rgb="FF000000"/>
      <name val="Calibri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Calibri"/>
      <family val="2"/>
    </font>
    <font>
      <b/>
      <sz val="11"/>
      <color rgb="FF3F3F3F"/>
      <name val="Calibri"/>
      <family val="2"/>
    </font>
    <font>
      <b/>
      <sz val="11"/>
      <color rgb="FFF2F2F2"/>
      <name val="Calibri"/>
      <family val="2"/>
    </font>
    <font>
      <sz val="11"/>
      <color theme="1"/>
      <name val="Calibri"/>
      <family val="2"/>
    </font>
    <font>
      <sz val="11"/>
      <color rgb="FF000000"/>
      <name val="Docs-Calibri"/>
    </font>
    <font>
      <sz val="11"/>
      <color rgb="FF000000"/>
      <name val="Calibri"/>
      <family val="2"/>
    </font>
    <font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5" fillId="2" borderId="8" xfId="0" applyNumberFormat="1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 wrapText="1"/>
    </xf>
    <xf numFmtId="44" fontId="5" fillId="2" borderId="8" xfId="0" applyNumberFormat="1" applyFont="1" applyFill="1" applyBorder="1" applyAlignment="1">
      <alignment horizontal="center" vertical="center" wrapText="1"/>
    </xf>
    <xf numFmtId="9" fontId="5" fillId="2" borderId="8" xfId="0" applyNumberFormat="1" applyFont="1" applyFill="1" applyBorder="1" applyAlignment="1">
      <alignment horizontal="center" vertical="center" wrapText="1"/>
    </xf>
    <xf numFmtId="9" fontId="5" fillId="2" borderId="8" xfId="0" applyNumberFormat="1" applyFont="1" applyFill="1" applyBorder="1" applyAlignment="1">
      <alignment horizontal="center" vertical="center"/>
    </xf>
    <xf numFmtId="165" fontId="5" fillId="2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/>
    </xf>
    <xf numFmtId="14" fontId="6" fillId="2" borderId="8" xfId="0" applyNumberFormat="1" applyFont="1" applyFill="1" applyBorder="1" applyAlignment="1">
      <alignment horizontal="center" vertical="center" wrapText="1"/>
    </xf>
    <xf numFmtId="166" fontId="5" fillId="2" borderId="8" xfId="0" applyNumberFormat="1" applyFont="1" applyFill="1" applyBorder="1" applyAlignment="1">
      <alignment horizontal="center" vertical="center" wrapText="1"/>
    </xf>
    <xf numFmtId="44" fontId="5" fillId="2" borderId="8" xfId="0" applyNumberFormat="1" applyFont="1" applyFill="1" applyBorder="1" applyAlignment="1">
      <alignment horizontal="center" vertical="center"/>
    </xf>
    <xf numFmtId="0" fontId="0" fillId="0" borderId="0" xfId="0" applyFont="1"/>
    <xf numFmtId="44" fontId="0" fillId="2" borderId="9" xfId="0" applyNumberFormat="1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  <xf numFmtId="165" fontId="0" fillId="2" borderId="9" xfId="0" applyNumberFormat="1" applyFont="1" applyFill="1" applyBorder="1" applyAlignment="1">
      <alignment horizontal="center"/>
    </xf>
    <xf numFmtId="2" fontId="0" fillId="2" borderId="9" xfId="0" applyNumberFormat="1" applyFont="1" applyFill="1" applyBorder="1" applyAlignment="1">
      <alignment horizontal="center"/>
    </xf>
    <xf numFmtId="166" fontId="0" fillId="0" borderId="0" xfId="0" applyNumberFormat="1" applyFont="1"/>
    <xf numFmtId="0" fontId="0" fillId="0" borderId="0" xfId="0" applyFont="1" applyAlignment="1">
      <alignment horizontal="right"/>
    </xf>
    <xf numFmtId="44" fontId="0" fillId="0" borderId="0" xfId="0" applyNumberFormat="1" applyFont="1"/>
    <xf numFmtId="0" fontId="0" fillId="0" borderId="0" xfId="0" applyFont="1" applyAlignment="1">
      <alignment horizontal="left" wrapText="1"/>
    </xf>
    <xf numFmtId="164" fontId="0" fillId="2" borderId="9" xfId="0" applyNumberFormat="1" applyFont="1" applyFill="1" applyBorder="1" applyAlignment="1">
      <alignment horizontal="center"/>
    </xf>
    <xf numFmtId="0" fontId="0" fillId="2" borderId="9" xfId="0" applyFont="1" applyFill="1" applyBorder="1"/>
    <xf numFmtId="0" fontId="1" fillId="0" borderId="0" xfId="0" applyFont="1" applyAlignment="1">
      <alignment wrapText="1"/>
    </xf>
    <xf numFmtId="0" fontId="1" fillId="0" borderId="0" xfId="0" applyFont="1"/>
    <xf numFmtId="0" fontId="0" fillId="0" borderId="0" xfId="0" applyFont="1" applyAlignment="1">
      <alignment horizontal="left"/>
    </xf>
    <xf numFmtId="164" fontId="0" fillId="0" borderId="0" xfId="0" applyNumberFormat="1" applyFont="1"/>
    <xf numFmtId="0" fontId="0" fillId="4" borderId="9" xfId="0" applyFont="1" applyFill="1" applyBorder="1" applyAlignment="1">
      <alignment horizontal="left"/>
    </xf>
    <xf numFmtId="164" fontId="5" fillId="2" borderId="8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/>
    <xf numFmtId="0" fontId="7" fillId="0" borderId="0" xfId="0" applyFont="1" applyAlignment="1"/>
    <xf numFmtId="0" fontId="8" fillId="4" borderId="0" xfId="0" applyFont="1" applyFill="1" applyAlignment="1">
      <alignment horizontal="left"/>
    </xf>
    <xf numFmtId="0" fontId="0" fillId="0" borderId="0" xfId="0" applyFont="1" applyAlignment="1"/>
    <xf numFmtId="0" fontId="1" fillId="0" borderId="0" xfId="0" applyFont="1" applyAlignment="1">
      <alignment horizontal="left"/>
    </xf>
    <xf numFmtId="0" fontId="0" fillId="0" borderId="0" xfId="0" applyFont="1" applyAlignment="1"/>
    <xf numFmtId="164" fontId="0" fillId="2" borderId="1" xfId="0" applyNumberFormat="1" applyFont="1" applyFill="1" applyBorder="1" applyAlignment="1">
      <alignment horizontal="center" vertical="center" wrapText="1"/>
    </xf>
    <xf numFmtId="0" fontId="4" fillId="0" borderId="2" xfId="0" applyFont="1" applyBorder="1"/>
    <xf numFmtId="0" fontId="0" fillId="2" borderId="1" xfId="0" applyFont="1" applyFill="1" applyBorder="1" applyAlignment="1">
      <alignment horizontal="center" vertical="center" wrapText="1"/>
    </xf>
    <xf numFmtId="0" fontId="4" fillId="0" borderId="3" xfId="0" applyFont="1" applyBorder="1"/>
    <xf numFmtId="44" fontId="0" fillId="2" borderId="1" xfId="0" applyNumberFormat="1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 wrapText="1"/>
    </xf>
    <xf numFmtId="0" fontId="4" fillId="0" borderId="4" xfId="0" applyFont="1" applyBorder="1"/>
    <xf numFmtId="0" fontId="5" fillId="2" borderId="6" xfId="0" applyFont="1" applyFill="1" applyBorder="1" applyAlignment="1">
      <alignment horizontal="left" vertical="center"/>
    </xf>
    <xf numFmtId="0" fontId="4" fillId="0" borderId="7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166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4" fillId="0" borderId="5" xfId="0" applyFont="1" applyBorder="1"/>
    <xf numFmtId="0" fontId="1" fillId="0" borderId="0" xfId="0" applyFont="1" applyAlignment="1">
      <alignment horizontal="center" vertical="center" wrapText="1"/>
    </xf>
    <xf numFmtId="44" fontId="0" fillId="0" borderId="0" xfId="0" applyNumberFormat="1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left"/>
    </xf>
    <xf numFmtId="164" fontId="0" fillId="2" borderId="1" xfId="0" applyNumberFormat="1" applyFont="1" applyFill="1" applyBorder="1" applyAlignment="1">
      <alignment horizontal="center" vertical="center"/>
    </xf>
    <xf numFmtId="2" fontId="0" fillId="0" borderId="0" xfId="0" applyNumberFormat="1" applyFont="1"/>
    <xf numFmtId="2" fontId="0" fillId="0" borderId="0" xfId="0" applyNumberFormat="1" applyFont="1" applyAlignment="1">
      <alignment horizontal="right"/>
    </xf>
    <xf numFmtId="2" fontId="0" fillId="0" borderId="0" xfId="0" applyNumberFormat="1" applyFont="1" applyAlignment="1">
      <alignment horizontal="left" wrapText="1"/>
    </xf>
    <xf numFmtId="2" fontId="0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left"/>
    </xf>
    <xf numFmtId="2" fontId="1" fillId="0" borderId="0" xfId="0" applyNumberFormat="1" applyFont="1"/>
    <xf numFmtId="2" fontId="0" fillId="3" borderId="9" xfId="0" applyNumberFormat="1" applyFont="1" applyFill="1" applyBorder="1" applyAlignment="1">
      <alignment horizontal="right"/>
    </xf>
    <xf numFmtId="2" fontId="0" fillId="3" borderId="9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T4" activePane="bottomRight" state="frozen"/>
      <selection pane="topRight" activeCell="C1" sqref="C1"/>
      <selection pane="bottomLeft" activeCell="A4" sqref="A4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39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8.83203125" customWidth="1"/>
    <col min="22" max="22" width="31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6" t="str">
        <f ca="1">IFERROR(__xludf.DUMMYFUNCTION("IFERROR(VLOOKUP(B2,IMPORTRANGE(""https://docs.google.com/spreadsheets/d/1x0DhHglkXKoEBOD2MBsuK_EyIr1ouxD2ftIpqOYFa-k/edit?usp=sharing"",""OllieShops-SKU-Specific Info!B1:BJ7000""),4,FALSE),"""")"),"1000 Piece Building Bricks Set - 10 Pastel Colors - Guaranteed Tight Fit, Compatible with All Major Brands")</f>
        <v>1000 Piece Building Bricks Set - 10 Pastel Colors - Guaranteed Tight Fit,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Info!B1:BJ7000""),3,FALSE),"""")"),"B082MMF4RB")</f>
        <v>B082MMF4RB</v>
      </c>
      <c r="B2" s="2" t="s">
        <v>31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47.25" customHeight="1">
      <c r="A3" s="45" t="s">
        <v>32</v>
      </c>
      <c r="B3" s="46"/>
      <c r="C3" s="3">
        <f>((AE31+AF31)/0.85)*-1</f>
        <v>20.434633852941175</v>
      </c>
      <c r="D3" s="4">
        <f>SUM(D4:D99763)</f>
        <v>360</v>
      </c>
      <c r="E3" s="4"/>
      <c r="F3" s="5">
        <f t="shared" ref="F3:G3" si="0">SUM(F4:F99763)</f>
        <v>8434.44</v>
      </c>
      <c r="G3" s="5">
        <f t="shared" si="0"/>
        <v>-77.849999999999994</v>
      </c>
      <c r="H3" s="6">
        <f t="shared" ref="H3:H31" si="1">G3/F3*-1</f>
        <v>9.2300140851081982E-3</v>
      </c>
      <c r="I3" s="7">
        <f t="shared" ref="I3:I31" si="2">J3/F3</f>
        <v>6.6623744267748378E-2</v>
      </c>
      <c r="J3" s="5">
        <f>SUM(J4:J99763)</f>
        <v>561.93397360166762</v>
      </c>
      <c r="K3" s="5">
        <f t="shared" ref="K3:K31" si="3">J3/D3</f>
        <v>1.5609277044490768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4.5 - April
0 - May
0 - Jun
0 - Jul
0 - Aug
0 - Sept
0 - Oct
0 - Nov
0 - Dec
4.5 - Jan
3 - Feb")</f>
        <v>3 - March
4.5 - April
0 - May
0 - Jun
0 - Jul
0 - Aug
0 - Sept
0 - Oct
0 - Nov
0 - Dec
4.5 - Jan
3 -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QTY-64")</f>
        <v>US Storage QTY-64</v>
      </c>
      <c r="V3" s="4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</v>
      </c>
      <c r="X3" s="6">
        <f>AVERAGE(X4:X99763)</f>
        <v>1.9324681824681826E-2</v>
      </c>
      <c r="Y3" s="5">
        <f>ROUND(AVERAGE(Y4:Y99763),2)</f>
        <v>0.78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Info!B2:BZ7000""),36,false)),"""")*-1"),-11.389438775)</f>
        <v>-11.389438775</v>
      </c>
      <c r="AG3" s="5">
        <f>SUM(AG4:AG99763)</f>
        <v>-42.65</v>
      </c>
    </row>
    <row r="4" spans="1:33" ht="15.75" customHeight="1">
      <c r="A4" s="13" t="s">
        <v>33</v>
      </c>
      <c r="B4" s="13" t="s">
        <v>34</v>
      </c>
      <c r="C4" s="17">
        <f t="shared" ref="C4:C31" si="4">IFERROR(F4/D4," - ")</f>
        <v>32.036000000000001</v>
      </c>
      <c r="D4" s="17">
        <v>5</v>
      </c>
      <c r="E4" s="17">
        <v>0</v>
      </c>
      <c r="F4" s="17">
        <v>160.18</v>
      </c>
      <c r="G4" s="17">
        <v>-0.71000000000000008</v>
      </c>
      <c r="H4" s="17">
        <f t="shared" si="1"/>
        <v>4.4325134223998008E-3</v>
      </c>
      <c r="I4" s="17">
        <f t="shared" si="2"/>
        <v>0.27423271875780469</v>
      </c>
      <c r="J4" s="17">
        <f t="shared" ref="J4:J31" si="5">F4*0.85+G4+AF4*D4+D4*AE4+AG4+AD4</f>
        <v>43.926596890625156</v>
      </c>
      <c r="K4" s="17">
        <f t="shared" si="3"/>
        <v>8.7853193781250312</v>
      </c>
      <c r="L4" s="17">
        <v>68</v>
      </c>
      <c r="M4" s="17">
        <f t="shared" ref="M4:M31" si="6">IFERROR(D4/L4,"-")</f>
        <v>7.3529411764705885E-2</v>
      </c>
      <c r="N4" s="17">
        <v>142</v>
      </c>
      <c r="O4" s="17">
        <f t="shared" ref="O4:P4" si="7">D4/7</f>
        <v>0.7142857142857143</v>
      </c>
      <c r="P4" s="17">
        <f t="shared" si="7"/>
        <v>0</v>
      </c>
      <c r="Q4" s="17">
        <f t="shared" ref="Q4:Q31" si="8">ROUNDDOWN(N4/(O4+P4),0)</f>
        <v>198</v>
      </c>
      <c r="R4" s="17"/>
      <c r="S4" s="57">
        <v>1.24287118977384</v>
      </c>
      <c r="T4" s="57">
        <v>856</v>
      </c>
      <c r="U4" s="58">
        <v>256</v>
      </c>
      <c r="V4" s="59">
        <v>44203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0.38376977430555559</v>
      </c>
      <c r="AD4" s="57">
        <f t="shared" ref="AD4:AD31" si="12">IFERROR(AB4*AC4*D4*2,0)</f>
        <v>-2.6480114427083334</v>
      </c>
      <c r="AE4" s="57">
        <v>-6.56</v>
      </c>
      <c r="AF4" s="57">
        <v>-11.2136783333333</v>
      </c>
      <c r="AG4" s="57">
        <v>0</v>
      </c>
    </row>
    <row r="5" spans="1:33" ht="15.75" customHeight="1">
      <c r="A5" s="13" t="s">
        <v>36</v>
      </c>
      <c r="B5" s="13" t="s">
        <v>37</v>
      </c>
      <c r="C5" s="17">
        <f t="shared" si="4"/>
        <v>30.575000000000003</v>
      </c>
      <c r="D5" s="17">
        <v>8</v>
      </c>
      <c r="E5" s="17">
        <v>0</v>
      </c>
      <c r="F5" s="17">
        <v>244.60000000000002</v>
      </c>
      <c r="G5" s="17">
        <v>-0.52</v>
      </c>
      <c r="H5" s="17">
        <f t="shared" si="1"/>
        <v>2.1259198691741619E-3</v>
      </c>
      <c r="I5" s="17">
        <f t="shared" si="2"/>
        <v>0.24923857328291196</v>
      </c>
      <c r="J5" s="17">
        <f t="shared" si="5"/>
        <v>60.963755025000275</v>
      </c>
      <c r="K5" s="17">
        <f t="shared" si="3"/>
        <v>7.6204693781250343</v>
      </c>
      <c r="L5" s="17">
        <v>64</v>
      </c>
      <c r="M5" s="17">
        <f t="shared" si="6"/>
        <v>0.125</v>
      </c>
      <c r="N5" s="17">
        <v>126</v>
      </c>
      <c r="O5" s="17">
        <f t="shared" ref="O5:P5" si="13">D5/7</f>
        <v>1.1428571428571428</v>
      </c>
      <c r="P5" s="17">
        <f t="shared" si="13"/>
        <v>0</v>
      </c>
      <c r="Q5" s="17">
        <f t="shared" si="8"/>
        <v>110</v>
      </c>
      <c r="R5" s="17"/>
      <c r="S5" s="57">
        <v>1.2466460268317801</v>
      </c>
      <c r="T5" s="57">
        <v>600</v>
      </c>
      <c r="U5" s="58">
        <v>80</v>
      </c>
      <c r="V5" s="59">
        <v>44256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0.38376977430555559</v>
      </c>
      <c r="AD5" s="57">
        <f t="shared" si="12"/>
        <v>-4.2368183083333335</v>
      </c>
      <c r="AE5" s="57">
        <v>-6.56</v>
      </c>
      <c r="AF5" s="57">
        <v>-11.2136783333333</v>
      </c>
      <c r="AG5" s="57">
        <v>0</v>
      </c>
    </row>
    <row r="6" spans="1:33" ht="15.75" customHeight="1">
      <c r="A6" s="13" t="s">
        <v>38</v>
      </c>
      <c r="B6" s="13" t="s">
        <v>39</v>
      </c>
      <c r="C6" s="17">
        <f t="shared" si="4"/>
        <v>23.941904761904759</v>
      </c>
      <c r="D6" s="17">
        <v>21</v>
      </c>
      <c r="E6" s="17">
        <v>0</v>
      </c>
      <c r="F6" s="17">
        <v>502.78</v>
      </c>
      <c r="G6" s="17">
        <v>-0.21000000000000002</v>
      </c>
      <c r="H6" s="17">
        <f t="shared" si="1"/>
        <v>4.1767771192171535E-4</v>
      </c>
      <c r="I6" s="17">
        <f t="shared" si="2"/>
        <v>8.5095085207497617E-2</v>
      </c>
      <c r="J6" s="17">
        <f t="shared" si="5"/>
        <v>42.784106940625648</v>
      </c>
      <c r="K6" s="17">
        <f t="shared" si="3"/>
        <v>2.0373384257440783</v>
      </c>
      <c r="L6" s="17">
        <v>62</v>
      </c>
      <c r="M6" s="17">
        <f t="shared" si="6"/>
        <v>0.33870967741935482</v>
      </c>
      <c r="N6" s="17">
        <v>117</v>
      </c>
      <c r="O6" s="17">
        <f t="shared" ref="O6:P6" si="14">D6/7</f>
        <v>3</v>
      </c>
      <c r="P6" s="17">
        <f t="shared" si="14"/>
        <v>0</v>
      </c>
      <c r="Q6" s="17">
        <f t="shared" si="8"/>
        <v>39</v>
      </c>
      <c r="R6" s="17"/>
      <c r="S6" s="57">
        <v>1.36283185840707</v>
      </c>
      <c r="T6" s="57">
        <v>800</v>
      </c>
      <c r="U6" s="58">
        <v>80</v>
      </c>
      <c r="V6" s="59">
        <v>44256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0.38376977430555559</v>
      </c>
      <c r="AD6" s="57">
        <f t="shared" si="12"/>
        <v>-11.121648059375001</v>
      </c>
      <c r="AE6" s="57">
        <v>-6.56</v>
      </c>
      <c r="AF6" s="57">
        <v>-11.2136783333333</v>
      </c>
      <c r="AG6" s="57">
        <v>0</v>
      </c>
    </row>
    <row r="7" spans="1:33" ht="15.75" customHeight="1">
      <c r="A7" s="13" t="s">
        <v>40</v>
      </c>
      <c r="B7" s="13" t="s">
        <v>41</v>
      </c>
      <c r="C7" s="17">
        <f t="shared" si="4"/>
        <v>22.371764705882356</v>
      </c>
      <c r="D7" s="17">
        <v>17</v>
      </c>
      <c r="E7" s="17">
        <v>0</v>
      </c>
      <c r="F7" s="17">
        <v>380.32000000000005</v>
      </c>
      <c r="G7" s="17">
        <v>-0.28999999999999998</v>
      </c>
      <c r="H7" s="17">
        <f t="shared" si="1"/>
        <v>7.6251577618847272E-4</v>
      </c>
      <c r="I7" s="17">
        <f t="shared" si="2"/>
        <v>3.1095470879237735E-2</v>
      </c>
      <c r="J7" s="17">
        <f t="shared" si="5"/>
        <v>11.826229484791696</v>
      </c>
      <c r="K7" s="17">
        <f t="shared" si="3"/>
        <v>0.69566055792892334</v>
      </c>
      <c r="L7" s="17">
        <v>62</v>
      </c>
      <c r="M7" s="17">
        <f t="shared" si="6"/>
        <v>0.27419354838709675</v>
      </c>
      <c r="N7" s="17">
        <v>95</v>
      </c>
      <c r="O7" s="17">
        <f t="shared" ref="O7:P7" si="15">D7/7</f>
        <v>2.4285714285714284</v>
      </c>
      <c r="P7" s="17">
        <f t="shared" si="15"/>
        <v>0</v>
      </c>
      <c r="Q7" s="17">
        <f t="shared" si="8"/>
        <v>39</v>
      </c>
      <c r="R7" s="17"/>
      <c r="S7" s="57">
        <v>1.4896214896214901</v>
      </c>
      <c r="T7" s="57">
        <v>800</v>
      </c>
      <c r="U7" s="58">
        <v>80</v>
      </c>
      <c r="V7" s="59">
        <v>44256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0.38376977430555559</v>
      </c>
      <c r="AD7" s="57">
        <f t="shared" si="12"/>
        <v>-9.0032389052083346</v>
      </c>
      <c r="AE7" s="57">
        <v>-6.56</v>
      </c>
      <c r="AF7" s="57">
        <v>-11.21367833</v>
      </c>
      <c r="AG7" s="57">
        <v>0</v>
      </c>
    </row>
    <row r="8" spans="1:33" ht="15.75" customHeight="1">
      <c r="A8" s="13" t="s">
        <v>42</v>
      </c>
      <c r="B8" s="13" t="s">
        <v>43</v>
      </c>
      <c r="C8" s="17">
        <f t="shared" si="4"/>
        <v>24.212222222222223</v>
      </c>
      <c r="D8" s="17">
        <v>9</v>
      </c>
      <c r="E8" s="17">
        <v>0</v>
      </c>
      <c r="F8" s="17">
        <v>217.91</v>
      </c>
      <c r="G8" s="17">
        <v>-0.32</v>
      </c>
      <c r="H8" s="17">
        <f t="shared" si="1"/>
        <v>1.4684961681428112E-3</v>
      </c>
      <c r="I8" s="17">
        <f t="shared" si="2"/>
        <v>9.2579387972672261E-2</v>
      </c>
      <c r="J8" s="17">
        <f t="shared" si="5"/>
        <v>20.173974433125011</v>
      </c>
      <c r="K8" s="17">
        <f t="shared" si="3"/>
        <v>2.2415527147916681</v>
      </c>
      <c r="L8" s="17">
        <v>62</v>
      </c>
      <c r="M8" s="17">
        <f t="shared" si="6"/>
        <v>0.14516129032258066</v>
      </c>
      <c r="N8" s="17">
        <v>86</v>
      </c>
      <c r="O8" s="17">
        <f t="shared" ref="O8:P8" si="16">D8/7</f>
        <v>1.2857142857142858</v>
      </c>
      <c r="P8" s="17">
        <f t="shared" si="16"/>
        <v>0</v>
      </c>
      <c r="Q8" s="17">
        <f t="shared" si="8"/>
        <v>66</v>
      </c>
      <c r="R8" s="17"/>
      <c r="S8" s="57">
        <v>1.6908344733242131</v>
      </c>
      <c r="T8" s="57">
        <v>800</v>
      </c>
      <c r="U8" s="58">
        <v>80</v>
      </c>
      <c r="V8" s="59">
        <v>44261</v>
      </c>
      <c r="W8" s="57">
        <v>0</v>
      </c>
      <c r="X8" s="57">
        <f t="shared" si="9"/>
        <v>0</v>
      </c>
      <c r="Y8" s="57">
        <f t="shared" si="10"/>
        <v>0.08</v>
      </c>
      <c r="Z8" s="57">
        <v>4</v>
      </c>
      <c r="AA8" s="57" t="s">
        <v>35</v>
      </c>
      <c r="AB8" s="60">
        <f t="shared" si="11"/>
        <v>-0.69</v>
      </c>
      <c r="AC8" s="57">
        <v>0.38376977430555559</v>
      </c>
      <c r="AD8" s="57">
        <f t="shared" si="12"/>
        <v>-4.7664205968750002</v>
      </c>
      <c r="AE8" s="57">
        <v>-6.56</v>
      </c>
      <c r="AF8" s="57">
        <v>-11.21367833</v>
      </c>
      <c r="AG8" s="57">
        <v>0</v>
      </c>
    </row>
    <row r="9" spans="1:33" ht="15.75" customHeight="1">
      <c r="A9" s="13" t="s">
        <v>44</v>
      </c>
      <c r="B9" s="13" t="s">
        <v>45</v>
      </c>
      <c r="C9" s="17">
        <f t="shared" si="4"/>
        <v>24.99</v>
      </c>
      <c r="D9" s="17">
        <v>18</v>
      </c>
      <c r="E9" s="17">
        <v>0</v>
      </c>
      <c r="F9" s="17">
        <v>449.82</v>
      </c>
      <c r="G9" s="17">
        <v>-0.34</v>
      </c>
      <c r="H9" s="17">
        <f t="shared" si="1"/>
        <v>7.5585789871504159E-4</v>
      </c>
      <c r="I9" s="17">
        <f t="shared" si="2"/>
        <v>0.12846139012549468</v>
      </c>
      <c r="J9" s="17">
        <f t="shared" si="5"/>
        <v>57.784502506250014</v>
      </c>
      <c r="K9" s="17">
        <f t="shared" si="3"/>
        <v>3.2102501392361118</v>
      </c>
      <c r="L9" s="17">
        <v>75</v>
      </c>
      <c r="M9" s="17">
        <f t="shared" si="6"/>
        <v>0.24</v>
      </c>
      <c r="N9" s="17">
        <v>72</v>
      </c>
      <c r="O9" s="17">
        <f t="shared" ref="O9:P9" si="17">D9/7</f>
        <v>2.5714285714285716</v>
      </c>
      <c r="P9" s="17">
        <f t="shared" si="17"/>
        <v>0</v>
      </c>
      <c r="Q9" s="17">
        <f t="shared" si="8"/>
        <v>28</v>
      </c>
      <c r="R9" s="17"/>
      <c r="S9" s="57">
        <v>1.6734143049932519</v>
      </c>
      <c r="T9" s="57">
        <v>800</v>
      </c>
      <c r="U9" s="58">
        <v>80</v>
      </c>
      <c r="V9" s="61">
        <v>44266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0.30605021875000005</v>
      </c>
      <c r="AD9" s="57">
        <f t="shared" si="12"/>
        <v>-7.6022874337500008</v>
      </c>
      <c r="AE9" s="57">
        <v>-6.18</v>
      </c>
      <c r="AF9" s="57">
        <v>-11.410011669999999</v>
      </c>
      <c r="AG9" s="57">
        <v>0</v>
      </c>
    </row>
    <row r="10" spans="1:33" ht="15.75" customHeight="1">
      <c r="A10" s="13" t="s">
        <v>46</v>
      </c>
      <c r="B10" s="13" t="s">
        <v>47</v>
      </c>
      <c r="C10" s="17">
        <f t="shared" si="4"/>
        <v>25.657037037037039</v>
      </c>
      <c r="D10" s="17">
        <v>27</v>
      </c>
      <c r="E10" s="17">
        <v>0</v>
      </c>
      <c r="F10" s="17">
        <v>692.74</v>
      </c>
      <c r="G10" s="17">
        <v>-0.32</v>
      </c>
      <c r="H10" s="17">
        <f t="shared" si="1"/>
        <v>4.6193377024569105E-4</v>
      </c>
      <c r="I10" s="17">
        <f t="shared" si="2"/>
        <v>0.14749437560899459</v>
      </c>
      <c r="J10" s="17">
        <f t="shared" si="5"/>
        <v>102.17525375937491</v>
      </c>
      <c r="K10" s="17">
        <f t="shared" si="3"/>
        <v>3.7842686577546263</v>
      </c>
      <c r="L10" s="17">
        <v>102</v>
      </c>
      <c r="M10" s="17">
        <f t="shared" si="6"/>
        <v>0.26470588235294118</v>
      </c>
      <c r="N10" s="17">
        <v>50</v>
      </c>
      <c r="O10" s="17">
        <f t="shared" ref="O10:P10" si="18">D10/7</f>
        <v>3.8571428571428572</v>
      </c>
      <c r="P10" s="17">
        <f t="shared" si="18"/>
        <v>0</v>
      </c>
      <c r="Q10" s="17">
        <f t="shared" si="8"/>
        <v>12</v>
      </c>
      <c r="R10" s="17"/>
      <c r="S10" s="57">
        <v>2.1188118811881189</v>
      </c>
      <c r="T10" s="57">
        <v>600</v>
      </c>
      <c r="U10" s="58">
        <v>80</v>
      </c>
      <c r="V10" s="61">
        <v>44267</v>
      </c>
      <c r="W10" s="57">
        <v>1</v>
      </c>
      <c r="X10" s="57">
        <f t="shared" si="9"/>
        <v>3.7037037037037035E-2</v>
      </c>
      <c r="Y10" s="57">
        <f t="shared" si="10"/>
        <v>0.16</v>
      </c>
      <c r="Z10" s="57">
        <v>1</v>
      </c>
      <c r="AA10" s="57" t="s">
        <v>35</v>
      </c>
      <c r="AB10" s="60">
        <f t="shared" si="11"/>
        <v>-0.69</v>
      </c>
      <c r="AC10" s="57">
        <v>0.30605021875000005</v>
      </c>
      <c r="AD10" s="57">
        <f t="shared" si="12"/>
        <v>-11.403431150625</v>
      </c>
      <c r="AE10" s="57">
        <v>-6.18</v>
      </c>
      <c r="AF10" s="57">
        <v>-11.410011669999999</v>
      </c>
      <c r="AG10" s="57">
        <v>0</v>
      </c>
    </row>
    <row r="11" spans="1:33" ht="15.75" customHeight="1">
      <c r="A11" s="13" t="s">
        <v>48</v>
      </c>
      <c r="B11" s="13" t="s">
        <v>49</v>
      </c>
      <c r="C11" s="17">
        <f t="shared" si="4"/>
        <v>26.386521739130433</v>
      </c>
      <c r="D11" s="17">
        <v>23</v>
      </c>
      <c r="E11" s="17">
        <v>0</v>
      </c>
      <c r="F11" s="17">
        <v>606.89</v>
      </c>
      <c r="G11" s="17">
        <v>-0.24</v>
      </c>
      <c r="H11" s="17">
        <f t="shared" si="1"/>
        <v>3.9545881461220322E-4</v>
      </c>
      <c r="I11" s="17">
        <f t="shared" si="2"/>
        <v>0.1669696281811778</v>
      </c>
      <c r="J11" s="17">
        <f t="shared" si="5"/>
        <v>101.33219764687499</v>
      </c>
      <c r="K11" s="17">
        <f t="shared" si="3"/>
        <v>4.4057477237771732</v>
      </c>
      <c r="L11" s="17">
        <v>77</v>
      </c>
      <c r="M11" s="17">
        <f t="shared" si="6"/>
        <v>0.29870129870129869</v>
      </c>
      <c r="N11" s="17">
        <v>86</v>
      </c>
      <c r="O11" s="17">
        <f t="shared" ref="O11:P11" si="19">D11/7</f>
        <v>3.2857142857142856</v>
      </c>
      <c r="P11" s="17">
        <f t="shared" si="19"/>
        <v>0</v>
      </c>
      <c r="Q11" s="17">
        <f t="shared" si="8"/>
        <v>26</v>
      </c>
      <c r="R11" s="17"/>
      <c r="S11" s="57">
        <v>2.250428816466552</v>
      </c>
      <c r="T11" s="57">
        <v>600</v>
      </c>
      <c r="U11" s="58">
        <v>80</v>
      </c>
      <c r="V11" s="61">
        <v>44264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0.30605021875000005</v>
      </c>
      <c r="AD11" s="57">
        <f t="shared" si="12"/>
        <v>-9.7140339431250009</v>
      </c>
      <c r="AE11" s="57">
        <v>-6.18</v>
      </c>
      <c r="AF11" s="57">
        <v>-11.410011669999999</v>
      </c>
      <c r="AG11" s="57">
        <v>0</v>
      </c>
    </row>
    <row r="12" spans="1:33" ht="15.75" customHeight="1">
      <c r="A12" s="13" t="s">
        <v>50</v>
      </c>
      <c r="B12" s="13" t="s">
        <v>51</v>
      </c>
      <c r="C12" s="17">
        <f t="shared" si="4"/>
        <v>26.99923076923077</v>
      </c>
      <c r="D12" s="17">
        <v>13</v>
      </c>
      <c r="E12" s="17">
        <v>0</v>
      </c>
      <c r="F12" s="17">
        <v>350.99</v>
      </c>
      <c r="G12" s="17">
        <v>0</v>
      </c>
      <c r="H12" s="17">
        <f t="shared" si="1"/>
        <v>0</v>
      </c>
      <c r="I12" s="17">
        <f t="shared" si="2"/>
        <v>0.17902924321383798</v>
      </c>
      <c r="J12" s="17">
        <f t="shared" si="5"/>
        <v>62.837474075624996</v>
      </c>
      <c r="K12" s="17">
        <f t="shared" si="3"/>
        <v>4.8336518519711538</v>
      </c>
      <c r="L12" s="17">
        <v>89</v>
      </c>
      <c r="M12" s="17">
        <f t="shared" si="6"/>
        <v>0.14606741573033707</v>
      </c>
      <c r="N12" s="17">
        <v>75</v>
      </c>
      <c r="O12" s="17">
        <f t="shared" ref="O12:P12" si="20">D12/7</f>
        <v>1.8571428571428572</v>
      </c>
      <c r="P12" s="17">
        <f t="shared" si="20"/>
        <v>0</v>
      </c>
      <c r="Q12" s="17">
        <f t="shared" si="8"/>
        <v>40</v>
      </c>
      <c r="R12" s="17"/>
      <c r="S12" s="57">
        <v>2.49802371541502</v>
      </c>
      <c r="T12" s="57">
        <v>720</v>
      </c>
      <c r="U12" s="58">
        <v>80</v>
      </c>
      <c r="V12" s="61">
        <v>44272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0.30605021875000005</v>
      </c>
      <c r="AD12" s="57">
        <f t="shared" si="12"/>
        <v>-5.4905409243750007</v>
      </c>
      <c r="AE12" s="57">
        <v>-6.18</v>
      </c>
      <c r="AF12" s="57">
        <v>-11.513344999999999</v>
      </c>
      <c r="AG12" s="57">
        <v>0</v>
      </c>
    </row>
    <row r="13" spans="1:33" ht="15.75" customHeight="1">
      <c r="A13" s="13" t="s">
        <v>52</v>
      </c>
      <c r="B13" s="13" t="s">
        <v>53</v>
      </c>
      <c r="C13" s="17">
        <f t="shared" si="4"/>
        <v>26.564545454545453</v>
      </c>
      <c r="D13" s="17">
        <v>11</v>
      </c>
      <c r="E13" s="17">
        <v>0</v>
      </c>
      <c r="F13" s="17">
        <v>292.20999999999998</v>
      </c>
      <c r="G13" s="17">
        <v>-0.16</v>
      </c>
      <c r="H13" s="17">
        <f t="shared" si="1"/>
        <v>5.4755141850039359E-4</v>
      </c>
      <c r="I13" s="17">
        <f t="shared" si="2"/>
        <v>0.16750235337385783</v>
      </c>
      <c r="J13" s="17">
        <f t="shared" si="5"/>
        <v>48.94586267937499</v>
      </c>
      <c r="K13" s="17">
        <f t="shared" si="3"/>
        <v>4.4496238799431813</v>
      </c>
      <c r="L13" s="17">
        <v>62</v>
      </c>
      <c r="M13" s="17">
        <f t="shared" si="6"/>
        <v>0.17741935483870969</v>
      </c>
      <c r="N13" s="17">
        <v>64</v>
      </c>
      <c r="O13" s="17">
        <f t="shared" ref="O13:P13" si="21">D13/7</f>
        <v>1.5714285714285714</v>
      </c>
      <c r="P13" s="17">
        <f t="shared" si="21"/>
        <v>0</v>
      </c>
      <c r="Q13" s="17">
        <f t="shared" si="8"/>
        <v>40</v>
      </c>
      <c r="R13" s="17"/>
      <c r="S13" s="57">
        <v>2.1673306772908369</v>
      </c>
      <c r="T13" s="57">
        <v>376</v>
      </c>
      <c r="U13" s="58">
        <v>264</v>
      </c>
      <c r="V13" s="61">
        <v>44303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0.30605021875000005</v>
      </c>
      <c r="AD13" s="57">
        <f t="shared" si="12"/>
        <v>-4.6458423206250004</v>
      </c>
      <c r="AE13" s="57">
        <v>-6.18</v>
      </c>
      <c r="AF13" s="57">
        <v>-11.513344999999999</v>
      </c>
      <c r="AG13" s="57">
        <v>0</v>
      </c>
    </row>
    <row r="14" spans="1:33" ht="15.75" customHeight="1">
      <c r="A14" s="13" t="s">
        <v>54</v>
      </c>
      <c r="B14" s="13" t="s">
        <v>55</v>
      </c>
      <c r="C14" s="17">
        <f t="shared" si="4"/>
        <v>25.55777777777778</v>
      </c>
      <c r="D14" s="17">
        <v>9</v>
      </c>
      <c r="E14" s="17">
        <v>0</v>
      </c>
      <c r="F14" s="17">
        <v>230.02</v>
      </c>
      <c r="G14" s="17">
        <v>-0.08</v>
      </c>
      <c r="H14" s="17">
        <f t="shared" si="1"/>
        <v>3.4779584383966608E-4</v>
      </c>
      <c r="I14" s="17">
        <f t="shared" si="2"/>
        <v>0.12975285315679069</v>
      </c>
      <c r="J14" s="17">
        <f t="shared" si="5"/>
        <v>29.845751283124994</v>
      </c>
      <c r="K14" s="17">
        <f t="shared" si="3"/>
        <v>3.316194587013888</v>
      </c>
      <c r="L14" s="17">
        <v>48</v>
      </c>
      <c r="M14" s="17">
        <f t="shared" si="6"/>
        <v>0.1875</v>
      </c>
      <c r="N14" s="17">
        <v>135</v>
      </c>
      <c r="O14" s="17">
        <f t="shared" ref="O14:P14" si="22">D14/7</f>
        <v>1.2857142857142858</v>
      </c>
      <c r="P14" s="17">
        <f t="shared" si="22"/>
        <v>0</v>
      </c>
      <c r="Q14" s="17">
        <f t="shared" si="8"/>
        <v>105</v>
      </c>
      <c r="R14" s="17"/>
      <c r="S14" s="57">
        <v>1.8916666666666671</v>
      </c>
      <c r="T14" s="57">
        <v>376</v>
      </c>
      <c r="U14" s="58">
        <v>264</v>
      </c>
      <c r="V14" s="61">
        <v>44304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0.30605021875000005</v>
      </c>
      <c r="AD14" s="57">
        <f t="shared" si="12"/>
        <v>-3.8011437168750004</v>
      </c>
      <c r="AE14" s="57">
        <v>-6.18</v>
      </c>
      <c r="AF14" s="57">
        <v>-11.513344999999999</v>
      </c>
      <c r="AG14" s="57">
        <v>-2.5499999999999998</v>
      </c>
    </row>
    <row r="15" spans="1:33" ht="15.75" customHeight="1">
      <c r="A15" s="13" t="s">
        <v>56</v>
      </c>
      <c r="B15" s="13" t="s">
        <v>55</v>
      </c>
      <c r="C15" s="17">
        <f t="shared" si="4"/>
        <v>25.22</v>
      </c>
      <c r="D15" s="17">
        <v>4</v>
      </c>
      <c r="E15" s="17">
        <v>0</v>
      </c>
      <c r="F15" s="17">
        <v>100.88</v>
      </c>
      <c r="G15" s="17">
        <v>-0.08</v>
      </c>
      <c r="H15" s="17">
        <f t="shared" si="1"/>
        <v>7.9302141157811261E-4</v>
      </c>
      <c r="I15" s="17">
        <f t="shared" si="2"/>
        <v>0.11870760103588418</v>
      </c>
      <c r="J15" s="17">
        <f t="shared" si="5"/>
        <v>11.975222792499995</v>
      </c>
      <c r="K15" s="17">
        <f t="shared" si="3"/>
        <v>2.9938056981249987</v>
      </c>
      <c r="L15" s="17">
        <v>67</v>
      </c>
      <c r="M15" s="17">
        <f t="shared" si="6"/>
        <v>5.9701492537313432E-2</v>
      </c>
      <c r="N15" s="17">
        <v>243</v>
      </c>
      <c r="O15" s="17">
        <f t="shared" ref="O15:P15" si="23">D15/7</f>
        <v>0.5714285714285714</v>
      </c>
      <c r="P15" s="17">
        <f t="shared" si="23"/>
        <v>0</v>
      </c>
      <c r="Q15" s="17">
        <f t="shared" si="8"/>
        <v>425</v>
      </c>
      <c r="R15" s="17"/>
      <c r="S15" s="57">
        <v>1.3236363636363639</v>
      </c>
      <c r="T15" s="57">
        <v>376</v>
      </c>
      <c r="U15" s="58">
        <v>264</v>
      </c>
      <c r="V15" s="61">
        <v>44306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0.30605021875000005</v>
      </c>
      <c r="AD15" s="57">
        <f t="shared" si="12"/>
        <v>-1.6893972075000001</v>
      </c>
      <c r="AE15" s="57">
        <v>-6.18</v>
      </c>
      <c r="AF15" s="57">
        <v>-11.513344999999999</v>
      </c>
      <c r="AG15" s="57">
        <v>-1.23</v>
      </c>
    </row>
    <row r="16" spans="1:33" ht="15.75" customHeight="1">
      <c r="A16" s="13" t="s">
        <v>57</v>
      </c>
      <c r="B16" s="13" t="s">
        <v>58</v>
      </c>
      <c r="C16" s="17">
        <f t="shared" si="4"/>
        <v>23.99</v>
      </c>
      <c r="D16" s="17">
        <v>8</v>
      </c>
      <c r="E16" s="17">
        <v>0</v>
      </c>
      <c r="F16" s="17">
        <v>191.92</v>
      </c>
      <c r="G16" s="17">
        <v>0</v>
      </c>
      <c r="H16" s="17">
        <f t="shared" si="1"/>
        <v>0</v>
      </c>
      <c r="I16" s="17">
        <f t="shared" si="2"/>
        <v>9.4864764407044513E-2</v>
      </c>
      <c r="J16" s="17">
        <f t="shared" si="5"/>
        <v>18.206445584999983</v>
      </c>
      <c r="K16" s="17">
        <f t="shared" si="3"/>
        <v>2.2758056981249979</v>
      </c>
      <c r="L16" s="17">
        <v>55</v>
      </c>
      <c r="M16" s="17">
        <f t="shared" si="6"/>
        <v>0.14545454545454545</v>
      </c>
      <c r="N16" s="17">
        <v>235</v>
      </c>
      <c r="O16" s="17">
        <f t="shared" ref="O16:P16" si="24">D16/7</f>
        <v>1.1428571428571428</v>
      </c>
      <c r="P16" s="17">
        <f t="shared" si="24"/>
        <v>0</v>
      </c>
      <c r="Q16" s="17">
        <f t="shared" si="8"/>
        <v>205</v>
      </c>
      <c r="R16" s="17"/>
      <c r="S16" s="57">
        <v>1.447852760736196</v>
      </c>
      <c r="T16" s="57">
        <v>376</v>
      </c>
      <c r="U16" s="58">
        <v>264</v>
      </c>
      <c r="V16" s="61">
        <v>44302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0.30605021875000005</v>
      </c>
      <c r="AD16" s="57">
        <f t="shared" si="12"/>
        <v>-3.3787944150000002</v>
      </c>
      <c r="AE16" s="57">
        <v>-6.18</v>
      </c>
      <c r="AF16" s="57">
        <v>-11.513344999999999</v>
      </c>
      <c r="AG16" s="57">
        <v>0</v>
      </c>
    </row>
    <row r="17" spans="1:33" ht="15.75" customHeight="1">
      <c r="A17" s="13" t="s">
        <v>59</v>
      </c>
      <c r="B17" s="13" t="s">
        <v>60</v>
      </c>
      <c r="C17" s="17">
        <f t="shared" si="4"/>
        <v>23.81</v>
      </c>
      <c r="D17" s="17">
        <v>3</v>
      </c>
      <c r="E17" s="17">
        <v>0</v>
      </c>
      <c r="F17" s="17">
        <v>71.429999999999993</v>
      </c>
      <c r="G17" s="17">
        <v>0</v>
      </c>
      <c r="H17" s="17">
        <f t="shared" si="1"/>
        <v>0</v>
      </c>
      <c r="I17" s="17">
        <f t="shared" si="2"/>
        <v>8.9156056200125955E-2</v>
      </c>
      <c r="J17" s="17">
        <f t="shared" si="5"/>
        <v>6.3684170943749958</v>
      </c>
      <c r="K17" s="17">
        <f t="shared" si="3"/>
        <v>2.1228056981249988</v>
      </c>
      <c r="L17" s="17">
        <v>81</v>
      </c>
      <c r="M17" s="17">
        <f t="shared" si="6"/>
        <v>3.7037037037037035E-2</v>
      </c>
      <c r="N17" s="17">
        <v>224</v>
      </c>
      <c r="O17" s="17">
        <f t="shared" ref="O17:P17" si="25">D17/7</f>
        <v>0.42857142857142855</v>
      </c>
      <c r="P17" s="17">
        <f t="shared" si="25"/>
        <v>0</v>
      </c>
      <c r="Q17" s="17">
        <f t="shared" si="8"/>
        <v>522</v>
      </c>
      <c r="R17" s="17"/>
      <c r="S17" s="57">
        <v>1.5191011235955061</v>
      </c>
      <c r="T17" s="57">
        <v>328</v>
      </c>
      <c r="U17" s="58">
        <v>264</v>
      </c>
      <c r="V17" s="61">
        <v>44302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0.30605021875000005</v>
      </c>
      <c r="AD17" s="57">
        <f t="shared" si="12"/>
        <v>-1.2670479056250001</v>
      </c>
      <c r="AE17" s="57">
        <v>-6.18</v>
      </c>
      <c r="AF17" s="57">
        <v>-11.513344999999999</v>
      </c>
      <c r="AG17" s="57">
        <v>0</v>
      </c>
    </row>
    <row r="18" spans="1:33" ht="15.75" customHeight="1">
      <c r="A18" s="13" t="s">
        <v>61</v>
      </c>
      <c r="B18" s="13" t="s">
        <v>62</v>
      </c>
      <c r="C18" s="17">
        <f t="shared" si="4"/>
        <v>22.49</v>
      </c>
      <c r="D18" s="17">
        <v>12</v>
      </c>
      <c r="E18" s="17">
        <v>0</v>
      </c>
      <c r="F18" s="17">
        <v>269.88</v>
      </c>
      <c r="G18" s="17">
        <v>-29.48</v>
      </c>
      <c r="H18" s="17">
        <f t="shared" si="1"/>
        <v>0.10923373351119016</v>
      </c>
      <c r="I18" s="17">
        <f t="shared" si="2"/>
        <v>-6.4733702469616045E-2</v>
      </c>
      <c r="J18" s="17">
        <f t="shared" si="5"/>
        <v>-17.470331622499977</v>
      </c>
      <c r="K18" s="17">
        <f t="shared" si="3"/>
        <v>-1.4558609685416648</v>
      </c>
      <c r="L18" s="17">
        <v>121</v>
      </c>
      <c r="M18" s="17">
        <f t="shared" si="6"/>
        <v>9.9173553719008267E-2</v>
      </c>
      <c r="N18" s="17">
        <v>221</v>
      </c>
      <c r="O18" s="17">
        <f t="shared" ref="O18:P18" si="26">D18/7</f>
        <v>1.7142857142857142</v>
      </c>
      <c r="P18" s="17">
        <f t="shared" si="26"/>
        <v>0</v>
      </c>
      <c r="Q18" s="17">
        <f t="shared" si="8"/>
        <v>128</v>
      </c>
      <c r="R18" s="17"/>
      <c r="S18" s="57">
        <v>1.3934426229508201</v>
      </c>
      <c r="T18" s="57">
        <v>64</v>
      </c>
      <c r="U18" s="58" t="s">
        <v>63</v>
      </c>
      <c r="V18" s="61" t="s">
        <v>63</v>
      </c>
      <c r="W18" s="57">
        <v>1</v>
      </c>
      <c r="X18" s="57">
        <f t="shared" si="9"/>
        <v>8.3333333333333329E-2</v>
      </c>
      <c r="Y18" s="57">
        <f t="shared" si="10"/>
        <v>4.2114285714285717</v>
      </c>
      <c r="Z18" s="57">
        <v>6</v>
      </c>
      <c r="AA18" s="57" t="s">
        <v>35</v>
      </c>
      <c r="AB18" s="60">
        <f t="shared" si="11"/>
        <v>-0.69</v>
      </c>
      <c r="AC18" s="57">
        <v>0.30605021875000005</v>
      </c>
      <c r="AD18" s="57">
        <f t="shared" si="12"/>
        <v>-5.0681916225000005</v>
      </c>
      <c r="AE18" s="57">
        <v>-6.18</v>
      </c>
      <c r="AF18" s="57">
        <v>-11.513344999999999</v>
      </c>
      <c r="AG18" s="57">
        <v>0</v>
      </c>
    </row>
    <row r="19" spans="1:33" ht="15.75" customHeight="1">
      <c r="A19" s="13" t="s">
        <v>64</v>
      </c>
      <c r="B19" s="13" t="s">
        <v>65</v>
      </c>
      <c r="C19" s="17">
        <f t="shared" si="4"/>
        <v>23.39</v>
      </c>
      <c r="D19" s="17">
        <v>10</v>
      </c>
      <c r="E19" s="17">
        <v>0</v>
      </c>
      <c r="F19" s="17">
        <v>233.9</v>
      </c>
      <c r="G19" s="17">
        <v>-19.22</v>
      </c>
      <c r="H19" s="17">
        <f t="shared" si="1"/>
        <v>8.2171868319794783E-2</v>
      </c>
      <c r="I19" s="17">
        <f t="shared" si="2"/>
        <v>-1.4159653778324047E-2</v>
      </c>
      <c r="J19" s="17">
        <f t="shared" si="5"/>
        <v>-3.3119430187499947</v>
      </c>
      <c r="K19" s="17">
        <f t="shared" si="3"/>
        <v>-0.33119430187499949</v>
      </c>
      <c r="L19" s="17">
        <v>81</v>
      </c>
      <c r="M19" s="17">
        <f t="shared" si="6"/>
        <v>0.12345679012345678</v>
      </c>
      <c r="N19" s="17">
        <v>413</v>
      </c>
      <c r="O19" s="17">
        <f t="shared" ref="O19:P19" si="27">D19/7</f>
        <v>1.4285714285714286</v>
      </c>
      <c r="P19" s="17">
        <f t="shared" si="27"/>
        <v>0</v>
      </c>
      <c r="Q19" s="17">
        <f t="shared" si="8"/>
        <v>289</v>
      </c>
      <c r="R19" s="17"/>
      <c r="S19" s="57">
        <v>0.81653746770025837</v>
      </c>
      <c r="T19" s="57">
        <v>64</v>
      </c>
      <c r="U19" s="58" t="s">
        <v>63</v>
      </c>
      <c r="V19" s="61" t="s">
        <v>63</v>
      </c>
      <c r="W19" s="57">
        <v>3</v>
      </c>
      <c r="X19" s="57">
        <f t="shared" si="9"/>
        <v>0.3</v>
      </c>
      <c r="Y19" s="57">
        <f t="shared" si="10"/>
        <v>4.8049999999999997</v>
      </c>
      <c r="Z19" s="57">
        <v>1</v>
      </c>
      <c r="AA19" s="57" t="s">
        <v>35</v>
      </c>
      <c r="AB19" s="60">
        <f t="shared" si="11"/>
        <v>-0.69</v>
      </c>
      <c r="AC19" s="57">
        <v>0.30605021875000005</v>
      </c>
      <c r="AD19" s="57">
        <f t="shared" si="12"/>
        <v>-4.2234930187500002</v>
      </c>
      <c r="AE19" s="57">
        <v>-6.18</v>
      </c>
      <c r="AF19" s="57">
        <v>-11.513344999999999</v>
      </c>
      <c r="AG19" s="57">
        <v>-1.75</v>
      </c>
    </row>
    <row r="20" spans="1:33" ht="15.75" customHeight="1">
      <c r="A20" s="13" t="s">
        <v>66</v>
      </c>
      <c r="B20" s="13" t="s">
        <v>67</v>
      </c>
      <c r="C20" s="17">
        <f t="shared" si="4"/>
        <v>23.49</v>
      </c>
      <c r="D20" s="17">
        <v>1</v>
      </c>
      <c r="E20" s="17">
        <v>0</v>
      </c>
      <c r="F20" s="17">
        <v>23.49</v>
      </c>
      <c r="G20" s="17">
        <v>0</v>
      </c>
      <c r="H20" s="17">
        <f t="shared" si="1"/>
        <v>0</v>
      </c>
      <c r="I20" s="17">
        <f t="shared" si="2"/>
        <v>2.8982788340783359E-2</v>
      </c>
      <c r="J20" s="17">
        <f t="shared" si="5"/>
        <v>0.68080569812500102</v>
      </c>
      <c r="K20" s="17">
        <f t="shared" si="3"/>
        <v>0.68080569812500102</v>
      </c>
      <c r="L20" s="17">
        <v>80</v>
      </c>
      <c r="M20" s="17">
        <f t="shared" si="6"/>
        <v>1.2500000000000001E-2</v>
      </c>
      <c r="N20" s="17">
        <v>411</v>
      </c>
      <c r="O20" s="17">
        <f t="shared" ref="O20:P20" si="28">D20/7</f>
        <v>0.14285714285714285</v>
      </c>
      <c r="P20" s="17">
        <f t="shared" si="28"/>
        <v>0</v>
      </c>
      <c r="Q20" s="17">
        <f t="shared" si="8"/>
        <v>2877</v>
      </c>
      <c r="R20" s="17"/>
      <c r="S20" s="57">
        <v>0.69397590361445782</v>
      </c>
      <c r="T20" s="57">
        <v>64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0.30605021875000005</v>
      </c>
      <c r="AD20" s="57">
        <f t="shared" si="12"/>
        <v>-0.42234930187500003</v>
      </c>
      <c r="AE20" s="57">
        <v>-6.18</v>
      </c>
      <c r="AF20" s="57">
        <v>-11.513344999999999</v>
      </c>
      <c r="AG20" s="57">
        <v>-1.17</v>
      </c>
    </row>
    <row r="21" spans="1:33" ht="15.75" customHeight="1">
      <c r="A21" s="13" t="s">
        <v>68</v>
      </c>
      <c r="B21" s="13" t="s">
        <v>69</v>
      </c>
      <c r="C21" s="17">
        <f t="shared" si="4"/>
        <v>24.29</v>
      </c>
      <c r="D21" s="17">
        <v>5</v>
      </c>
      <c r="E21" s="17">
        <v>1</v>
      </c>
      <c r="F21" s="17">
        <v>121.45</v>
      </c>
      <c r="G21" s="17">
        <v>-0.61</v>
      </c>
      <c r="H21" s="17">
        <f t="shared" si="1"/>
        <v>5.0226430629888843E-3</v>
      </c>
      <c r="I21" s="17">
        <f t="shared" si="2"/>
        <v>9.9168616637505203E-2</v>
      </c>
      <c r="J21" s="17">
        <f t="shared" si="5"/>
        <v>12.044028490625006</v>
      </c>
      <c r="K21" s="17">
        <f t="shared" si="3"/>
        <v>2.4088056981250014</v>
      </c>
      <c r="L21" s="17">
        <v>51</v>
      </c>
      <c r="M21" s="17">
        <f t="shared" si="6"/>
        <v>9.8039215686274508E-2</v>
      </c>
      <c r="N21" s="17">
        <v>410</v>
      </c>
      <c r="O21" s="17">
        <f t="shared" ref="O21:P21" si="29">D21/7</f>
        <v>0.7142857142857143</v>
      </c>
      <c r="P21" s="17">
        <f t="shared" si="29"/>
        <v>0.14285714285714285</v>
      </c>
      <c r="Q21" s="17">
        <f t="shared" si="8"/>
        <v>478</v>
      </c>
      <c r="R21" s="17"/>
      <c r="S21" s="57">
        <v>0.7001287001287001</v>
      </c>
      <c r="T21" s="57">
        <v>0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0.30605021875000005</v>
      </c>
      <c r="AD21" s="57">
        <f t="shared" si="12"/>
        <v>-2.1117465093750001</v>
      </c>
      <c r="AE21" s="57">
        <v>-6.18</v>
      </c>
      <c r="AF21" s="57">
        <v>-11.513344999999999</v>
      </c>
      <c r="AG21" s="57">
        <v>0</v>
      </c>
    </row>
    <row r="22" spans="1:33" ht="15.75" customHeight="1">
      <c r="A22" s="13" t="s">
        <v>70</v>
      </c>
      <c r="B22" s="13" t="s">
        <v>71</v>
      </c>
      <c r="C22" s="17">
        <f t="shared" si="4"/>
        <v>23.756666666666668</v>
      </c>
      <c r="D22" s="17">
        <v>15</v>
      </c>
      <c r="E22" s="17">
        <v>0</v>
      </c>
      <c r="F22" s="17">
        <v>356.35</v>
      </c>
      <c r="G22" s="17">
        <v>-24.84</v>
      </c>
      <c r="H22" s="17">
        <f t="shared" si="1"/>
        <v>6.9706748982741679E-2</v>
      </c>
      <c r="I22" s="17">
        <f t="shared" si="2"/>
        <v>1.044502728181583E-2</v>
      </c>
      <c r="J22" s="17">
        <f t="shared" si="5"/>
        <v>3.7220854718750713</v>
      </c>
      <c r="K22" s="17">
        <f t="shared" si="3"/>
        <v>0.2481390314583381</v>
      </c>
      <c r="L22" s="17">
        <v>103</v>
      </c>
      <c r="M22" s="17">
        <f t="shared" si="6"/>
        <v>0.14563106796116504</v>
      </c>
      <c r="N22" s="17">
        <v>393</v>
      </c>
      <c r="O22" s="17">
        <f t="shared" ref="O22:P22" si="30">D22/7</f>
        <v>2.1428571428571428</v>
      </c>
      <c r="P22" s="17">
        <f t="shared" si="30"/>
        <v>0</v>
      </c>
      <c r="Q22" s="17">
        <f t="shared" si="8"/>
        <v>183</v>
      </c>
      <c r="R22" s="17"/>
      <c r="S22" s="57">
        <v>0.69200524246395811</v>
      </c>
      <c r="T22" s="57">
        <v>0</v>
      </c>
      <c r="U22" s="58" t="s">
        <v>63</v>
      </c>
      <c r="V22" s="61" t="s">
        <v>63</v>
      </c>
      <c r="W22" s="57">
        <v>1</v>
      </c>
      <c r="X22" s="57">
        <f t="shared" si="9"/>
        <v>6.6666666666666666E-2</v>
      </c>
      <c r="Y22" s="57">
        <f t="shared" si="10"/>
        <v>12.42</v>
      </c>
      <c r="Z22" s="57">
        <v>1</v>
      </c>
      <c r="AA22" s="57" t="s">
        <v>35</v>
      </c>
      <c r="AB22" s="60">
        <f t="shared" si="11"/>
        <v>-0.69</v>
      </c>
      <c r="AC22" s="57">
        <v>0.30605021875000005</v>
      </c>
      <c r="AD22" s="57">
        <f t="shared" si="12"/>
        <v>-6.3352395281250002</v>
      </c>
      <c r="AE22" s="57">
        <v>-6.18</v>
      </c>
      <c r="AF22" s="57">
        <v>-11.513344999999999</v>
      </c>
      <c r="AG22" s="57">
        <v>-2.6</v>
      </c>
    </row>
    <row r="23" spans="1:33" ht="15.75" customHeight="1">
      <c r="A23" s="13" t="s">
        <v>72</v>
      </c>
      <c r="B23" s="13" t="s">
        <v>73</v>
      </c>
      <c r="C23" s="17">
        <f t="shared" si="4"/>
        <v>23.49</v>
      </c>
      <c r="D23" s="17">
        <v>4</v>
      </c>
      <c r="E23" s="17">
        <v>0</v>
      </c>
      <c r="F23" s="17">
        <v>93.96</v>
      </c>
      <c r="G23" s="17">
        <v>0</v>
      </c>
      <c r="H23" s="17">
        <f t="shared" si="1"/>
        <v>0</v>
      </c>
      <c r="I23" s="17">
        <f t="shared" si="2"/>
        <v>7.8791217459557306E-2</v>
      </c>
      <c r="J23" s="17">
        <f t="shared" si="5"/>
        <v>7.4032227925000038</v>
      </c>
      <c r="K23" s="17">
        <f t="shared" si="3"/>
        <v>1.850805698125001</v>
      </c>
      <c r="L23" s="17">
        <v>54</v>
      </c>
      <c r="M23" s="17">
        <f t="shared" si="6"/>
        <v>7.407407407407407E-2</v>
      </c>
      <c r="N23" s="17">
        <v>388</v>
      </c>
      <c r="O23" s="17">
        <f t="shared" ref="O23:P23" si="31">D23/7</f>
        <v>0.5714285714285714</v>
      </c>
      <c r="P23" s="17">
        <f t="shared" si="31"/>
        <v>0</v>
      </c>
      <c r="Q23" s="17">
        <f t="shared" si="8"/>
        <v>679</v>
      </c>
      <c r="R23" s="17"/>
      <c r="S23" s="57">
        <v>0.50704225352112675</v>
      </c>
      <c r="T23" s="57">
        <v>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0.30605021875000005</v>
      </c>
      <c r="AD23" s="57">
        <f t="shared" si="12"/>
        <v>-1.6893972075000001</v>
      </c>
      <c r="AE23" s="57">
        <v>-6.18</v>
      </c>
      <c r="AF23" s="57">
        <v>-11.513344999999999</v>
      </c>
      <c r="AG23" s="57">
        <v>0</v>
      </c>
    </row>
    <row r="24" spans="1:33" ht="15.75" customHeight="1">
      <c r="A24" s="13" t="s">
        <v>74</v>
      </c>
      <c r="B24" s="13" t="s">
        <v>75</v>
      </c>
      <c r="C24" s="17">
        <f t="shared" si="4"/>
        <v>23.19</v>
      </c>
      <c r="D24" s="17">
        <v>5</v>
      </c>
      <c r="E24" s="17">
        <v>0</v>
      </c>
      <c r="F24" s="17">
        <v>115.95</v>
      </c>
      <c r="G24" s="17">
        <v>0</v>
      </c>
      <c r="H24" s="17">
        <f t="shared" si="1"/>
        <v>0</v>
      </c>
      <c r="I24" s="17">
        <f t="shared" si="2"/>
        <v>6.8814389742345911E-2</v>
      </c>
      <c r="J24" s="17">
        <f t="shared" si="5"/>
        <v>7.9790284906250077</v>
      </c>
      <c r="K24" s="17">
        <f t="shared" si="3"/>
        <v>1.5958056981250015</v>
      </c>
      <c r="L24" s="17">
        <v>60</v>
      </c>
      <c r="M24" s="17">
        <f t="shared" si="6"/>
        <v>8.3333333333333329E-2</v>
      </c>
      <c r="N24" s="17">
        <v>382</v>
      </c>
      <c r="O24" s="17">
        <f t="shared" ref="O24:P24" si="32">D24/7</f>
        <v>0.7142857142857143</v>
      </c>
      <c r="P24" s="17">
        <f t="shared" si="32"/>
        <v>0</v>
      </c>
      <c r="Q24" s="17">
        <f t="shared" si="8"/>
        <v>534</v>
      </c>
      <c r="R24" s="17"/>
      <c r="S24" s="57">
        <v>0.35555555555555562</v>
      </c>
      <c r="T24" s="57">
        <v>0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0.30605021875000005</v>
      </c>
      <c r="AD24" s="57">
        <f t="shared" si="12"/>
        <v>-2.1117465093750001</v>
      </c>
      <c r="AE24" s="57">
        <v>-6.18</v>
      </c>
      <c r="AF24" s="57">
        <v>-11.513344999999999</v>
      </c>
      <c r="AG24" s="57">
        <v>0</v>
      </c>
    </row>
    <row r="25" spans="1:33" ht="15.75" customHeight="1">
      <c r="A25" s="13" t="s">
        <v>76</v>
      </c>
      <c r="B25" s="13" t="s">
        <v>77</v>
      </c>
      <c r="C25" s="17">
        <f t="shared" si="4"/>
        <v>22.99</v>
      </c>
      <c r="D25" s="17">
        <v>2</v>
      </c>
      <c r="E25" s="17">
        <v>0</v>
      </c>
      <c r="F25" s="17">
        <v>45.98</v>
      </c>
      <c r="G25" s="17">
        <v>0</v>
      </c>
      <c r="H25" s="17">
        <f t="shared" si="1"/>
        <v>0</v>
      </c>
      <c r="I25" s="17">
        <f t="shared" si="2"/>
        <v>7.0717951201609383E-2</v>
      </c>
      <c r="J25" s="17">
        <f t="shared" si="5"/>
        <v>3.2516113962499991</v>
      </c>
      <c r="K25" s="17">
        <f t="shared" si="3"/>
        <v>1.6258056981249995</v>
      </c>
      <c r="L25" s="17">
        <v>97</v>
      </c>
      <c r="M25" s="17">
        <f t="shared" si="6"/>
        <v>2.0618556701030927E-2</v>
      </c>
      <c r="N25" s="17">
        <v>380</v>
      </c>
      <c r="O25" s="17">
        <f t="shared" ref="O25:P25" si="33">D25/7</f>
        <v>0.2857142857142857</v>
      </c>
      <c r="P25" s="17">
        <f t="shared" si="33"/>
        <v>0</v>
      </c>
      <c r="Q25" s="17">
        <f t="shared" si="8"/>
        <v>1330</v>
      </c>
      <c r="R25" s="17"/>
      <c r="S25" s="57">
        <v>0.32363636363636361</v>
      </c>
      <c r="T25" s="57">
        <v>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0.30605021875000005</v>
      </c>
      <c r="AD25" s="57">
        <f t="shared" si="12"/>
        <v>-0.84469860375000005</v>
      </c>
      <c r="AE25" s="57">
        <v>-5.98</v>
      </c>
      <c r="AF25" s="57">
        <v>-11.513344999999999</v>
      </c>
      <c r="AG25" s="57">
        <v>0</v>
      </c>
    </row>
    <row r="26" spans="1:33" ht="15.75" customHeight="1">
      <c r="A26" s="13" t="s">
        <v>78</v>
      </c>
      <c r="B26" s="13" t="s">
        <v>43</v>
      </c>
      <c r="C26" s="17">
        <f t="shared" si="4"/>
        <v>19.97</v>
      </c>
      <c r="D26" s="17">
        <v>16</v>
      </c>
      <c r="E26" s="17">
        <v>0</v>
      </c>
      <c r="F26" s="17">
        <v>319.52</v>
      </c>
      <c r="G26" s="17">
        <v>0</v>
      </c>
      <c r="H26" s="17">
        <f t="shared" si="1"/>
        <v>0</v>
      </c>
      <c r="I26" s="17">
        <f t="shared" si="2"/>
        <v>-6.5908577960691078E-2</v>
      </c>
      <c r="J26" s="17">
        <f t="shared" si="5"/>
        <v>-21.05910883000001</v>
      </c>
      <c r="K26" s="17">
        <f t="shared" si="3"/>
        <v>-1.3161943018750006</v>
      </c>
      <c r="L26" s="17">
        <v>110</v>
      </c>
      <c r="M26" s="17">
        <f t="shared" si="6"/>
        <v>0.14545454545454545</v>
      </c>
      <c r="N26" s="17">
        <v>372</v>
      </c>
      <c r="O26" s="17">
        <f t="shared" ref="O26:P26" si="34">D26/7</f>
        <v>2.2857142857142856</v>
      </c>
      <c r="P26" s="17">
        <f t="shared" si="34"/>
        <v>0</v>
      </c>
      <c r="Q26" s="17">
        <f t="shared" si="8"/>
        <v>162</v>
      </c>
      <c r="R26" s="17"/>
      <c r="S26" s="57">
        <v>0.33797585886722381</v>
      </c>
      <c r="T26" s="57">
        <v>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0.30605021875000005</v>
      </c>
      <c r="AD26" s="57">
        <f t="shared" si="12"/>
        <v>-6.7575888300000004</v>
      </c>
      <c r="AE26" s="57">
        <v>-5.98</v>
      </c>
      <c r="AF26" s="57">
        <v>-11.513344999999999</v>
      </c>
      <c r="AG26" s="57">
        <v>-6</v>
      </c>
    </row>
    <row r="27" spans="1:33" ht="15.75" customHeight="1">
      <c r="A27" s="13" t="s">
        <v>79</v>
      </c>
      <c r="B27" s="13" t="s">
        <v>80</v>
      </c>
      <c r="C27" s="17">
        <f t="shared" si="4"/>
        <v>20.1675</v>
      </c>
      <c r="D27" s="17">
        <v>12</v>
      </c>
      <c r="E27" s="17">
        <v>0</v>
      </c>
      <c r="F27" s="17">
        <v>242.01</v>
      </c>
      <c r="G27" s="17">
        <v>0</v>
      </c>
      <c r="H27" s="17">
        <f t="shared" si="1"/>
        <v>0</v>
      </c>
      <c r="I27" s="17">
        <f t="shared" si="2"/>
        <v>-6.1236443215156408E-2</v>
      </c>
      <c r="J27" s="17">
        <f t="shared" si="5"/>
        <v>-14.819831622500002</v>
      </c>
      <c r="K27" s="17">
        <f t="shared" si="3"/>
        <v>-1.2349859685416669</v>
      </c>
      <c r="L27" s="17">
        <v>88</v>
      </c>
      <c r="M27" s="17">
        <f t="shared" si="6"/>
        <v>0.13636363636363635</v>
      </c>
      <c r="N27" s="17">
        <v>351</v>
      </c>
      <c r="O27" s="17">
        <f t="shared" ref="O27:P27" si="35">D27/7</f>
        <v>1.7142857142857142</v>
      </c>
      <c r="P27" s="17">
        <f t="shared" si="35"/>
        <v>0</v>
      </c>
      <c r="Q27" s="17">
        <f t="shared" si="8"/>
        <v>204</v>
      </c>
      <c r="R27" s="17"/>
      <c r="S27" s="57">
        <v>0.29846153846153839</v>
      </c>
      <c r="T27" s="57">
        <v>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0.30605021875000005</v>
      </c>
      <c r="AD27" s="57">
        <f t="shared" si="12"/>
        <v>-5.0681916225000005</v>
      </c>
      <c r="AE27" s="57">
        <v>-5.98</v>
      </c>
      <c r="AF27" s="57">
        <v>-11.513344999999999</v>
      </c>
      <c r="AG27" s="57">
        <v>-5.54</v>
      </c>
    </row>
    <row r="28" spans="1:33" ht="15.75" customHeight="1">
      <c r="A28" s="13" t="s">
        <v>81</v>
      </c>
      <c r="B28" s="13" t="s">
        <v>80</v>
      </c>
      <c r="C28" s="17">
        <f t="shared" si="4"/>
        <v>21.183684210526316</v>
      </c>
      <c r="D28" s="17">
        <v>19</v>
      </c>
      <c r="E28" s="17">
        <v>0</v>
      </c>
      <c r="F28" s="17">
        <v>402.49</v>
      </c>
      <c r="G28" s="17">
        <v>-0.06</v>
      </c>
      <c r="H28" s="17">
        <f t="shared" si="1"/>
        <v>1.4907202663420207E-4</v>
      </c>
      <c r="I28" s="17">
        <f t="shared" si="2"/>
        <v>-2.476452448663332E-2</v>
      </c>
      <c r="J28" s="17">
        <f t="shared" si="5"/>
        <v>-9.9674734606250457</v>
      </c>
      <c r="K28" s="17">
        <f t="shared" si="3"/>
        <v>-0.52460386634868661</v>
      </c>
      <c r="L28" s="17">
        <v>91</v>
      </c>
      <c r="M28" s="17">
        <f t="shared" si="6"/>
        <v>0.2087912087912088</v>
      </c>
      <c r="N28" s="17">
        <v>331</v>
      </c>
      <c r="O28" s="17">
        <f t="shared" ref="O28:P28" si="36">D28/7</f>
        <v>2.7142857142857144</v>
      </c>
      <c r="P28" s="17">
        <f t="shared" si="36"/>
        <v>0</v>
      </c>
      <c r="Q28" s="17">
        <f t="shared" si="8"/>
        <v>121</v>
      </c>
      <c r="R28" s="17"/>
      <c r="S28" s="57">
        <v>0.32581818181818178</v>
      </c>
      <c r="T28" s="57">
        <v>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0.30605021875000005</v>
      </c>
      <c r="AD28" s="57">
        <f t="shared" si="12"/>
        <v>-8.0246367356250001</v>
      </c>
      <c r="AE28" s="57">
        <v>-5.98</v>
      </c>
      <c r="AF28" s="57">
        <v>-11.389438775</v>
      </c>
      <c r="AG28" s="57">
        <v>-13.98</v>
      </c>
    </row>
    <row r="29" spans="1:33" ht="15.75" customHeight="1">
      <c r="A29" s="13" t="s">
        <v>82</v>
      </c>
      <c r="B29" s="13" t="s">
        <v>83</v>
      </c>
      <c r="C29" s="17">
        <f t="shared" si="4"/>
        <v>20.809583333333332</v>
      </c>
      <c r="D29" s="17">
        <v>24</v>
      </c>
      <c r="E29" s="17">
        <v>0</v>
      </c>
      <c r="F29" s="17">
        <v>499.43</v>
      </c>
      <c r="G29" s="17">
        <v>-0.24</v>
      </c>
      <c r="H29" s="17">
        <f t="shared" si="1"/>
        <v>4.805478245199527E-4</v>
      </c>
      <c r="I29" s="17">
        <f t="shared" si="2"/>
        <v>-2.1138926065714995E-2</v>
      </c>
      <c r="J29" s="17">
        <f t="shared" si="5"/>
        <v>-10.55741384500004</v>
      </c>
      <c r="K29" s="17">
        <f t="shared" si="3"/>
        <v>-0.43989224354166834</v>
      </c>
      <c r="L29" s="17">
        <v>89</v>
      </c>
      <c r="M29" s="17">
        <f t="shared" si="6"/>
        <v>0.2696629213483146</v>
      </c>
      <c r="N29" s="17">
        <v>310</v>
      </c>
      <c r="O29" s="17">
        <f t="shared" ref="O29:P29" si="37">D29/7</f>
        <v>3.4285714285714284</v>
      </c>
      <c r="P29" s="17">
        <f t="shared" si="37"/>
        <v>0</v>
      </c>
      <c r="Q29" s="17">
        <f t="shared" si="8"/>
        <v>90</v>
      </c>
      <c r="R29" s="17"/>
      <c r="S29" s="57">
        <v>0.34847356664184659</v>
      </c>
      <c r="T29" s="57">
        <v>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0.30605021875000005</v>
      </c>
      <c r="AD29" s="57">
        <f t="shared" si="12"/>
        <v>-10.136383245000001</v>
      </c>
      <c r="AE29" s="57">
        <v>-5.98</v>
      </c>
      <c r="AF29" s="57">
        <v>-11.389438775</v>
      </c>
      <c r="AG29" s="57">
        <v>-7.83</v>
      </c>
    </row>
    <row r="30" spans="1:33" ht="15.75" customHeight="1">
      <c r="A30" s="13" t="s">
        <v>84</v>
      </c>
      <c r="B30" s="13"/>
      <c r="C30" s="17">
        <f t="shared" si="4"/>
        <v>20.208108108108107</v>
      </c>
      <c r="D30" s="17">
        <v>37</v>
      </c>
      <c r="E30" s="17">
        <v>0</v>
      </c>
      <c r="F30" s="17">
        <v>747.69999999999993</v>
      </c>
      <c r="G30" s="17">
        <v>-0.13</v>
      </c>
      <c r="H30" s="17">
        <f t="shared" si="1"/>
        <v>1.7386652400695469E-4</v>
      </c>
      <c r="I30" s="17">
        <f t="shared" si="2"/>
        <v>-3.0602058104019062E-2</v>
      </c>
      <c r="J30" s="17">
        <f t="shared" si="5"/>
        <v>-22.881158844375051</v>
      </c>
      <c r="K30" s="17">
        <f t="shared" si="3"/>
        <v>-0.61840969849662297</v>
      </c>
      <c r="L30" s="17">
        <v>89</v>
      </c>
      <c r="M30" s="17">
        <f t="shared" si="6"/>
        <v>0.4157303370786517</v>
      </c>
      <c r="N30" s="17">
        <v>275</v>
      </c>
      <c r="O30" s="17">
        <f t="shared" ref="O30:P30" si="38">D30/7</f>
        <v>5.2857142857142856</v>
      </c>
      <c r="P30" s="17">
        <f t="shared" si="38"/>
        <v>0</v>
      </c>
      <c r="Q30" s="17">
        <f t="shared" si="8"/>
        <v>52</v>
      </c>
      <c r="R30" s="17"/>
      <c r="S30" s="57">
        <v>0.43730886850152911</v>
      </c>
      <c r="T30" s="57">
        <v>0</v>
      </c>
      <c r="U30" s="58" t="s">
        <v>63</v>
      </c>
      <c r="V30" s="61" t="s">
        <v>63</v>
      </c>
      <c r="W30" s="57">
        <v>2</v>
      </c>
      <c r="X30" s="57">
        <f t="shared" si="9"/>
        <v>5.4054054054054057E-2</v>
      </c>
      <c r="Y30" s="57">
        <f t="shared" si="10"/>
        <v>6.5000000000000002E-2</v>
      </c>
      <c r="Z30" s="57">
        <v>0</v>
      </c>
      <c r="AA30" s="57" t="s">
        <v>35</v>
      </c>
      <c r="AB30" s="60">
        <f t="shared" si="11"/>
        <v>-0.69</v>
      </c>
      <c r="AC30" s="57">
        <v>0.30605021875000005</v>
      </c>
      <c r="AD30" s="57">
        <f t="shared" si="12"/>
        <v>-15.626924169375002</v>
      </c>
      <c r="AE30" s="57">
        <v>-5.98</v>
      </c>
      <c r="AF30" s="57">
        <v>-11.389438775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21.347272727272728</v>
      </c>
      <c r="D31" s="17">
        <v>22</v>
      </c>
      <c r="E31" s="17">
        <v>0</v>
      </c>
      <c r="F31" s="17">
        <v>469.64</v>
      </c>
      <c r="G31" s="17">
        <v>0</v>
      </c>
      <c r="H31" s="17">
        <f t="shared" si="1"/>
        <v>0</v>
      </c>
      <c r="I31" s="17">
        <f t="shared" si="2"/>
        <v>1.6554514753321564E-2</v>
      </c>
      <c r="J31" s="17">
        <f t="shared" si="5"/>
        <v>7.7746623087499387</v>
      </c>
      <c r="K31" s="17">
        <f t="shared" si="3"/>
        <v>0.35339374130681539</v>
      </c>
      <c r="L31" s="17">
        <v>81</v>
      </c>
      <c r="M31" s="17">
        <f t="shared" si="6"/>
        <v>0.27160493827160492</v>
      </c>
      <c r="N31" s="17">
        <v>252</v>
      </c>
      <c r="O31" s="17">
        <f t="shared" ref="O31:P31" si="39">D31/7</f>
        <v>3.1428571428571428</v>
      </c>
      <c r="P31" s="17">
        <f t="shared" si="39"/>
        <v>0</v>
      </c>
      <c r="Q31" s="17">
        <f t="shared" si="8"/>
        <v>80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0.54501216545012166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9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0.30605021875000005</v>
      </c>
      <c r="AD31" s="57">
        <f t="shared" si="12"/>
        <v>-9.2916846412500007</v>
      </c>
      <c r="AE31" s="57">
        <v>-5.98</v>
      </c>
      <c r="AF31" s="57">
        <v>-11.389438775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24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24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24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24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24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24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24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24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24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24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24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24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24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24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24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24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24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24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24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24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24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24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24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24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24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24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24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24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24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24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24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24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24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24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24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24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24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24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24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24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24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24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1:33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1:33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1:33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1:33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1:33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2" topLeftCell="C3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30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1.6640625" customWidth="1"/>
    <col min="22" max="22" width="2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6" t="str">
        <f ca="1">IFERROR(__xludf.DUMMYFUNCTION("IFERROR(VLOOKUP(B2,IMPORTRANGE(""https://docs.google.com/spreadsheets/d/1x0DhHglkXKoEBOD2MBsuK_EyIr1ouxD2ftIpqOYFa-k/edit?usp=sharing"",""OllieShops-SKU-Specific Info!B1:BJ7000""),4,FALSE),"""")"),"Building Bricks - Regular Colors - 1,000 Piece Brick Building Kit - Compatible with all Major Brands")</f>
        <v>Building Bricks - Regular Colors - 1,000 Piece Brick Building Kit -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Info!B1:BJ7000""),3,FALSE),"""")"),"B074SP7TK3")</f>
        <v>B074SP7TK3</v>
      </c>
      <c r="B2" s="2" t="s">
        <v>86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38.75" customHeight="1">
      <c r="A3" s="45" t="s">
        <v>32</v>
      </c>
      <c r="B3" s="46"/>
      <c r="C3" s="3">
        <f>((AE31+AF31)/0.85)*-1</f>
        <v>20.434633852941175</v>
      </c>
      <c r="D3" s="4">
        <f>SUM(D4:D99763)</f>
        <v>2114</v>
      </c>
      <c r="E3" s="4"/>
      <c r="F3" s="5">
        <f t="shared" ref="F3:G3" si="0">SUM(F4:F99763)</f>
        <v>52275.45</v>
      </c>
      <c r="G3" s="5">
        <f t="shared" si="0"/>
        <v>-189.90000000000003</v>
      </c>
      <c r="H3" s="6">
        <f t="shared" ref="H3:H31" si="1">G3/F3*-1</f>
        <v>3.6326803499539466E-3</v>
      </c>
      <c r="I3" s="7">
        <f t="shared" ref="I3:I31" si="2">J3/F3</f>
        <v>0.13438872887238026</v>
      </c>
      <c r="J3" s="5">
        <f>SUM(J4:J99763)</f>
        <v>7025.2312767316707</v>
      </c>
      <c r="K3" s="5">
        <f t="shared" ref="K3:K31" si="3">J3/D3</f>
        <v>3.3231936029951137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Compiled!b1:g5000""),2,FALSE),"""")"),"14 - March
17 - April
20 - May
20 - Jun
20 - Jul
17 - Aug
17 - Sept
17 - Oct
30 - Nov
75 - Dec
17 - Jan
14 - Feb")</f>
        <v>14 - March
17 - April
20 - May
20 - Jun
20 - Jul
17 - Aug
17 - Sept
17 - Oct
30 - Nov
75 - Dec
17 - Jan
14 -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QTY-776")</f>
        <v>US Storage QTY-776</v>
      </c>
      <c r="V3" s="4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39</v>
      </c>
      <c r="X3" s="6">
        <f>AVERAGE(X4:X99763)</f>
        <v>1.9695417584950105E-2</v>
      </c>
      <c r="Y3" s="5">
        <f>ROUND(AVERAGE(Y4:Y99763),2)</f>
        <v>1.98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Info!B2:BZ7000""),36,false)),"""")*-1"),-11.389438775)</f>
        <v>-11.389438775</v>
      </c>
      <c r="AG3" s="5">
        <f>SUM(AG4:AG99763)</f>
        <v>-59.109999999999985</v>
      </c>
    </row>
    <row r="4" spans="1:33" ht="15.75" customHeight="1">
      <c r="A4" s="13" t="s">
        <v>33</v>
      </c>
      <c r="B4" s="13" t="s">
        <v>87</v>
      </c>
      <c r="C4" s="17">
        <f t="shared" ref="C4:C31" si="4">IFERROR(F4/D4," - ")</f>
        <v>28.628734177215186</v>
      </c>
      <c r="D4" s="17">
        <v>79</v>
      </c>
      <c r="E4" s="17">
        <v>0</v>
      </c>
      <c r="F4" s="17">
        <v>2261.6699999999996</v>
      </c>
      <c r="G4" s="17">
        <v>-1.3600000000000003</v>
      </c>
      <c r="H4" s="17">
        <f t="shared" si="1"/>
        <v>6.0132556915907295E-4</v>
      </c>
      <c r="I4" s="17">
        <f t="shared" si="2"/>
        <v>0.24456741552333849</v>
      </c>
      <c r="J4" s="17">
        <f t="shared" ref="J4:J31" si="5">F4*0.85+G4+AF4*D4+D4*AE4+AG4+AD4</f>
        <v>553.13078666666888</v>
      </c>
      <c r="K4" s="17">
        <f t="shared" si="3"/>
        <v>7.0016555274261885</v>
      </c>
      <c r="L4" s="17">
        <v>286</v>
      </c>
      <c r="M4" s="17">
        <f t="shared" ref="M4:M31" si="6">IFERROR(D4/L4,"-")</f>
        <v>0.2762237762237762</v>
      </c>
      <c r="N4" s="17">
        <v>752</v>
      </c>
      <c r="O4" s="17">
        <f t="shared" ref="O4:P4" si="7">D4/7</f>
        <v>11.285714285714286</v>
      </c>
      <c r="P4" s="17">
        <f t="shared" si="7"/>
        <v>0</v>
      </c>
      <c r="Q4" s="17">
        <f t="shared" ref="Q4:Q31" si="8">ROUNDDOWN(N4/(O4+P4),0)</f>
        <v>66</v>
      </c>
      <c r="R4" s="17"/>
      <c r="S4" s="57">
        <v>1.1501925545571201</v>
      </c>
      <c r="T4" s="57">
        <v>4776</v>
      </c>
      <c r="U4" s="58">
        <v>1320</v>
      </c>
      <c r="V4" s="59">
        <v>44203</v>
      </c>
      <c r="W4" s="57">
        <v>1</v>
      </c>
      <c r="X4" s="57">
        <f t="shared" ref="X4:X31" si="9">IFERROR(W4/D4,0)</f>
        <v>1.2658227848101266E-2</v>
      </c>
      <c r="Y4" s="57">
        <f t="shared" ref="Y4:Y31" si="10">IFERROR(G4/(W4+Z4)*-1,0)</f>
        <v>1.3600000000000003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0.21875</v>
      </c>
      <c r="AD4" s="57">
        <f t="shared" ref="AD4:AD31" si="12">IFERROR(AB4*AC4*D4*2,0)</f>
        <v>-23.848125</v>
      </c>
      <c r="AE4" s="57">
        <v>-5.8</v>
      </c>
      <c r="AF4" s="57">
        <v>-11.2136783333333</v>
      </c>
      <c r="AG4" s="57">
        <v>0</v>
      </c>
    </row>
    <row r="5" spans="1:33" ht="15.75" customHeight="1">
      <c r="A5" s="13" t="s">
        <v>36</v>
      </c>
      <c r="B5" s="13" t="s">
        <v>88</v>
      </c>
      <c r="C5" s="17">
        <f t="shared" si="4"/>
        <v>28.584137931034441</v>
      </c>
      <c r="D5" s="17">
        <v>116</v>
      </c>
      <c r="E5" s="17">
        <v>0</v>
      </c>
      <c r="F5" s="17">
        <v>3315.7599999999952</v>
      </c>
      <c r="G5" s="17">
        <v>-1.42</v>
      </c>
      <c r="H5" s="17">
        <f t="shared" si="1"/>
        <v>4.2825777498974656E-4</v>
      </c>
      <c r="I5" s="17">
        <f t="shared" si="2"/>
        <v>0.24379684094546464</v>
      </c>
      <c r="J5" s="17">
        <f t="shared" si="5"/>
        <v>808.37181333333263</v>
      </c>
      <c r="K5" s="17">
        <f t="shared" si="3"/>
        <v>6.9687225287356265</v>
      </c>
      <c r="L5" s="17">
        <v>209</v>
      </c>
      <c r="M5" s="17">
        <f t="shared" si="6"/>
        <v>0.55502392344497609</v>
      </c>
      <c r="N5" s="17">
        <v>645</v>
      </c>
      <c r="O5" s="17">
        <f t="shared" ref="O5:P5" si="13">D5/7</f>
        <v>16.571428571428573</v>
      </c>
      <c r="P5" s="17">
        <f t="shared" si="13"/>
        <v>0</v>
      </c>
      <c r="Q5" s="17">
        <f t="shared" si="8"/>
        <v>38</v>
      </c>
      <c r="R5" s="17"/>
      <c r="S5" s="57">
        <v>1.3215149073327901</v>
      </c>
      <c r="T5" s="57">
        <v>3056</v>
      </c>
      <c r="U5" s="58">
        <v>1120</v>
      </c>
      <c r="V5" s="59">
        <v>44256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0.21875</v>
      </c>
      <c r="AD5" s="57">
        <f t="shared" si="12"/>
        <v>-35.017499999999998</v>
      </c>
      <c r="AE5" s="57">
        <v>-5.8</v>
      </c>
      <c r="AF5" s="57">
        <v>-11.2136783333333</v>
      </c>
      <c r="AG5" s="57">
        <v>0</v>
      </c>
    </row>
    <row r="6" spans="1:33" ht="15.75" customHeight="1">
      <c r="A6" s="13" t="s">
        <v>38</v>
      </c>
      <c r="B6" s="13" t="s">
        <v>89</v>
      </c>
      <c r="C6" s="17">
        <f t="shared" si="4"/>
        <v>27.90525423728814</v>
      </c>
      <c r="D6" s="17">
        <v>59</v>
      </c>
      <c r="E6" s="17">
        <v>0</v>
      </c>
      <c r="F6" s="17">
        <v>1646.4100000000003</v>
      </c>
      <c r="G6" s="17">
        <v>-0.79</v>
      </c>
      <c r="H6" s="17">
        <f t="shared" si="1"/>
        <v>4.7983187662854326E-4</v>
      </c>
      <c r="I6" s="17">
        <f t="shared" si="2"/>
        <v>0.22900787369691353</v>
      </c>
      <c r="J6" s="17">
        <f t="shared" si="5"/>
        <v>377.04085333333546</v>
      </c>
      <c r="K6" s="17">
        <f t="shared" si="3"/>
        <v>6.3905229378531434</v>
      </c>
      <c r="L6" s="17">
        <v>216</v>
      </c>
      <c r="M6" s="17">
        <f t="shared" si="6"/>
        <v>0.27314814814814814</v>
      </c>
      <c r="N6" s="17">
        <v>606</v>
      </c>
      <c r="O6" s="17">
        <f t="shared" ref="O6:P6" si="14">D6/7</f>
        <v>8.4285714285714288</v>
      </c>
      <c r="P6" s="17">
        <f t="shared" si="14"/>
        <v>0</v>
      </c>
      <c r="Q6" s="17">
        <f t="shared" si="8"/>
        <v>71</v>
      </c>
      <c r="R6" s="17"/>
      <c r="S6" s="57">
        <v>1.3920734818846701</v>
      </c>
      <c r="T6" s="57">
        <v>3008</v>
      </c>
      <c r="U6" s="58">
        <v>688</v>
      </c>
      <c r="V6" s="59">
        <v>44256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0.21875</v>
      </c>
      <c r="AD6" s="57">
        <f t="shared" si="12"/>
        <v>-17.810625000000002</v>
      </c>
      <c r="AE6" s="57">
        <v>-5.8</v>
      </c>
      <c r="AF6" s="57">
        <v>-11.2136783333333</v>
      </c>
      <c r="AG6" s="57">
        <v>0</v>
      </c>
    </row>
    <row r="7" spans="1:33" ht="15.75" customHeight="1">
      <c r="A7" s="13" t="s">
        <v>40</v>
      </c>
      <c r="B7" s="13" t="s">
        <v>90</v>
      </c>
      <c r="C7" s="17">
        <f t="shared" si="4"/>
        <v>27.758181818181821</v>
      </c>
      <c r="D7" s="17">
        <v>33</v>
      </c>
      <c r="E7" s="17">
        <v>0</v>
      </c>
      <c r="F7" s="17">
        <v>916.0200000000001</v>
      </c>
      <c r="G7" s="17">
        <v>-0.37000000000000011</v>
      </c>
      <c r="H7" s="17">
        <f t="shared" si="1"/>
        <v>4.03921311761752E-4</v>
      </c>
      <c r="I7" s="17">
        <f t="shared" si="2"/>
        <v>0.22579609627519054</v>
      </c>
      <c r="J7" s="17">
        <f t="shared" si="5"/>
        <v>206.83374011000006</v>
      </c>
      <c r="K7" s="17">
        <f t="shared" si="3"/>
        <v>6.2676890942424262</v>
      </c>
      <c r="L7" s="17">
        <v>173</v>
      </c>
      <c r="M7" s="17">
        <f t="shared" si="6"/>
        <v>0.19075144508670519</v>
      </c>
      <c r="N7" s="17">
        <v>562</v>
      </c>
      <c r="O7" s="17">
        <f t="shared" ref="O7:P7" si="15">D7/7</f>
        <v>4.7142857142857144</v>
      </c>
      <c r="P7" s="17">
        <f t="shared" si="15"/>
        <v>0</v>
      </c>
      <c r="Q7" s="17">
        <f t="shared" si="8"/>
        <v>119</v>
      </c>
      <c r="R7" s="17"/>
      <c r="S7" s="57">
        <v>1.527829660067239</v>
      </c>
      <c r="T7" s="57">
        <v>3008</v>
      </c>
      <c r="U7" s="58">
        <v>688</v>
      </c>
      <c r="V7" s="59">
        <v>44256</v>
      </c>
      <c r="W7" s="57">
        <v>0</v>
      </c>
      <c r="X7" s="57">
        <f t="shared" si="9"/>
        <v>0</v>
      </c>
      <c r="Y7" s="57">
        <f t="shared" si="10"/>
        <v>0.37000000000000011</v>
      </c>
      <c r="Z7" s="57">
        <v>1</v>
      </c>
      <c r="AA7" s="57" t="s">
        <v>35</v>
      </c>
      <c r="AB7" s="60">
        <f t="shared" si="11"/>
        <v>-0.69</v>
      </c>
      <c r="AC7" s="57">
        <v>0.21875</v>
      </c>
      <c r="AD7" s="57">
        <f t="shared" si="12"/>
        <v>-9.9618750000000009</v>
      </c>
      <c r="AE7" s="57">
        <v>-5.8</v>
      </c>
      <c r="AF7" s="57">
        <v>-11.21367833</v>
      </c>
      <c r="AG7" s="57">
        <v>0</v>
      </c>
    </row>
    <row r="8" spans="1:33" ht="15.75" customHeight="1">
      <c r="A8" s="13" t="s">
        <v>42</v>
      </c>
      <c r="B8" s="13" t="s">
        <v>91</v>
      </c>
      <c r="C8" s="17">
        <f t="shared" si="4"/>
        <v>24.202718446601935</v>
      </c>
      <c r="D8" s="17">
        <v>103</v>
      </c>
      <c r="E8" s="17">
        <v>0</v>
      </c>
      <c r="F8" s="17">
        <v>2492.8799999999992</v>
      </c>
      <c r="G8" s="17">
        <v>-0.67</v>
      </c>
      <c r="H8" s="17">
        <f t="shared" si="1"/>
        <v>2.6876544398446786E-4</v>
      </c>
      <c r="I8" s="17">
        <f t="shared" si="2"/>
        <v>0.13429286889461164</v>
      </c>
      <c r="J8" s="17">
        <f t="shared" si="5"/>
        <v>334.77600700999938</v>
      </c>
      <c r="K8" s="17">
        <f t="shared" si="3"/>
        <v>3.2502524952427123</v>
      </c>
      <c r="L8" s="17">
        <v>202</v>
      </c>
      <c r="M8" s="17">
        <f t="shared" si="6"/>
        <v>0.50990099009900991</v>
      </c>
      <c r="N8" s="17">
        <v>472</v>
      </c>
      <c r="O8" s="17">
        <f t="shared" ref="O8:P8" si="16">D8/7</f>
        <v>14.714285714285714</v>
      </c>
      <c r="P8" s="17">
        <f t="shared" si="16"/>
        <v>0</v>
      </c>
      <c r="Q8" s="17">
        <f t="shared" si="8"/>
        <v>32</v>
      </c>
      <c r="R8" s="17"/>
      <c r="S8" s="57">
        <v>1.526470588235294</v>
      </c>
      <c r="T8" s="57">
        <v>3008</v>
      </c>
      <c r="U8" s="58">
        <v>688</v>
      </c>
      <c r="V8" s="59">
        <v>44261</v>
      </c>
      <c r="W8" s="57">
        <v>1</v>
      </c>
      <c r="X8" s="57">
        <f t="shared" si="9"/>
        <v>9.7087378640776691E-3</v>
      </c>
      <c r="Y8" s="57">
        <f t="shared" si="10"/>
        <v>0.67</v>
      </c>
      <c r="Z8" s="57">
        <v>0</v>
      </c>
      <c r="AA8" s="57" t="s">
        <v>35</v>
      </c>
      <c r="AB8" s="60">
        <f t="shared" si="11"/>
        <v>-0.69</v>
      </c>
      <c r="AC8" s="57">
        <v>0.21875</v>
      </c>
      <c r="AD8" s="57">
        <f t="shared" si="12"/>
        <v>-31.093125000000001</v>
      </c>
      <c r="AE8" s="57">
        <v>-5.8</v>
      </c>
      <c r="AF8" s="57">
        <v>-11.21367833</v>
      </c>
      <c r="AG8" s="57">
        <v>0</v>
      </c>
    </row>
    <row r="9" spans="1:33" ht="15.75" customHeight="1">
      <c r="A9" s="13" t="s">
        <v>44</v>
      </c>
      <c r="B9" s="13" t="s">
        <v>92</v>
      </c>
      <c r="C9" s="17">
        <f t="shared" si="4"/>
        <v>23.40323529411765</v>
      </c>
      <c r="D9" s="17">
        <v>102</v>
      </c>
      <c r="E9" s="17">
        <v>0</v>
      </c>
      <c r="F9" s="17">
        <v>2387.13</v>
      </c>
      <c r="G9" s="17">
        <v>-0.44</v>
      </c>
      <c r="H9" s="17">
        <f t="shared" si="1"/>
        <v>1.8432175876470909E-4</v>
      </c>
      <c r="I9" s="17">
        <f t="shared" si="2"/>
        <v>0.10154790885289031</v>
      </c>
      <c r="J9" s="17">
        <f t="shared" si="5"/>
        <v>242.40805966000005</v>
      </c>
      <c r="K9" s="17">
        <f t="shared" si="3"/>
        <v>2.3765496045098042</v>
      </c>
      <c r="L9" s="17">
        <v>266</v>
      </c>
      <c r="M9" s="17">
        <f t="shared" si="6"/>
        <v>0.38345864661654133</v>
      </c>
      <c r="N9" s="17">
        <v>389</v>
      </c>
      <c r="O9" s="17">
        <f t="shared" ref="O9:P9" si="17">D9/7</f>
        <v>14.571428571428571</v>
      </c>
      <c r="P9" s="17">
        <f t="shared" si="17"/>
        <v>0</v>
      </c>
      <c r="Q9" s="17">
        <f t="shared" si="8"/>
        <v>26</v>
      </c>
      <c r="R9" s="17"/>
      <c r="S9" s="57">
        <v>1.733118971061093</v>
      </c>
      <c r="T9" s="57">
        <v>3008</v>
      </c>
      <c r="U9" s="58">
        <v>688</v>
      </c>
      <c r="V9" s="61">
        <v>44266</v>
      </c>
      <c r="W9" s="57">
        <v>1</v>
      </c>
      <c r="X9" s="57">
        <f t="shared" si="9"/>
        <v>9.8039215686274508E-3</v>
      </c>
      <c r="Y9" s="57">
        <f t="shared" si="10"/>
        <v>0.22</v>
      </c>
      <c r="Z9" s="57">
        <v>1</v>
      </c>
      <c r="AA9" s="57" t="s">
        <v>35</v>
      </c>
      <c r="AB9" s="60">
        <f t="shared" si="11"/>
        <v>-0.69</v>
      </c>
      <c r="AC9" s="57">
        <v>0.21875</v>
      </c>
      <c r="AD9" s="57">
        <f t="shared" si="12"/>
        <v>-30.791250000000002</v>
      </c>
      <c r="AE9" s="57">
        <v>-5.8</v>
      </c>
      <c r="AF9" s="57">
        <v>-11.410011669999999</v>
      </c>
      <c r="AG9" s="57">
        <v>0</v>
      </c>
    </row>
    <row r="10" spans="1:33" ht="15.75" customHeight="1">
      <c r="A10" s="13" t="s">
        <v>46</v>
      </c>
      <c r="B10" s="13" t="s">
        <v>93</v>
      </c>
      <c r="C10" s="17">
        <f t="shared" si="4"/>
        <v>23.141553398058253</v>
      </c>
      <c r="D10" s="17">
        <v>103</v>
      </c>
      <c r="E10" s="17">
        <v>0</v>
      </c>
      <c r="F10" s="17">
        <v>2383.58</v>
      </c>
      <c r="G10" s="17">
        <v>-1.08</v>
      </c>
      <c r="H10" s="17">
        <f t="shared" si="1"/>
        <v>4.5309995888537414E-4</v>
      </c>
      <c r="I10" s="17">
        <f t="shared" si="2"/>
        <v>9.2817808921873898E-2</v>
      </c>
      <c r="J10" s="17">
        <f t="shared" si="5"/>
        <v>221.23867299000017</v>
      </c>
      <c r="K10" s="17">
        <f t="shared" si="3"/>
        <v>2.1479482814563124</v>
      </c>
      <c r="L10" s="17">
        <v>465</v>
      </c>
      <c r="M10" s="17">
        <f t="shared" si="6"/>
        <v>0.22150537634408601</v>
      </c>
      <c r="N10" s="17">
        <v>268</v>
      </c>
      <c r="O10" s="17">
        <f t="shared" ref="O10:P10" si="18">D10/7</f>
        <v>14.714285714285714</v>
      </c>
      <c r="P10" s="17">
        <f t="shared" si="18"/>
        <v>0</v>
      </c>
      <c r="Q10" s="17">
        <f t="shared" si="8"/>
        <v>18</v>
      </c>
      <c r="R10" s="17"/>
      <c r="S10" s="57">
        <v>2.0867906533142579</v>
      </c>
      <c r="T10" s="57">
        <v>3008</v>
      </c>
      <c r="U10" s="58">
        <v>688</v>
      </c>
      <c r="V10" s="61">
        <v>44267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0.21875</v>
      </c>
      <c r="AD10" s="57">
        <f t="shared" si="12"/>
        <v>-31.093125000000001</v>
      </c>
      <c r="AE10" s="57">
        <v>-5.8</v>
      </c>
      <c r="AF10" s="57">
        <v>-11.410011669999999</v>
      </c>
      <c r="AG10" s="57">
        <v>0</v>
      </c>
    </row>
    <row r="11" spans="1:33" ht="15.75" customHeight="1">
      <c r="A11" s="13" t="s">
        <v>48</v>
      </c>
      <c r="B11" s="13" t="s">
        <v>94</v>
      </c>
      <c r="C11" s="17">
        <f t="shared" si="4"/>
        <v>24.681694915254237</v>
      </c>
      <c r="D11" s="17">
        <v>59</v>
      </c>
      <c r="E11" s="17">
        <v>0</v>
      </c>
      <c r="F11" s="17">
        <v>1456.22</v>
      </c>
      <c r="G11" s="17">
        <v>-0.48</v>
      </c>
      <c r="H11" s="17">
        <f t="shared" si="1"/>
        <v>3.296205243713175E-4</v>
      </c>
      <c r="I11" s="17">
        <f t="shared" si="2"/>
        <v>0.1401612987529357</v>
      </c>
      <c r="J11" s="17">
        <f t="shared" si="5"/>
        <v>204.10568647000002</v>
      </c>
      <c r="K11" s="17">
        <f t="shared" si="3"/>
        <v>3.4594184147457629</v>
      </c>
      <c r="L11" s="17">
        <v>409</v>
      </c>
      <c r="M11" s="17">
        <f t="shared" si="6"/>
        <v>0.14425427872860636</v>
      </c>
      <c r="N11" s="17">
        <v>389</v>
      </c>
      <c r="O11" s="17">
        <f t="shared" ref="O11:P11" si="19">D11/7</f>
        <v>8.4285714285714288</v>
      </c>
      <c r="P11" s="17">
        <f t="shared" si="19"/>
        <v>0</v>
      </c>
      <c r="Q11" s="17">
        <f t="shared" si="8"/>
        <v>46</v>
      </c>
      <c r="R11" s="17"/>
      <c r="S11" s="57">
        <v>2.3090717299578061</v>
      </c>
      <c r="T11" s="57">
        <v>4808</v>
      </c>
      <c r="U11" s="58">
        <v>688</v>
      </c>
      <c r="V11" s="61">
        <v>44264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0.21875</v>
      </c>
      <c r="AD11" s="57">
        <f t="shared" si="12"/>
        <v>-17.810625000000002</v>
      </c>
      <c r="AE11" s="57">
        <v>-5.8</v>
      </c>
      <c r="AF11" s="57">
        <v>-11.410011669999999</v>
      </c>
      <c r="AG11" s="57">
        <v>0</v>
      </c>
    </row>
    <row r="12" spans="1:33" ht="15.75" customHeight="1">
      <c r="A12" s="13" t="s">
        <v>50</v>
      </c>
      <c r="B12" s="13" t="s">
        <v>95</v>
      </c>
      <c r="C12" s="17">
        <f t="shared" si="4"/>
        <v>24.193529411764708</v>
      </c>
      <c r="D12" s="17">
        <v>119</v>
      </c>
      <c r="E12" s="17">
        <v>2</v>
      </c>
      <c r="F12" s="17">
        <v>2879.03</v>
      </c>
      <c r="G12" s="17">
        <v>-33.97</v>
      </c>
      <c r="H12" s="17">
        <f t="shared" si="1"/>
        <v>1.1799112895662774E-2</v>
      </c>
      <c r="I12" s="17">
        <f t="shared" si="2"/>
        <v>0.11010455604839149</v>
      </c>
      <c r="J12" s="17">
        <f t="shared" si="5"/>
        <v>316.99432000000058</v>
      </c>
      <c r="K12" s="17">
        <f t="shared" si="3"/>
        <v>2.6638178151260554</v>
      </c>
      <c r="L12" s="17">
        <v>363</v>
      </c>
      <c r="M12" s="17">
        <f t="shared" si="6"/>
        <v>0.32782369146005508</v>
      </c>
      <c r="N12" s="17">
        <v>300</v>
      </c>
      <c r="O12" s="17">
        <f t="shared" ref="O12:P12" si="20">D12/7</f>
        <v>17</v>
      </c>
      <c r="P12" s="17">
        <f t="shared" si="20"/>
        <v>0.2857142857142857</v>
      </c>
      <c r="Q12" s="17">
        <f t="shared" si="8"/>
        <v>17</v>
      </c>
      <c r="R12" s="17"/>
      <c r="S12" s="57">
        <v>2.0538922155688621</v>
      </c>
      <c r="T12" s="57">
        <v>7360</v>
      </c>
      <c r="U12" s="58">
        <v>688</v>
      </c>
      <c r="V12" s="61">
        <v>44272</v>
      </c>
      <c r="W12" s="57">
        <v>4</v>
      </c>
      <c r="X12" s="57">
        <f t="shared" si="9"/>
        <v>3.3613445378151259E-2</v>
      </c>
      <c r="Y12" s="57">
        <f t="shared" si="10"/>
        <v>4.8528571428571423</v>
      </c>
      <c r="Z12" s="57">
        <v>3</v>
      </c>
      <c r="AA12" s="57" t="s">
        <v>35</v>
      </c>
      <c r="AB12" s="60">
        <f t="shared" si="11"/>
        <v>-0.69</v>
      </c>
      <c r="AC12" s="57">
        <v>0.21875</v>
      </c>
      <c r="AD12" s="57">
        <f t="shared" si="12"/>
        <v>-35.923124999999999</v>
      </c>
      <c r="AE12" s="57">
        <v>-5.8</v>
      </c>
      <c r="AF12" s="57">
        <v>-11.513344999999999</v>
      </c>
      <c r="AG12" s="57">
        <v>0</v>
      </c>
    </row>
    <row r="13" spans="1:33" ht="15.75" customHeight="1">
      <c r="A13" s="13" t="s">
        <v>52</v>
      </c>
      <c r="B13" s="13" t="s">
        <v>96</v>
      </c>
      <c r="C13" s="17">
        <f t="shared" si="4"/>
        <v>25.253777777777778</v>
      </c>
      <c r="D13" s="17">
        <v>45</v>
      </c>
      <c r="E13" s="17">
        <v>1</v>
      </c>
      <c r="F13" s="17">
        <v>1136.42</v>
      </c>
      <c r="G13" s="17">
        <v>-56.93</v>
      </c>
      <c r="H13" s="17">
        <f t="shared" si="1"/>
        <v>5.0095915242603963E-2</v>
      </c>
      <c r="I13" s="17">
        <f t="shared" si="2"/>
        <v>0.10237597015188055</v>
      </c>
      <c r="J13" s="17">
        <f t="shared" si="5"/>
        <v>116.3421000000001</v>
      </c>
      <c r="K13" s="17">
        <f t="shared" si="3"/>
        <v>2.5853800000000025</v>
      </c>
      <c r="L13" s="17">
        <v>314</v>
      </c>
      <c r="M13" s="17">
        <f t="shared" si="6"/>
        <v>0.14331210191082802</v>
      </c>
      <c r="N13" s="17">
        <v>241</v>
      </c>
      <c r="O13" s="17">
        <f t="shared" ref="O13:P13" si="21">D13/7</f>
        <v>6.4285714285714288</v>
      </c>
      <c r="P13" s="17">
        <f t="shared" si="21"/>
        <v>0.14285714285714285</v>
      </c>
      <c r="Q13" s="17">
        <f t="shared" si="8"/>
        <v>36</v>
      </c>
      <c r="R13" s="17"/>
      <c r="S13" s="57">
        <v>2.1168057210965441</v>
      </c>
      <c r="T13" s="57">
        <v>5272</v>
      </c>
      <c r="U13" s="58">
        <v>2800</v>
      </c>
      <c r="V13" s="61">
        <v>44311</v>
      </c>
      <c r="W13" s="57">
        <v>4</v>
      </c>
      <c r="X13" s="57">
        <f t="shared" si="9"/>
        <v>8.8888888888888892E-2</v>
      </c>
      <c r="Y13" s="57">
        <f t="shared" si="10"/>
        <v>8.1328571428571426</v>
      </c>
      <c r="Z13" s="57">
        <v>3</v>
      </c>
      <c r="AA13" s="57" t="s">
        <v>35</v>
      </c>
      <c r="AB13" s="60">
        <f t="shared" si="11"/>
        <v>-0.69</v>
      </c>
      <c r="AC13" s="57">
        <v>0.21875</v>
      </c>
      <c r="AD13" s="57">
        <f t="shared" si="12"/>
        <v>-13.584375</v>
      </c>
      <c r="AE13" s="57">
        <v>-5.8</v>
      </c>
      <c r="AF13" s="57">
        <v>-11.513344999999999</v>
      </c>
      <c r="AG13" s="57">
        <v>0</v>
      </c>
    </row>
    <row r="14" spans="1:33" ht="15.75" customHeight="1">
      <c r="A14" s="13" t="s">
        <v>54</v>
      </c>
      <c r="B14" s="13" t="s">
        <v>97</v>
      </c>
      <c r="C14" s="17">
        <f t="shared" si="4"/>
        <v>24.450851063829788</v>
      </c>
      <c r="D14" s="17">
        <v>47</v>
      </c>
      <c r="E14" s="17">
        <v>0</v>
      </c>
      <c r="F14" s="17">
        <v>1149.19</v>
      </c>
      <c r="G14" s="17">
        <v>-38.240000000000009</v>
      </c>
      <c r="H14" s="17">
        <f t="shared" si="1"/>
        <v>3.3275611517677675E-2</v>
      </c>
      <c r="I14" s="17">
        <f t="shared" si="2"/>
        <v>9.8405102724527779E-2</v>
      </c>
      <c r="J14" s="17">
        <f t="shared" si="5"/>
        <v>113.08616000000008</v>
      </c>
      <c r="K14" s="17">
        <f t="shared" si="3"/>
        <v>2.4060885106382996</v>
      </c>
      <c r="L14" s="17">
        <v>209</v>
      </c>
      <c r="M14" s="17">
        <f t="shared" si="6"/>
        <v>0.22488038277511962</v>
      </c>
      <c r="N14" s="17">
        <v>909</v>
      </c>
      <c r="O14" s="17">
        <f t="shared" ref="O14:P14" si="22">D14/7</f>
        <v>6.7142857142857144</v>
      </c>
      <c r="P14" s="17">
        <f t="shared" si="22"/>
        <v>0</v>
      </c>
      <c r="Q14" s="17">
        <f t="shared" si="8"/>
        <v>135</v>
      </c>
      <c r="R14" s="17"/>
      <c r="S14" s="57">
        <v>1.722505244231346</v>
      </c>
      <c r="T14" s="57">
        <v>4872</v>
      </c>
      <c r="U14" s="58">
        <v>1400</v>
      </c>
      <c r="V14" s="61">
        <v>44312</v>
      </c>
      <c r="W14" s="57">
        <v>2</v>
      </c>
      <c r="X14" s="57">
        <f t="shared" si="9"/>
        <v>4.2553191489361701E-2</v>
      </c>
      <c r="Y14" s="57">
        <f t="shared" si="10"/>
        <v>12.74666666666667</v>
      </c>
      <c r="Z14" s="57">
        <v>1</v>
      </c>
      <c r="AA14" s="57" t="s">
        <v>35</v>
      </c>
      <c r="AB14" s="60">
        <f t="shared" si="11"/>
        <v>-0.69</v>
      </c>
      <c r="AC14" s="57">
        <v>0.21875</v>
      </c>
      <c r="AD14" s="57">
        <f t="shared" si="12"/>
        <v>-14.188124999999999</v>
      </c>
      <c r="AE14" s="57">
        <v>-5.8</v>
      </c>
      <c r="AF14" s="57">
        <v>-11.513344999999999</v>
      </c>
      <c r="AG14" s="57">
        <v>2.4300000000000002</v>
      </c>
    </row>
    <row r="15" spans="1:33" ht="15.75" customHeight="1">
      <c r="A15" s="13" t="s">
        <v>56</v>
      </c>
      <c r="B15" s="13" t="s">
        <v>98</v>
      </c>
      <c r="C15" s="17">
        <f t="shared" si="4"/>
        <v>24.141020408163268</v>
      </c>
      <c r="D15" s="17">
        <v>98</v>
      </c>
      <c r="E15" s="17">
        <v>0</v>
      </c>
      <c r="F15" s="17">
        <v>2365.8200000000002</v>
      </c>
      <c r="G15" s="17">
        <v>-0.34</v>
      </c>
      <c r="H15" s="17">
        <f t="shared" si="1"/>
        <v>1.4371338478836091E-4</v>
      </c>
      <c r="I15" s="17">
        <f t="shared" si="2"/>
        <v>0.16260976743792857</v>
      </c>
      <c r="J15" s="17">
        <f t="shared" si="5"/>
        <v>384.70544000000018</v>
      </c>
      <c r="K15" s="17">
        <f t="shared" si="3"/>
        <v>3.9255657142857161</v>
      </c>
      <c r="L15" s="17">
        <v>248</v>
      </c>
      <c r="M15" s="17">
        <f t="shared" si="6"/>
        <v>0.39516129032258063</v>
      </c>
      <c r="N15" s="17">
        <v>1090</v>
      </c>
      <c r="O15" s="17">
        <f t="shared" ref="O15:P15" si="23">D15/7</f>
        <v>14</v>
      </c>
      <c r="P15" s="17">
        <f t="shared" si="23"/>
        <v>0</v>
      </c>
      <c r="Q15" s="17">
        <f t="shared" si="8"/>
        <v>77</v>
      </c>
      <c r="R15" s="17"/>
      <c r="S15" s="57">
        <v>1.3019108280254781</v>
      </c>
      <c r="T15" s="57">
        <v>4872</v>
      </c>
      <c r="U15" s="58">
        <v>1400</v>
      </c>
      <c r="V15" s="61">
        <v>44313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0.21875</v>
      </c>
      <c r="AD15" s="57">
        <f t="shared" si="12"/>
        <v>-29.583750000000002</v>
      </c>
      <c r="AE15" s="57">
        <v>-5.8</v>
      </c>
      <c r="AF15" s="57">
        <v>-11.513344999999999</v>
      </c>
      <c r="AG15" s="57">
        <v>100.39</v>
      </c>
    </row>
    <row r="16" spans="1:33" ht="15.75" customHeight="1">
      <c r="A16" s="13" t="s">
        <v>57</v>
      </c>
      <c r="B16" s="13" t="s">
        <v>99</v>
      </c>
      <c r="C16" s="17">
        <f t="shared" si="4"/>
        <v>24.135918367346939</v>
      </c>
      <c r="D16" s="17">
        <v>98</v>
      </c>
      <c r="E16" s="17">
        <v>0</v>
      </c>
      <c r="F16" s="17">
        <v>2365.3200000000002</v>
      </c>
      <c r="G16" s="17">
        <v>-0.34</v>
      </c>
      <c r="H16" s="17">
        <f t="shared" si="1"/>
        <v>1.4374376405729456E-4</v>
      </c>
      <c r="I16" s="17">
        <f t="shared" si="2"/>
        <v>0.12002200125141639</v>
      </c>
      <c r="J16" s="17">
        <f t="shared" si="5"/>
        <v>283.89044000000024</v>
      </c>
      <c r="K16" s="17">
        <f t="shared" si="3"/>
        <v>2.8968412244897985</v>
      </c>
      <c r="L16" s="17">
        <v>189</v>
      </c>
      <c r="M16" s="17">
        <f t="shared" si="6"/>
        <v>0.51851851851851849</v>
      </c>
      <c r="N16" s="17">
        <v>886</v>
      </c>
      <c r="O16" s="17">
        <f t="shared" ref="O16:P16" si="24">D16/7</f>
        <v>14</v>
      </c>
      <c r="P16" s="17">
        <f t="shared" si="24"/>
        <v>0</v>
      </c>
      <c r="Q16" s="17">
        <f t="shared" si="8"/>
        <v>63</v>
      </c>
      <c r="R16" s="17"/>
      <c r="S16" s="57">
        <v>1.518932564010097</v>
      </c>
      <c r="T16" s="57">
        <v>4872</v>
      </c>
      <c r="U16" s="58">
        <v>1400</v>
      </c>
      <c r="V16" s="61">
        <v>44322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0.21875</v>
      </c>
      <c r="AD16" s="57">
        <f t="shared" si="12"/>
        <v>-29.583750000000002</v>
      </c>
      <c r="AE16" s="57">
        <v>-5.8</v>
      </c>
      <c r="AF16" s="57">
        <v>-11.513344999999999</v>
      </c>
      <c r="AG16" s="57">
        <v>0</v>
      </c>
    </row>
    <row r="17" spans="1:33" ht="15.75" customHeight="1">
      <c r="A17" s="13" t="s">
        <v>59</v>
      </c>
      <c r="B17" s="13" t="s">
        <v>88</v>
      </c>
      <c r="C17" s="17">
        <f t="shared" si="4"/>
        <v>24.309545454545454</v>
      </c>
      <c r="D17" s="17">
        <v>88</v>
      </c>
      <c r="E17" s="17">
        <v>1</v>
      </c>
      <c r="F17" s="17">
        <v>2139.2399999999998</v>
      </c>
      <c r="G17" s="17">
        <v>-0.13</v>
      </c>
      <c r="H17" s="17">
        <f t="shared" si="1"/>
        <v>6.0769245152484068E-5</v>
      </c>
      <c r="I17" s="17">
        <f t="shared" si="2"/>
        <v>0.12531770161365707</v>
      </c>
      <c r="J17" s="17">
        <f t="shared" si="5"/>
        <v>268.08463999999975</v>
      </c>
      <c r="K17" s="17">
        <f t="shared" si="3"/>
        <v>3.0464163636363608</v>
      </c>
      <c r="L17" s="17">
        <v>208</v>
      </c>
      <c r="M17" s="17">
        <f t="shared" si="6"/>
        <v>0.42307692307692307</v>
      </c>
      <c r="N17" s="17">
        <v>840</v>
      </c>
      <c r="O17" s="17">
        <f t="shared" ref="O17:P17" si="25">D17/7</f>
        <v>12.571428571428571</v>
      </c>
      <c r="P17" s="17">
        <f t="shared" si="25"/>
        <v>0.14285714285714285</v>
      </c>
      <c r="Q17" s="17">
        <f t="shared" si="8"/>
        <v>66</v>
      </c>
      <c r="R17" s="17"/>
      <c r="S17" s="57">
        <v>1.661367249602544</v>
      </c>
      <c r="T17" s="57">
        <v>3576</v>
      </c>
      <c r="U17" s="58">
        <v>1400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0.21875</v>
      </c>
      <c r="AD17" s="57">
        <f t="shared" si="12"/>
        <v>-26.565000000000001</v>
      </c>
      <c r="AE17" s="57">
        <v>-5.8</v>
      </c>
      <c r="AF17" s="57">
        <v>-11.513344999999999</v>
      </c>
      <c r="AG17" s="57">
        <v>0</v>
      </c>
    </row>
    <row r="18" spans="1:33" ht="15.75" customHeight="1">
      <c r="A18" s="13" t="s">
        <v>61</v>
      </c>
      <c r="B18" s="13" t="s">
        <v>53</v>
      </c>
      <c r="C18" s="17">
        <f t="shared" si="4"/>
        <v>25.182000000000002</v>
      </c>
      <c r="D18" s="17">
        <v>75</v>
      </c>
      <c r="E18" s="17">
        <v>0</v>
      </c>
      <c r="F18" s="17">
        <v>1888.65</v>
      </c>
      <c r="G18" s="17">
        <v>-0.03</v>
      </c>
      <c r="H18" s="17">
        <f t="shared" si="1"/>
        <v>1.5884361845762845E-5</v>
      </c>
      <c r="I18" s="17">
        <f t="shared" si="2"/>
        <v>0.15046779445635772</v>
      </c>
      <c r="J18" s="17">
        <f t="shared" si="5"/>
        <v>284.18100000000004</v>
      </c>
      <c r="K18" s="17">
        <f t="shared" si="3"/>
        <v>3.7890800000000007</v>
      </c>
      <c r="L18" s="17">
        <v>189</v>
      </c>
      <c r="M18" s="17">
        <f t="shared" si="6"/>
        <v>0.3968253968253968</v>
      </c>
      <c r="N18" s="17">
        <v>805</v>
      </c>
      <c r="O18" s="17">
        <f t="shared" ref="O18:P18" si="26">D18/7</f>
        <v>10.714285714285714</v>
      </c>
      <c r="P18" s="17">
        <f t="shared" si="26"/>
        <v>0</v>
      </c>
      <c r="Q18" s="17">
        <f t="shared" si="8"/>
        <v>75</v>
      </c>
      <c r="R18" s="17"/>
      <c r="S18" s="57">
        <v>1.9194205522861021</v>
      </c>
      <c r="T18" s="57">
        <v>3576</v>
      </c>
      <c r="U18" s="58">
        <v>1400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0.21875</v>
      </c>
      <c r="AD18" s="57">
        <f t="shared" si="12"/>
        <v>-22.640625</v>
      </c>
      <c r="AE18" s="57">
        <v>-5.8</v>
      </c>
      <c r="AF18" s="57">
        <v>-11.513344999999999</v>
      </c>
      <c r="AG18" s="57">
        <v>0</v>
      </c>
    </row>
    <row r="19" spans="1:33" ht="15.75" customHeight="1">
      <c r="A19" s="13" t="s">
        <v>64</v>
      </c>
      <c r="B19" s="13" t="s">
        <v>65</v>
      </c>
      <c r="C19" s="17">
        <f t="shared" si="4"/>
        <v>24.49</v>
      </c>
      <c r="D19" s="17">
        <v>74</v>
      </c>
      <c r="E19" s="17">
        <v>0</v>
      </c>
      <c r="F19" s="17">
        <v>1812.26</v>
      </c>
      <c r="G19" s="17">
        <v>-0.17</v>
      </c>
      <c r="H19" s="17">
        <f t="shared" si="1"/>
        <v>9.3805524593601361E-5</v>
      </c>
      <c r="I19" s="17">
        <f t="shared" si="2"/>
        <v>0.126259322613753</v>
      </c>
      <c r="J19" s="17">
        <f t="shared" si="5"/>
        <v>228.81471999999999</v>
      </c>
      <c r="K19" s="17">
        <f t="shared" si="3"/>
        <v>3.0920908108108107</v>
      </c>
      <c r="L19" s="17">
        <v>146</v>
      </c>
      <c r="M19" s="17">
        <f t="shared" si="6"/>
        <v>0.50684931506849318</v>
      </c>
      <c r="N19" s="17">
        <v>775</v>
      </c>
      <c r="O19" s="17">
        <f t="shared" ref="O19:P19" si="27">D19/7</f>
        <v>10.571428571428571</v>
      </c>
      <c r="P19" s="17">
        <f t="shared" si="27"/>
        <v>0</v>
      </c>
      <c r="Q19" s="17">
        <f t="shared" si="8"/>
        <v>73</v>
      </c>
      <c r="R19" s="17"/>
      <c r="S19" s="57">
        <v>1.466957153231663</v>
      </c>
      <c r="T19" s="57">
        <v>3576</v>
      </c>
      <c r="U19" s="58">
        <v>1400</v>
      </c>
      <c r="V19" s="61">
        <v>44321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0.21875</v>
      </c>
      <c r="AD19" s="57">
        <f t="shared" si="12"/>
        <v>-22.338750000000001</v>
      </c>
      <c r="AE19" s="57">
        <v>-5.8</v>
      </c>
      <c r="AF19" s="57">
        <v>-11.513344999999999</v>
      </c>
      <c r="AG19" s="57">
        <v>-7.91</v>
      </c>
    </row>
    <row r="20" spans="1:33" ht="15.75" customHeight="1">
      <c r="A20" s="13" t="s">
        <v>66</v>
      </c>
      <c r="B20" s="13" t="s">
        <v>100</v>
      </c>
      <c r="C20" s="17">
        <f t="shared" si="4"/>
        <v>24.626874999999998</v>
      </c>
      <c r="D20" s="17">
        <v>96</v>
      </c>
      <c r="E20" s="17">
        <v>0</v>
      </c>
      <c r="F20" s="17">
        <v>2364.1799999999998</v>
      </c>
      <c r="G20" s="17">
        <v>-0.33</v>
      </c>
      <c r="H20" s="17">
        <f t="shared" si="1"/>
        <v>1.3958328046087862E-4</v>
      </c>
      <c r="I20" s="17">
        <f t="shared" si="2"/>
        <v>0.12626021707315013</v>
      </c>
      <c r="J20" s="17">
        <f t="shared" si="5"/>
        <v>298.50188000000009</v>
      </c>
      <c r="K20" s="17">
        <f t="shared" si="3"/>
        <v>3.1093945833333341</v>
      </c>
      <c r="L20" s="17">
        <v>173</v>
      </c>
      <c r="M20" s="17">
        <f t="shared" si="6"/>
        <v>0.55491329479768781</v>
      </c>
      <c r="N20" s="17">
        <v>658</v>
      </c>
      <c r="O20" s="17">
        <f t="shared" ref="O20:P20" si="28">D20/7</f>
        <v>13.714285714285714</v>
      </c>
      <c r="P20" s="17">
        <f t="shared" si="28"/>
        <v>0</v>
      </c>
      <c r="Q20" s="17">
        <f t="shared" si="8"/>
        <v>47</v>
      </c>
      <c r="R20" s="17"/>
      <c r="S20" s="57">
        <v>1.5961820851688691</v>
      </c>
      <c r="T20" s="57">
        <v>3576</v>
      </c>
      <c r="U20" s="58">
        <v>1400</v>
      </c>
      <c r="V20" s="61">
        <v>44341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0.21875</v>
      </c>
      <c r="AD20" s="57">
        <f t="shared" si="12"/>
        <v>-28.98</v>
      </c>
      <c r="AE20" s="57">
        <v>-5.8</v>
      </c>
      <c r="AF20" s="57">
        <v>-11.513344999999999</v>
      </c>
      <c r="AG20" s="57">
        <v>-19.66</v>
      </c>
    </row>
    <row r="21" spans="1:33" ht="15.75" customHeight="1">
      <c r="A21" s="13" t="s">
        <v>68</v>
      </c>
      <c r="B21" s="13" t="s">
        <v>101</v>
      </c>
      <c r="C21" s="17">
        <f t="shared" si="4"/>
        <v>24.953636363636363</v>
      </c>
      <c r="D21" s="17">
        <v>55</v>
      </c>
      <c r="E21" s="17">
        <v>0</v>
      </c>
      <c r="F21" s="17">
        <v>1372.45</v>
      </c>
      <c r="G21" s="17">
        <v>-0.36</v>
      </c>
      <c r="H21" s="17">
        <f t="shared" si="1"/>
        <v>2.6230463769171919E-4</v>
      </c>
      <c r="I21" s="17">
        <f t="shared" si="2"/>
        <v>0.13564457721592779</v>
      </c>
      <c r="J21" s="17">
        <f t="shared" si="5"/>
        <v>186.16540000000009</v>
      </c>
      <c r="K21" s="17">
        <f t="shared" si="3"/>
        <v>3.3848254545454561</v>
      </c>
      <c r="L21" s="17">
        <v>100</v>
      </c>
      <c r="M21" s="17">
        <f t="shared" si="6"/>
        <v>0.55000000000000004</v>
      </c>
      <c r="N21" s="17">
        <v>604</v>
      </c>
      <c r="O21" s="17">
        <f t="shared" ref="O21:P21" si="29">D21/7</f>
        <v>7.8571428571428568</v>
      </c>
      <c r="P21" s="17">
        <f t="shared" si="29"/>
        <v>0</v>
      </c>
      <c r="Q21" s="17">
        <f t="shared" si="8"/>
        <v>76</v>
      </c>
      <c r="R21" s="17"/>
      <c r="S21" s="57">
        <v>1.832421052631579</v>
      </c>
      <c r="T21" s="57">
        <v>2800</v>
      </c>
      <c r="U21" s="58">
        <v>1400</v>
      </c>
      <c r="V21" s="61">
        <v>44341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0.21875</v>
      </c>
      <c r="AD21" s="57">
        <f t="shared" si="12"/>
        <v>-16.603124999999999</v>
      </c>
      <c r="AE21" s="57">
        <v>-5.8</v>
      </c>
      <c r="AF21" s="57">
        <v>-11.513344999999999</v>
      </c>
      <c r="AG21" s="57">
        <v>-11.22</v>
      </c>
    </row>
    <row r="22" spans="1:33" ht="15.75" customHeight="1">
      <c r="A22" s="13" t="s">
        <v>70</v>
      </c>
      <c r="B22" s="13" t="s">
        <v>58</v>
      </c>
      <c r="C22" s="17">
        <f t="shared" si="4"/>
        <v>24.585238095238093</v>
      </c>
      <c r="D22" s="17">
        <v>63</v>
      </c>
      <c r="E22" s="17">
        <v>0</v>
      </c>
      <c r="F22" s="17">
        <v>1548.87</v>
      </c>
      <c r="G22" s="17">
        <v>-0.28000000000000003</v>
      </c>
      <c r="H22" s="17">
        <f t="shared" si="1"/>
        <v>1.8077695352095401E-4</v>
      </c>
      <c r="I22" s="17">
        <f t="shared" si="2"/>
        <v>0.12162456500545554</v>
      </c>
      <c r="J22" s="17">
        <f t="shared" si="5"/>
        <v>188.38063999999991</v>
      </c>
      <c r="K22" s="17">
        <f t="shared" si="3"/>
        <v>2.9901688888888875</v>
      </c>
      <c r="L22" s="17">
        <v>136</v>
      </c>
      <c r="M22" s="17">
        <f t="shared" si="6"/>
        <v>0.46323529411764708</v>
      </c>
      <c r="N22" s="17">
        <v>545</v>
      </c>
      <c r="O22" s="17">
        <f t="shared" ref="O22:P22" si="30">D22/7</f>
        <v>9</v>
      </c>
      <c r="P22" s="17">
        <f t="shared" si="30"/>
        <v>0</v>
      </c>
      <c r="Q22" s="17">
        <f t="shared" si="8"/>
        <v>60</v>
      </c>
      <c r="R22" s="17"/>
      <c r="S22" s="57">
        <v>1.908168197196713</v>
      </c>
      <c r="T22" s="57">
        <v>2800</v>
      </c>
      <c r="U22" s="63">
        <v>44348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0.21875</v>
      </c>
      <c r="AD22" s="57">
        <f t="shared" si="12"/>
        <v>-19.018125000000001</v>
      </c>
      <c r="AE22" s="57">
        <v>-5.8</v>
      </c>
      <c r="AF22" s="57">
        <v>-11.513344999999999</v>
      </c>
      <c r="AG22" s="57">
        <v>-18.12</v>
      </c>
    </row>
    <row r="23" spans="1:33" ht="15.75" customHeight="1">
      <c r="A23" s="13" t="s">
        <v>72</v>
      </c>
      <c r="B23" s="13" t="s">
        <v>88</v>
      </c>
      <c r="C23" s="17">
        <f t="shared" si="4"/>
        <v>24.074705882352941</v>
      </c>
      <c r="D23" s="17">
        <v>51</v>
      </c>
      <c r="E23" s="17">
        <v>0</v>
      </c>
      <c r="F23" s="17">
        <v>1227.81</v>
      </c>
      <c r="G23" s="17">
        <v>-2.67</v>
      </c>
      <c r="H23" s="17">
        <f t="shared" si="1"/>
        <v>2.174603562440443E-3</v>
      </c>
      <c r="I23" s="17">
        <f t="shared" si="2"/>
        <v>0.11315454345542064</v>
      </c>
      <c r="J23" s="17">
        <f t="shared" si="5"/>
        <v>138.93228000000002</v>
      </c>
      <c r="K23" s="17">
        <f t="shared" si="3"/>
        <v>2.7241623529411769</v>
      </c>
      <c r="L23" s="17">
        <v>152</v>
      </c>
      <c r="M23" s="17">
        <f t="shared" si="6"/>
        <v>0.33552631578947367</v>
      </c>
      <c r="N23" s="17">
        <v>493</v>
      </c>
      <c r="O23" s="17">
        <f t="shared" ref="O23:P23" si="31">D23/7</f>
        <v>7.2857142857142856</v>
      </c>
      <c r="P23" s="17">
        <f t="shared" si="31"/>
        <v>0</v>
      </c>
      <c r="Q23" s="17">
        <f t="shared" si="8"/>
        <v>67</v>
      </c>
      <c r="R23" s="17"/>
      <c r="S23" s="57">
        <v>1.5184179914695619</v>
      </c>
      <c r="T23" s="57">
        <v>2800</v>
      </c>
      <c r="U23" s="63">
        <v>1400</v>
      </c>
      <c r="V23" s="61">
        <v>44348</v>
      </c>
      <c r="W23" s="57">
        <v>1</v>
      </c>
      <c r="X23" s="57">
        <f t="shared" si="9"/>
        <v>1.9607843137254902E-2</v>
      </c>
      <c r="Y23" s="57">
        <f t="shared" si="10"/>
        <v>2.67</v>
      </c>
      <c r="Z23" s="57">
        <v>0</v>
      </c>
      <c r="AA23" s="57" t="s">
        <v>35</v>
      </c>
      <c r="AB23" s="60">
        <f t="shared" si="11"/>
        <v>-0.69</v>
      </c>
      <c r="AC23" s="57">
        <v>0.21875</v>
      </c>
      <c r="AD23" s="57">
        <f t="shared" si="12"/>
        <v>-15.395625000000001</v>
      </c>
      <c r="AE23" s="57">
        <v>-5.8</v>
      </c>
      <c r="AF23" s="57">
        <v>-11.513344999999999</v>
      </c>
      <c r="AG23" s="57">
        <v>-3.66</v>
      </c>
    </row>
    <row r="24" spans="1:33" ht="15.75" customHeight="1">
      <c r="A24" s="13" t="s">
        <v>74</v>
      </c>
      <c r="B24" s="25" t="s">
        <v>102</v>
      </c>
      <c r="C24" s="17">
        <f t="shared" si="4"/>
        <v>23.346363636363634</v>
      </c>
      <c r="D24" s="17">
        <v>66</v>
      </c>
      <c r="E24" s="17">
        <v>0</v>
      </c>
      <c r="F24" s="17">
        <v>1540.86</v>
      </c>
      <c r="G24" s="17">
        <v>-1.75</v>
      </c>
      <c r="H24" s="17">
        <f t="shared" si="1"/>
        <v>1.1357293978687228E-3</v>
      </c>
      <c r="I24" s="17">
        <f t="shared" si="2"/>
        <v>9.4347624054099508E-2</v>
      </c>
      <c r="J24" s="17">
        <f t="shared" si="5"/>
        <v>145.37647999999976</v>
      </c>
      <c r="K24" s="17">
        <f t="shared" si="3"/>
        <v>2.2026739393939359</v>
      </c>
      <c r="L24" s="17">
        <v>142</v>
      </c>
      <c r="M24" s="17">
        <f t="shared" si="6"/>
        <v>0.46478873239436619</v>
      </c>
      <c r="N24" s="17">
        <v>408</v>
      </c>
      <c r="O24" s="17">
        <f t="shared" ref="O24:P24" si="32">D24/7</f>
        <v>9.4285714285714288</v>
      </c>
      <c r="P24" s="17">
        <f t="shared" si="32"/>
        <v>0</v>
      </c>
      <c r="Q24" s="17">
        <f t="shared" si="8"/>
        <v>43</v>
      </c>
      <c r="R24" s="17"/>
      <c r="S24" s="57">
        <v>1.408937288772061</v>
      </c>
      <c r="T24" s="57">
        <v>2800</v>
      </c>
      <c r="U24" s="63">
        <v>1400</v>
      </c>
      <c r="V24" s="61" t="s">
        <v>103</v>
      </c>
      <c r="W24" s="57">
        <v>2</v>
      </c>
      <c r="X24" s="57">
        <f t="shared" si="9"/>
        <v>3.0303030303030304E-2</v>
      </c>
      <c r="Y24" s="57">
        <f t="shared" si="10"/>
        <v>0.875</v>
      </c>
      <c r="Z24" s="57">
        <v>0</v>
      </c>
      <c r="AA24" s="57" t="s">
        <v>35</v>
      </c>
      <c r="AB24" s="60">
        <f t="shared" si="11"/>
        <v>-0.69</v>
      </c>
      <c r="AC24" s="57">
        <v>0.21875</v>
      </c>
      <c r="AD24" s="57">
        <f t="shared" si="12"/>
        <v>-19.923750000000002</v>
      </c>
      <c r="AE24" s="57">
        <v>-5.8</v>
      </c>
      <c r="AF24" s="57">
        <v>-11.513344999999999</v>
      </c>
      <c r="AG24" s="57">
        <v>0</v>
      </c>
    </row>
    <row r="25" spans="1:33" ht="15.75" customHeight="1">
      <c r="A25" s="13" t="s">
        <v>76</v>
      </c>
      <c r="B25" s="13" t="s">
        <v>88</v>
      </c>
      <c r="C25" s="17">
        <f t="shared" si="4"/>
        <v>23.490000000000002</v>
      </c>
      <c r="D25" s="17">
        <v>52</v>
      </c>
      <c r="E25" s="17">
        <v>0</v>
      </c>
      <c r="F25" s="17">
        <v>1221.48</v>
      </c>
      <c r="G25" s="17">
        <v>-3.83</v>
      </c>
      <c r="H25" s="17">
        <f t="shared" si="1"/>
        <v>3.1355404918623308E-3</v>
      </c>
      <c r="I25" s="17">
        <f t="shared" si="2"/>
        <v>8.6069298446693143E-2</v>
      </c>
      <c r="J25" s="17">
        <f t="shared" si="5"/>
        <v>105.13192666666674</v>
      </c>
      <c r="K25" s="17">
        <f t="shared" si="3"/>
        <v>2.0217678205128218</v>
      </c>
      <c r="L25" s="17">
        <v>156</v>
      </c>
      <c r="M25" s="17">
        <f t="shared" si="6"/>
        <v>0.33333333333333331</v>
      </c>
      <c r="N25" s="17">
        <v>372</v>
      </c>
      <c r="O25" s="17">
        <f t="shared" ref="O25:P25" si="33">D25/7</f>
        <v>7.4285714285714288</v>
      </c>
      <c r="P25" s="17">
        <f t="shared" si="33"/>
        <v>0</v>
      </c>
      <c r="Q25" s="17">
        <f t="shared" si="8"/>
        <v>50</v>
      </c>
      <c r="R25" s="17"/>
      <c r="S25" s="57">
        <v>1.5480607082630691</v>
      </c>
      <c r="T25" s="57">
        <v>175</v>
      </c>
      <c r="U25" s="63" t="s">
        <v>63</v>
      </c>
      <c r="V25" s="61" t="s">
        <v>63</v>
      </c>
      <c r="W25" s="57">
        <v>2</v>
      </c>
      <c r="X25" s="57">
        <f t="shared" si="9"/>
        <v>3.8461538461538464E-2</v>
      </c>
      <c r="Y25" s="57">
        <f t="shared" si="10"/>
        <v>1.915</v>
      </c>
      <c r="Z25" s="57">
        <v>0</v>
      </c>
      <c r="AA25" s="57" t="s">
        <v>35</v>
      </c>
      <c r="AB25" s="60">
        <f t="shared" si="11"/>
        <v>-0.69</v>
      </c>
      <c r="AC25" s="57">
        <v>0.24111111111111114</v>
      </c>
      <c r="AD25" s="57">
        <f t="shared" si="12"/>
        <v>-17.302133333333334</v>
      </c>
      <c r="AE25" s="57">
        <v>-5.98</v>
      </c>
      <c r="AF25" s="57">
        <v>-11.513344999999999</v>
      </c>
      <c r="AG25" s="57">
        <v>-2.34</v>
      </c>
    </row>
    <row r="26" spans="1:33" ht="15.75" customHeight="1">
      <c r="A26" s="13" t="s">
        <v>78</v>
      </c>
      <c r="B26" s="13" t="s">
        <v>88</v>
      </c>
      <c r="C26" s="17">
        <f t="shared" si="4"/>
        <v>23.990000000000002</v>
      </c>
      <c r="D26" s="17">
        <v>56</v>
      </c>
      <c r="E26" s="17">
        <v>0</v>
      </c>
      <c r="F26" s="17">
        <v>1343.44</v>
      </c>
      <c r="G26" s="17">
        <v>-5.1700000000000008</v>
      </c>
      <c r="H26" s="17">
        <f t="shared" si="1"/>
        <v>3.8483296611683442E-3</v>
      </c>
      <c r="I26" s="17">
        <f t="shared" si="2"/>
        <v>8.7903898449750856E-2</v>
      </c>
      <c r="J26" s="17">
        <f t="shared" si="5"/>
        <v>118.09361333333329</v>
      </c>
      <c r="K26" s="17">
        <f t="shared" si="3"/>
        <v>2.1088145238095231</v>
      </c>
      <c r="L26" s="17">
        <v>186</v>
      </c>
      <c r="M26" s="17">
        <f t="shared" si="6"/>
        <v>0.30107526881720431</v>
      </c>
      <c r="N26" s="17">
        <v>1715</v>
      </c>
      <c r="O26" s="17">
        <f t="shared" ref="O26:P26" si="34">D26/7</f>
        <v>8</v>
      </c>
      <c r="P26" s="17">
        <f t="shared" si="34"/>
        <v>0</v>
      </c>
      <c r="Q26" s="17">
        <f t="shared" si="8"/>
        <v>214</v>
      </c>
      <c r="R26" s="17"/>
      <c r="S26" s="57">
        <v>1.056366237482117</v>
      </c>
      <c r="T26" s="57">
        <v>175</v>
      </c>
      <c r="U26" s="63" t="s">
        <v>63</v>
      </c>
      <c r="V26" s="61" t="s">
        <v>63</v>
      </c>
      <c r="W26" s="57">
        <v>1</v>
      </c>
      <c r="X26" s="57">
        <f t="shared" si="9"/>
        <v>1.7857142857142856E-2</v>
      </c>
      <c r="Y26" s="57">
        <f t="shared" si="10"/>
        <v>5.1700000000000008</v>
      </c>
      <c r="Z26" s="57">
        <v>0</v>
      </c>
      <c r="AA26" s="57" t="s">
        <v>35</v>
      </c>
      <c r="AB26" s="60">
        <f t="shared" si="11"/>
        <v>-0.69</v>
      </c>
      <c r="AC26" s="57">
        <v>0.24111111111111114</v>
      </c>
      <c r="AD26" s="57">
        <f t="shared" si="12"/>
        <v>-18.633066666666664</v>
      </c>
      <c r="AE26" s="57">
        <v>-5.98</v>
      </c>
      <c r="AF26" s="57">
        <v>-11.513344999999999</v>
      </c>
      <c r="AG26" s="57">
        <v>-20.399999999999999</v>
      </c>
    </row>
    <row r="27" spans="1:33" ht="15.75" customHeight="1">
      <c r="A27" s="13" t="s">
        <v>79</v>
      </c>
      <c r="B27" s="13" t="s">
        <v>88</v>
      </c>
      <c r="C27" s="17">
        <f t="shared" si="4"/>
        <v>24.07225</v>
      </c>
      <c r="D27" s="17">
        <v>80</v>
      </c>
      <c r="E27" s="17">
        <v>0</v>
      </c>
      <c r="F27" s="17">
        <v>1925.78</v>
      </c>
      <c r="G27" s="17">
        <v>-6.06</v>
      </c>
      <c r="H27" s="17">
        <f t="shared" si="1"/>
        <v>3.1467768904028495E-3</v>
      </c>
      <c r="I27" s="17">
        <f t="shared" si="2"/>
        <v>9.4817026520855649E-2</v>
      </c>
      <c r="J27" s="17">
        <f t="shared" si="5"/>
        <v>182.59673333333339</v>
      </c>
      <c r="K27" s="17">
        <f t="shared" si="3"/>
        <v>2.2824591666666674</v>
      </c>
      <c r="L27" s="17">
        <v>167</v>
      </c>
      <c r="M27" s="17">
        <f t="shared" si="6"/>
        <v>0.47904191616766467</v>
      </c>
      <c r="N27" s="17">
        <v>1627</v>
      </c>
      <c r="O27" s="17">
        <f t="shared" ref="O27:P27" si="35">D27/7</f>
        <v>11.428571428571429</v>
      </c>
      <c r="P27" s="17">
        <f t="shared" si="35"/>
        <v>0</v>
      </c>
      <c r="Q27" s="17">
        <f t="shared" si="8"/>
        <v>142</v>
      </c>
      <c r="R27" s="17"/>
      <c r="S27" s="57">
        <v>0.97037224613826289</v>
      </c>
      <c r="T27" s="57">
        <v>1400</v>
      </c>
      <c r="U27" s="63" t="s">
        <v>63</v>
      </c>
      <c r="V27" s="61" t="s">
        <v>63</v>
      </c>
      <c r="W27" s="57">
        <v>4</v>
      </c>
      <c r="X27" s="57">
        <f t="shared" si="9"/>
        <v>0.05</v>
      </c>
      <c r="Y27" s="57">
        <f t="shared" si="10"/>
        <v>1.5149999999999999</v>
      </c>
      <c r="Z27" s="57">
        <v>0</v>
      </c>
      <c r="AA27" s="57" t="s">
        <v>35</v>
      </c>
      <c r="AB27" s="60">
        <f t="shared" si="11"/>
        <v>-0.69</v>
      </c>
      <c r="AC27" s="57">
        <v>0.24111111111111114</v>
      </c>
      <c r="AD27" s="57">
        <f t="shared" si="12"/>
        <v>-26.618666666666666</v>
      </c>
      <c r="AE27" s="57">
        <v>-5.98</v>
      </c>
      <c r="AF27" s="57">
        <v>-11.513344999999999</v>
      </c>
      <c r="AG27" s="57">
        <v>-22.17</v>
      </c>
    </row>
    <row r="28" spans="1:33" ht="15.75" customHeight="1">
      <c r="A28" s="13" t="s">
        <v>81</v>
      </c>
      <c r="B28" s="13" t="s">
        <v>88</v>
      </c>
      <c r="C28" s="17">
        <f t="shared" si="4"/>
        <v>24.082045454545451</v>
      </c>
      <c r="D28" s="17">
        <v>88</v>
      </c>
      <c r="E28" s="17">
        <v>225</v>
      </c>
      <c r="F28" s="17">
        <v>2119.2199999999998</v>
      </c>
      <c r="G28" s="17">
        <v>-8.6100000000000012</v>
      </c>
      <c r="H28" s="17">
        <f t="shared" si="1"/>
        <v>4.0628155642170238E-3</v>
      </c>
      <c r="I28" s="17">
        <f t="shared" si="2"/>
        <v>9.2432996322546243E-2</v>
      </c>
      <c r="J28" s="17">
        <f t="shared" si="5"/>
        <v>195.88585446666644</v>
      </c>
      <c r="K28" s="17">
        <f t="shared" si="3"/>
        <v>2.2259756189393913</v>
      </c>
      <c r="L28" s="17">
        <v>205</v>
      </c>
      <c r="M28" s="17">
        <f t="shared" si="6"/>
        <v>0.42926829268292682</v>
      </c>
      <c r="N28" s="17">
        <v>1511</v>
      </c>
      <c r="O28" s="17">
        <f t="shared" ref="O28:P28" si="36">D28/7</f>
        <v>12.571428571428571</v>
      </c>
      <c r="P28" s="17">
        <f t="shared" si="36"/>
        <v>32.142857142857146</v>
      </c>
      <c r="Q28" s="17">
        <f t="shared" si="8"/>
        <v>33</v>
      </c>
      <c r="R28" s="17"/>
      <c r="S28" s="57">
        <v>0.96569646569646572</v>
      </c>
      <c r="T28" s="57">
        <v>1400</v>
      </c>
      <c r="U28" s="63" t="s">
        <v>63</v>
      </c>
      <c r="V28" s="61" t="s">
        <v>63</v>
      </c>
      <c r="W28" s="57">
        <v>9</v>
      </c>
      <c r="X28" s="57">
        <f t="shared" si="9"/>
        <v>0.10227272727272728</v>
      </c>
      <c r="Y28" s="57">
        <f t="shared" si="10"/>
        <v>0.78272727272727283</v>
      </c>
      <c r="Z28" s="57">
        <v>2</v>
      </c>
      <c r="AA28" s="57" t="s">
        <v>35</v>
      </c>
      <c r="AB28" s="60">
        <f t="shared" si="11"/>
        <v>-0.69</v>
      </c>
      <c r="AC28" s="57">
        <v>0.24111111111111114</v>
      </c>
      <c r="AD28" s="57">
        <f t="shared" si="12"/>
        <v>-29.280533333333331</v>
      </c>
      <c r="AE28" s="57">
        <v>-5.98</v>
      </c>
      <c r="AF28" s="57">
        <v>-11.389438775</v>
      </c>
      <c r="AG28" s="57">
        <v>-39.049999999999997</v>
      </c>
    </row>
    <row r="29" spans="1:33" ht="15.75" customHeight="1">
      <c r="A29" s="13" t="s">
        <v>82</v>
      </c>
      <c r="B29" s="13" t="s">
        <v>88</v>
      </c>
      <c r="C29" s="17">
        <f t="shared" si="4"/>
        <v>24.027755102040814</v>
      </c>
      <c r="D29" s="17">
        <v>49</v>
      </c>
      <c r="E29" s="17">
        <v>0</v>
      </c>
      <c r="F29" s="17">
        <v>1177.3599999999999</v>
      </c>
      <c r="G29" s="17">
        <v>-8.76</v>
      </c>
      <c r="H29" s="17">
        <f t="shared" si="1"/>
        <v>7.4403750764422101E-3</v>
      </c>
      <c r="I29" s="17">
        <f t="shared" si="2"/>
        <v>9.104230370631454E-2</v>
      </c>
      <c r="J29" s="17">
        <f t="shared" si="5"/>
        <v>107.18956669166647</v>
      </c>
      <c r="K29" s="17">
        <f t="shared" si="3"/>
        <v>2.1875421773809482</v>
      </c>
      <c r="L29" s="17">
        <v>167</v>
      </c>
      <c r="M29" s="17">
        <f t="shared" si="6"/>
        <v>0.29341317365269459</v>
      </c>
      <c r="N29" s="17">
        <v>1451</v>
      </c>
      <c r="O29" s="17">
        <f t="shared" ref="O29:P29" si="37">D29/7</f>
        <v>7</v>
      </c>
      <c r="P29" s="17">
        <f t="shared" si="37"/>
        <v>0</v>
      </c>
      <c r="Q29" s="17">
        <f t="shared" si="8"/>
        <v>207</v>
      </c>
      <c r="R29" s="17"/>
      <c r="S29" s="57">
        <v>1.0074927953890489</v>
      </c>
      <c r="T29" s="57">
        <v>1400</v>
      </c>
      <c r="U29" s="63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8.76</v>
      </c>
      <c r="Z29" s="57">
        <v>1</v>
      </c>
      <c r="AA29" s="57" t="s">
        <v>35</v>
      </c>
      <c r="AB29" s="60">
        <f t="shared" si="11"/>
        <v>-0.69</v>
      </c>
      <c r="AC29" s="57">
        <v>0.24111111111111114</v>
      </c>
      <c r="AD29" s="57">
        <f t="shared" si="12"/>
        <v>-16.303933333333333</v>
      </c>
      <c r="AE29" s="57">
        <v>-5.98</v>
      </c>
      <c r="AF29" s="57">
        <v>-11.389438775</v>
      </c>
      <c r="AG29" s="57">
        <v>-17.399999999999999</v>
      </c>
    </row>
    <row r="30" spans="1:33" ht="15.75" customHeight="1">
      <c r="A30" s="13" t="s">
        <v>84</v>
      </c>
      <c r="B30" s="13"/>
      <c r="C30" s="17">
        <f t="shared" si="4"/>
        <v>23.99</v>
      </c>
      <c r="D30" s="17">
        <v>71</v>
      </c>
      <c r="E30" s="17">
        <v>0</v>
      </c>
      <c r="F30" s="17">
        <v>1703.29</v>
      </c>
      <c r="G30" s="17">
        <v>-6.7400000000000011</v>
      </c>
      <c r="H30" s="17">
        <f t="shared" si="1"/>
        <v>3.9570478309624325E-3</v>
      </c>
      <c r="I30" s="17">
        <f t="shared" si="2"/>
        <v>0.10814499017098275</v>
      </c>
      <c r="J30" s="17">
        <f t="shared" si="5"/>
        <v>184.2022803083332</v>
      </c>
      <c r="K30" s="17">
        <f t="shared" si="3"/>
        <v>2.5943983142018761</v>
      </c>
      <c r="L30" s="17">
        <v>181</v>
      </c>
      <c r="M30" s="17">
        <f t="shared" si="6"/>
        <v>0.39226519337016574</v>
      </c>
      <c r="N30" s="17">
        <v>1387</v>
      </c>
      <c r="O30" s="17">
        <f t="shared" ref="O30:P30" si="38">D30/7</f>
        <v>10.142857142857142</v>
      </c>
      <c r="P30" s="17">
        <f t="shared" si="38"/>
        <v>0</v>
      </c>
      <c r="Q30" s="17">
        <f t="shared" si="8"/>
        <v>136</v>
      </c>
      <c r="R30" s="17"/>
      <c r="S30" s="57">
        <v>0.73068715322236444</v>
      </c>
      <c r="T30" s="57">
        <v>1400</v>
      </c>
      <c r="U30" s="58" t="s">
        <v>63</v>
      </c>
      <c r="V30" s="61" t="s">
        <v>63</v>
      </c>
      <c r="W30" s="57">
        <v>6</v>
      </c>
      <c r="X30" s="57">
        <f t="shared" si="9"/>
        <v>8.4507042253521125E-2</v>
      </c>
      <c r="Y30" s="57">
        <f t="shared" si="10"/>
        <v>1.1233333333333335</v>
      </c>
      <c r="Z30" s="57">
        <v>0</v>
      </c>
      <c r="AA30" s="57" t="s">
        <v>35</v>
      </c>
      <c r="AB30" s="60">
        <f t="shared" si="11"/>
        <v>-0.69</v>
      </c>
      <c r="AC30" s="57">
        <v>0.24111111111111114</v>
      </c>
      <c r="AD30" s="57">
        <f t="shared" si="12"/>
        <v>-23.624066666666668</v>
      </c>
      <c r="AE30" s="57">
        <v>-5.98</v>
      </c>
      <c r="AF30" s="57">
        <v>-11.389438775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23.990000000000002</v>
      </c>
      <c r="D31" s="17">
        <v>89</v>
      </c>
      <c r="E31" s="17">
        <v>0</v>
      </c>
      <c r="F31" s="17">
        <v>2135.11</v>
      </c>
      <c r="G31" s="17">
        <v>-8.5800000000000018</v>
      </c>
      <c r="H31" s="17">
        <f t="shared" si="1"/>
        <v>4.0185283193840135E-3</v>
      </c>
      <c r="I31" s="17">
        <f t="shared" si="2"/>
        <v>0.10808350968256124</v>
      </c>
      <c r="J31" s="17">
        <f t="shared" si="5"/>
        <v>230.77018235833333</v>
      </c>
      <c r="K31" s="17">
        <f t="shared" si="3"/>
        <v>2.5929233972846442</v>
      </c>
      <c r="L31" s="17">
        <v>224</v>
      </c>
      <c r="M31" s="17">
        <f t="shared" si="6"/>
        <v>0.39732142857142855</v>
      </c>
      <c r="N31" s="17">
        <v>1300</v>
      </c>
      <c r="O31" s="17">
        <f t="shared" ref="O31:P31" si="39">D31/7</f>
        <v>12.714285714285714</v>
      </c>
      <c r="P31" s="17">
        <f t="shared" si="39"/>
        <v>0</v>
      </c>
      <c r="Q31" s="17">
        <f t="shared" si="8"/>
        <v>102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0.75617422541535695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9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</v>
      </c>
      <c r="X31" s="57">
        <f t="shared" si="9"/>
        <v>1.1235955056179775E-2</v>
      </c>
      <c r="Y31" s="57">
        <f t="shared" si="10"/>
        <v>4.2900000000000009</v>
      </c>
      <c r="Z31" s="57">
        <v>1</v>
      </c>
      <c r="AA31" s="57" t="s">
        <v>35</v>
      </c>
      <c r="AB31" s="60">
        <f t="shared" si="11"/>
        <v>-0.69</v>
      </c>
      <c r="AC31" s="57">
        <v>0.24111111111111114</v>
      </c>
      <c r="AD31" s="57">
        <f t="shared" si="12"/>
        <v>-29.613266666666664</v>
      </c>
      <c r="AE31" s="57">
        <v>-5.98</v>
      </c>
      <c r="AF31" s="57">
        <v>-11.389438775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1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1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1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1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1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1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1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1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1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1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1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1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1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1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1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1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1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1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1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1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1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1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1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1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1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1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1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1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1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1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1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1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1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1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1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1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1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1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1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1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1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1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1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1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1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1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1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1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1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1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1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1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1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1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1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1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1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1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1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1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1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1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1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24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24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24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24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24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24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24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24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24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24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24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24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24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24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24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24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24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24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24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24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24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24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24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24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24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24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24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24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24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24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24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24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24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24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24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24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24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24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24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24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24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24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53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Info!B1:BJ7000""),4,FALSE),"""")"),"Building Bricks - 10 Inch x 10 Inch Baseplate - Variety 6 Pack Compatible with all Major Brands")</f>
        <v>Building Bricks - 10 Inch x 10 Inch Baseplate - Variety 6 Pack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Info!B1:BJ7000""),3,FALSE),"""")"),"B074T1R2BN")</f>
        <v>B074T1R2BN</v>
      </c>
      <c r="B2" s="2" t="s">
        <v>104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14.971606549908083</v>
      </c>
      <c r="D3" s="4">
        <f>SUM(D4:D99763)</f>
        <v>93</v>
      </c>
      <c r="E3" s="4"/>
      <c r="F3" s="5">
        <f t="shared" ref="F3:G3" si="0">SUM(F4:F99763)</f>
        <v>1504.0399999999997</v>
      </c>
      <c r="G3" s="5">
        <f t="shared" si="0"/>
        <v>-113.63999999999997</v>
      </c>
      <c r="H3" s="6">
        <f t="shared" ref="H3:H31" si="1">G3/F3*-1</f>
        <v>7.5556501156884115E-2</v>
      </c>
      <c r="I3" s="7">
        <f t="shared" ref="I3:I31" si="2">J3/F3</f>
        <v>-4.8237771482947667E-2</v>
      </c>
      <c r="J3" s="5">
        <f>SUM(J4:J99763)</f>
        <v>-72.551537821212591</v>
      </c>
      <c r="K3" s="5">
        <f t="shared" ref="K3:K31" si="3">J3/D3</f>
        <v>-0.78012406259368372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Compiled!b1:g5000""),2,FALSE),"""")"),"1.5 - March
1 - April
1 - May
1 - Jun
0.5 - Jul
0.5 - Aug
0.5 - Sept
0.5 - Oct
0.5 - Nov
3 - Dec
1.5 - Jan
1.5 - Feb")</f>
        <v>1.5 - March
1 - April
1 - May
1 - Jun
0.5 - Jul
0.5 - Aug
0.5 - Sept
0.5 - Oct
0.5 - Nov
3 - Dec
1.5 -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8</v>
      </c>
      <c r="X3" s="6">
        <f>AVERAGE(X4:X99763)</f>
        <v>6.913116123642439E-2</v>
      </c>
      <c r="Y3" s="5">
        <f>ROUND(AVERAGE(Y4:Y99763),2)</f>
        <v>1.08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Info!B2:BZ7000""),36,false)),"""")*-1"),-7.77586556742187)</f>
        <v>-7.77586556742187</v>
      </c>
      <c r="AG3" s="5">
        <f>SUM(AG4:AG99763)</f>
        <v>0</v>
      </c>
    </row>
    <row r="4" spans="1:33" ht="15.75" customHeight="1">
      <c r="A4" s="13" t="s">
        <v>33</v>
      </c>
      <c r="B4" s="13" t="s">
        <v>88</v>
      </c>
      <c r="C4" s="17">
        <f t="shared" ref="C4:C31" si="4">IFERROR(F4/D4," - ")</f>
        <v>14.876666666666665</v>
      </c>
      <c r="D4" s="17">
        <v>9</v>
      </c>
      <c r="E4" s="17">
        <v>0</v>
      </c>
      <c r="F4" s="17">
        <v>133.88999999999999</v>
      </c>
      <c r="G4" s="17">
        <v>-3.4000000000000004</v>
      </c>
      <c r="H4" s="17">
        <f t="shared" si="1"/>
        <v>2.5393980132944961E-2</v>
      </c>
      <c r="I4" s="17">
        <f t="shared" si="2"/>
        <v>-6.9294391792271995E-2</v>
      </c>
      <c r="J4" s="17">
        <f t="shared" ref="J4:J31" si="5">F4*0.85+G4+AF4*D4+D4*AE4+AG4+AD4</f>
        <v>-9.2778261170672973</v>
      </c>
      <c r="K4" s="17">
        <f t="shared" si="3"/>
        <v>-1.0308695685630331</v>
      </c>
      <c r="L4" s="17">
        <v>27</v>
      </c>
      <c r="M4" s="17">
        <f t="shared" ref="M4:M31" si="6">IFERROR(D4/L4,"-")</f>
        <v>0.33333333333333331</v>
      </c>
      <c r="N4" s="17">
        <v>77</v>
      </c>
      <c r="O4" s="17">
        <f t="shared" ref="O4:P4" si="7">D4/7</f>
        <v>1.2857142857142858</v>
      </c>
      <c r="P4" s="17">
        <f t="shared" si="7"/>
        <v>0</v>
      </c>
      <c r="Q4" s="17">
        <f t="shared" ref="Q4:Q31" si="8">ROUNDDOWN(N4/(O4+P4),0)</f>
        <v>59</v>
      </c>
      <c r="R4" s="17"/>
      <c r="S4" s="57">
        <v>1.12676056338028</v>
      </c>
      <c r="T4" s="57">
        <v>0</v>
      </c>
      <c r="U4" s="58" t="s">
        <v>63</v>
      </c>
      <c r="V4" s="61" t="s">
        <v>63</v>
      </c>
      <c r="W4" s="57">
        <v>1</v>
      </c>
      <c r="X4" s="57">
        <f t="shared" ref="X4:X31" si="9">IFERROR(W4/D4,0)</f>
        <v>0.1111111111111111</v>
      </c>
      <c r="Y4" s="57">
        <f t="shared" ref="Y4:Y31" si="10">IFERROR(G4/(W4+Z4)*-1,0)</f>
        <v>3.4000000000000004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8.4370677083333331E-2</v>
      </c>
      <c r="AD4" s="57">
        <f t="shared" ref="AD4:AD31" si="12">IFERROR(AB4*AC4*D4*2,0)</f>
        <v>-1.047883809375</v>
      </c>
      <c r="AE4" s="57">
        <v>-5.42</v>
      </c>
      <c r="AF4" s="57">
        <v>-7.7618269230769199</v>
      </c>
      <c r="AG4" s="57">
        <v>0</v>
      </c>
    </row>
    <row r="5" spans="1:33" ht="15.75" customHeight="1">
      <c r="A5" s="13" t="s">
        <v>36</v>
      </c>
      <c r="B5" s="27">
        <v>12.99</v>
      </c>
      <c r="C5" s="17">
        <f t="shared" si="4"/>
        <v>14.99</v>
      </c>
      <c r="D5" s="17">
        <v>3</v>
      </c>
      <c r="E5" s="17">
        <v>0</v>
      </c>
      <c r="F5" s="17">
        <v>44.97</v>
      </c>
      <c r="G5" s="17">
        <v>-4.75</v>
      </c>
      <c r="H5" s="17">
        <f t="shared" si="1"/>
        <v>0.10562597287080276</v>
      </c>
      <c r="I5" s="17">
        <f t="shared" si="2"/>
        <v>-0.1427679646954805</v>
      </c>
      <c r="J5" s="17">
        <f t="shared" si="5"/>
        <v>-6.420275372355758</v>
      </c>
      <c r="K5" s="17">
        <f t="shared" si="3"/>
        <v>-2.1400917907852528</v>
      </c>
      <c r="L5" s="17">
        <v>22</v>
      </c>
      <c r="M5" s="17">
        <f t="shared" si="6"/>
        <v>0.13636363636363635</v>
      </c>
      <c r="N5" s="17">
        <v>71</v>
      </c>
      <c r="O5" s="17">
        <f t="shared" ref="O5:P5" si="13">D5/7</f>
        <v>0.42857142857142855</v>
      </c>
      <c r="P5" s="17">
        <f t="shared" si="13"/>
        <v>0</v>
      </c>
      <c r="Q5" s="17">
        <f t="shared" si="8"/>
        <v>165</v>
      </c>
      <c r="R5" s="17"/>
      <c r="S5" s="57">
        <v>0.76595744680850997</v>
      </c>
      <c r="T5" s="57">
        <v>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8.4370677083333331E-2</v>
      </c>
      <c r="AD5" s="57">
        <f t="shared" si="12"/>
        <v>-0.34929460312499999</v>
      </c>
      <c r="AE5" s="57">
        <v>-5.42</v>
      </c>
      <c r="AF5" s="57">
        <v>-7.7618269230769199</v>
      </c>
      <c r="AG5" s="57">
        <v>0</v>
      </c>
    </row>
    <row r="6" spans="1:33" ht="15.75" customHeight="1">
      <c r="A6" s="13" t="s">
        <v>38</v>
      </c>
      <c r="B6" s="13" t="s">
        <v>105</v>
      </c>
      <c r="C6" s="17">
        <f t="shared" si="4"/>
        <v>14.779473684210526</v>
      </c>
      <c r="D6" s="17">
        <v>19</v>
      </c>
      <c r="E6" s="17">
        <v>0</v>
      </c>
      <c r="F6" s="17">
        <v>280.81</v>
      </c>
      <c r="G6" s="17">
        <v>-1.32</v>
      </c>
      <c r="H6" s="17">
        <f t="shared" si="1"/>
        <v>4.7006872974609164E-3</v>
      </c>
      <c r="I6" s="17">
        <f t="shared" si="2"/>
        <v>-5.4479579400970347E-2</v>
      </c>
      <c r="J6" s="17">
        <f t="shared" si="5"/>
        <v>-15.298410691586483</v>
      </c>
      <c r="K6" s="17">
        <f t="shared" si="3"/>
        <v>-0.80517951008349908</v>
      </c>
      <c r="L6" s="17">
        <v>24</v>
      </c>
      <c r="M6" s="17">
        <f t="shared" si="6"/>
        <v>0.79166666666666663</v>
      </c>
      <c r="N6" s="17">
        <v>54</v>
      </c>
      <c r="O6" s="17">
        <f t="shared" ref="O6:P6" si="14">D6/7</f>
        <v>2.7142857142857144</v>
      </c>
      <c r="P6" s="17">
        <f t="shared" si="14"/>
        <v>0</v>
      </c>
      <c r="Q6" s="17">
        <f t="shared" si="8"/>
        <v>19</v>
      </c>
      <c r="R6" s="17"/>
      <c r="S6" s="57">
        <v>0.77899343544857702</v>
      </c>
      <c r="T6" s="57">
        <v>0</v>
      </c>
      <c r="U6" s="58" t="s">
        <v>63</v>
      </c>
      <c r="V6" s="61" t="s">
        <v>63</v>
      </c>
      <c r="W6" s="57">
        <v>0</v>
      </c>
      <c r="X6" s="57">
        <f t="shared" si="9"/>
        <v>0</v>
      </c>
      <c r="Y6" s="57">
        <f t="shared" si="10"/>
        <v>1.32</v>
      </c>
      <c r="Z6" s="57">
        <v>1</v>
      </c>
      <c r="AA6" s="57" t="s">
        <v>35</v>
      </c>
      <c r="AB6" s="60">
        <f t="shared" si="11"/>
        <v>-0.69</v>
      </c>
      <c r="AC6" s="57">
        <v>8.4370677083333331E-2</v>
      </c>
      <c r="AD6" s="57">
        <f t="shared" si="12"/>
        <v>-2.2121991531249998</v>
      </c>
      <c r="AE6" s="57">
        <v>-5.42</v>
      </c>
      <c r="AF6" s="57">
        <v>-7.7618269230769199</v>
      </c>
      <c r="AG6" s="57">
        <v>0</v>
      </c>
    </row>
    <row r="7" spans="1:33" ht="15.75" customHeight="1">
      <c r="A7" s="13" t="s">
        <v>40</v>
      </c>
      <c r="B7" s="13" t="s">
        <v>106</v>
      </c>
      <c r="C7" s="17">
        <f t="shared" si="4"/>
        <v>13.85684210526316</v>
      </c>
      <c r="D7" s="17">
        <v>19</v>
      </c>
      <c r="E7" s="17">
        <v>0</v>
      </c>
      <c r="F7" s="17">
        <v>263.28000000000003</v>
      </c>
      <c r="G7" s="17">
        <v>-17.579999999999998</v>
      </c>
      <c r="H7" s="17">
        <f t="shared" si="1"/>
        <v>6.6773017319963518E-2</v>
      </c>
      <c r="I7" s="17">
        <f t="shared" si="2"/>
        <v>-0.17646198226270496</v>
      </c>
      <c r="J7" s="17">
        <f t="shared" si="5"/>
        <v>-46.458910690124966</v>
      </c>
      <c r="K7" s="17">
        <f t="shared" si="3"/>
        <v>-2.4452058257960507</v>
      </c>
      <c r="L7" s="17">
        <v>29</v>
      </c>
      <c r="M7" s="17">
        <f t="shared" si="6"/>
        <v>0.65517241379310343</v>
      </c>
      <c r="N7" s="17">
        <v>35</v>
      </c>
      <c r="O7" s="17">
        <f t="shared" ref="O7:P7" si="15">D7/7</f>
        <v>2.7142857142857144</v>
      </c>
      <c r="P7" s="17">
        <f t="shared" si="15"/>
        <v>0</v>
      </c>
      <c r="Q7" s="17">
        <f t="shared" si="8"/>
        <v>12</v>
      </c>
      <c r="R7" s="17"/>
      <c r="S7" s="57">
        <v>1.1675126903553299</v>
      </c>
      <c r="T7" s="57">
        <v>0</v>
      </c>
      <c r="U7" s="58" t="s">
        <v>63</v>
      </c>
      <c r="V7" s="61" t="s">
        <v>63</v>
      </c>
      <c r="W7" s="57">
        <v>3</v>
      </c>
      <c r="X7" s="57">
        <f t="shared" si="9"/>
        <v>0.15789473684210525</v>
      </c>
      <c r="Y7" s="57">
        <f t="shared" si="10"/>
        <v>4.3949999999999996</v>
      </c>
      <c r="Z7" s="57">
        <v>1</v>
      </c>
      <c r="AA7" s="57" t="s">
        <v>35</v>
      </c>
      <c r="AB7" s="60">
        <f t="shared" si="11"/>
        <v>-0.69</v>
      </c>
      <c r="AC7" s="57">
        <v>8.4370677083333331E-2</v>
      </c>
      <c r="AD7" s="57">
        <f t="shared" si="12"/>
        <v>-2.2121991531249998</v>
      </c>
      <c r="AE7" s="57">
        <v>-5.42</v>
      </c>
      <c r="AF7" s="57">
        <v>-7.7618269230000001</v>
      </c>
      <c r="AG7" s="57">
        <v>0</v>
      </c>
    </row>
    <row r="8" spans="1:33" ht="15.75" customHeight="1">
      <c r="A8" s="13" t="s">
        <v>42</v>
      </c>
      <c r="B8" s="13" t="s">
        <v>88</v>
      </c>
      <c r="C8" s="17">
        <f t="shared" si="4"/>
        <v>18.702500000000001</v>
      </c>
      <c r="D8" s="17">
        <v>4</v>
      </c>
      <c r="E8" s="17">
        <v>0</v>
      </c>
      <c r="F8" s="17">
        <v>74.81</v>
      </c>
      <c r="G8" s="17">
        <v>-8.9400000000000013</v>
      </c>
      <c r="H8" s="17">
        <f t="shared" si="1"/>
        <v>0.11950274027536427</v>
      </c>
      <c r="I8" s="17">
        <f t="shared" si="2"/>
        <v>1.9455502880630911E-2</v>
      </c>
      <c r="J8" s="17">
        <f t="shared" si="5"/>
        <v>1.4554661704999985</v>
      </c>
      <c r="K8" s="17">
        <f t="shared" si="3"/>
        <v>0.36386654262499962</v>
      </c>
      <c r="L8" s="17">
        <v>17</v>
      </c>
      <c r="M8" s="17">
        <f t="shared" si="6"/>
        <v>0.23529411764705882</v>
      </c>
      <c r="N8" s="17">
        <v>30</v>
      </c>
      <c r="O8" s="17">
        <f t="shared" ref="O8:P8" si="16">D8/7</f>
        <v>0.5714285714285714</v>
      </c>
      <c r="P8" s="17">
        <f t="shared" si="16"/>
        <v>0</v>
      </c>
      <c r="Q8" s="17">
        <f t="shared" si="8"/>
        <v>52</v>
      </c>
      <c r="R8" s="17"/>
      <c r="S8" s="57">
        <v>1.2659574468085111</v>
      </c>
      <c r="T8" s="57">
        <v>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8.4370677083333331E-2</v>
      </c>
      <c r="AD8" s="57">
        <f t="shared" si="12"/>
        <v>-0.46572613749999997</v>
      </c>
      <c r="AE8" s="57">
        <v>-5.42</v>
      </c>
      <c r="AF8" s="57">
        <v>-7.7618269230000001</v>
      </c>
      <c r="AG8" s="57">
        <v>0</v>
      </c>
    </row>
    <row r="9" spans="1:33" ht="15.75" customHeight="1">
      <c r="A9" s="13" t="s">
        <v>44</v>
      </c>
      <c r="B9" s="13" t="s">
        <v>107</v>
      </c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-3.52</v>
      </c>
      <c r="H9" s="17" t="e">
        <f t="shared" si="1"/>
        <v>#DIV/0!</v>
      </c>
      <c r="I9" s="17" t="e">
        <f t="shared" si="2"/>
        <v>#DIV/0!</v>
      </c>
      <c r="J9" s="17">
        <f t="shared" si="5"/>
        <v>-3.52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30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1.3147632311977711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8.4370677083333331E-2</v>
      </c>
      <c r="AD9" s="57">
        <f t="shared" si="12"/>
        <v>0</v>
      </c>
      <c r="AE9" s="57">
        <v>-5.42</v>
      </c>
      <c r="AF9" s="57">
        <v>-7.8531730770000001</v>
      </c>
      <c r="AG9" s="57">
        <v>0</v>
      </c>
    </row>
    <row r="10" spans="1:33" ht="15.75" customHeight="1">
      <c r="A10" s="13" t="s">
        <v>46</v>
      </c>
      <c r="B10" s="13" t="s">
        <v>108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31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1.3567251461988299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8.4370677083333331E-2</v>
      </c>
      <c r="AD10" s="57">
        <f t="shared" si="12"/>
        <v>0</v>
      </c>
      <c r="AE10" s="57">
        <v>-5.42</v>
      </c>
      <c r="AF10" s="57">
        <v>-7.8531730770000001</v>
      </c>
      <c r="AG10" s="57">
        <v>0</v>
      </c>
    </row>
    <row r="11" spans="1:33" ht="15.75" customHeight="1">
      <c r="A11" s="13" t="s">
        <v>48</v>
      </c>
      <c r="B11" s="13" t="s">
        <v>109</v>
      </c>
      <c r="C11" s="17">
        <f t="shared" si="4"/>
        <v>16.822499999999998</v>
      </c>
      <c r="D11" s="17">
        <v>4</v>
      </c>
      <c r="E11" s="17">
        <v>0</v>
      </c>
      <c r="F11" s="17">
        <v>67.289999999999992</v>
      </c>
      <c r="G11" s="17">
        <v>-0.08</v>
      </c>
      <c r="H11" s="17">
        <f t="shared" si="1"/>
        <v>1.1888839352058257E-3</v>
      </c>
      <c r="I11" s="17">
        <f t="shared" si="2"/>
        <v>5.287682500371519E-2</v>
      </c>
      <c r="J11" s="17">
        <f t="shared" si="5"/>
        <v>3.5580815544999949</v>
      </c>
      <c r="K11" s="17">
        <f t="shared" si="3"/>
        <v>0.88952038862499871</v>
      </c>
      <c r="L11" s="17">
        <v>15</v>
      </c>
      <c r="M11" s="17">
        <f t="shared" si="6"/>
        <v>0.26666666666666666</v>
      </c>
      <c r="N11" s="17">
        <v>27</v>
      </c>
      <c r="O11" s="17">
        <f t="shared" ref="O11:P11" si="19">D11/7</f>
        <v>0.5714285714285714</v>
      </c>
      <c r="P11" s="17">
        <f t="shared" si="19"/>
        <v>0</v>
      </c>
      <c r="Q11" s="17">
        <f t="shared" si="8"/>
        <v>47</v>
      </c>
      <c r="R11" s="17"/>
      <c r="S11" s="57">
        <v>1.564625850340136</v>
      </c>
      <c r="T11" s="57">
        <v>96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8.4370677083333331E-2</v>
      </c>
      <c r="AD11" s="57">
        <f t="shared" si="12"/>
        <v>-0.46572613749999997</v>
      </c>
      <c r="AE11" s="57">
        <v>-5.42</v>
      </c>
      <c r="AF11" s="57">
        <v>-7.8531730770000001</v>
      </c>
      <c r="AG11" s="57">
        <v>0</v>
      </c>
    </row>
    <row r="12" spans="1:33" ht="15.75" customHeight="1">
      <c r="A12" s="13" t="s">
        <v>50</v>
      </c>
      <c r="B12" s="13" t="s">
        <v>110</v>
      </c>
      <c r="C12" s="17">
        <f t="shared" si="4"/>
        <v>16.586666666666666</v>
      </c>
      <c r="D12" s="17">
        <v>3</v>
      </c>
      <c r="E12" s="17">
        <v>0</v>
      </c>
      <c r="F12" s="17">
        <v>49.76</v>
      </c>
      <c r="G12" s="17">
        <v>-0.08</v>
      </c>
      <c r="H12" s="17">
        <f t="shared" si="1"/>
        <v>1.6077170418006433E-3</v>
      </c>
      <c r="I12" s="17">
        <f t="shared" si="2"/>
        <v>3.8242672766780623E-2</v>
      </c>
      <c r="J12" s="17">
        <f t="shared" si="5"/>
        <v>1.9029553968750037</v>
      </c>
      <c r="K12" s="17">
        <f t="shared" si="3"/>
        <v>0.63431846562500127</v>
      </c>
      <c r="L12" s="17">
        <v>16</v>
      </c>
      <c r="M12" s="17">
        <f t="shared" si="6"/>
        <v>0.1875</v>
      </c>
      <c r="N12" s="17">
        <v>24</v>
      </c>
      <c r="O12" s="17">
        <f t="shared" ref="O12:P12" si="20">D12/7</f>
        <v>0.42857142857142855</v>
      </c>
      <c r="P12" s="17">
        <f t="shared" si="20"/>
        <v>0</v>
      </c>
      <c r="Q12" s="17">
        <f t="shared" si="8"/>
        <v>56</v>
      </c>
      <c r="R12" s="17"/>
      <c r="S12" s="57">
        <v>1.5547703180212009</v>
      </c>
      <c r="T12" s="57">
        <v>192</v>
      </c>
      <c r="U12" s="58">
        <v>96</v>
      </c>
      <c r="V12" s="61">
        <v>44311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8.4370677083333331E-2</v>
      </c>
      <c r="AD12" s="57">
        <f t="shared" si="12"/>
        <v>-0.34929460312499999</v>
      </c>
      <c r="AE12" s="57">
        <v>-5.42</v>
      </c>
      <c r="AF12" s="57">
        <v>-7.9012500000000001</v>
      </c>
      <c r="AG12" s="57">
        <v>0</v>
      </c>
    </row>
    <row r="13" spans="1:33" ht="15.75" customHeight="1">
      <c r="A13" s="13" t="s">
        <v>52</v>
      </c>
      <c r="B13" s="13" t="s">
        <v>111</v>
      </c>
      <c r="C13" s="17">
        <f t="shared" si="4"/>
        <v>17.721666666666668</v>
      </c>
      <c r="D13" s="17">
        <v>6</v>
      </c>
      <c r="E13" s="17">
        <v>0</v>
      </c>
      <c r="F13" s="17">
        <v>106.33</v>
      </c>
      <c r="G13" s="17">
        <v>-0.05</v>
      </c>
      <c r="H13" s="17">
        <f t="shared" si="1"/>
        <v>4.7023417661995676E-4</v>
      </c>
      <c r="I13" s="17">
        <f t="shared" si="2"/>
        <v>9.1266912383617088E-2</v>
      </c>
      <c r="J13" s="17">
        <f t="shared" si="5"/>
        <v>9.7044107937500055</v>
      </c>
      <c r="K13" s="17">
        <f t="shared" si="3"/>
        <v>1.6174017989583342</v>
      </c>
      <c r="L13" s="17">
        <v>19</v>
      </c>
      <c r="M13" s="17">
        <f t="shared" si="6"/>
        <v>0.31578947368421051</v>
      </c>
      <c r="N13" s="17">
        <v>20</v>
      </c>
      <c r="O13" s="17">
        <f t="shared" ref="O13:P13" si="21">D13/7</f>
        <v>0.8571428571428571</v>
      </c>
      <c r="P13" s="17">
        <f t="shared" si="21"/>
        <v>0</v>
      </c>
      <c r="Q13" s="17">
        <f t="shared" si="8"/>
        <v>23</v>
      </c>
      <c r="R13" s="17"/>
      <c r="S13" s="57">
        <v>1.641434262948207</v>
      </c>
      <c r="T13" s="57">
        <v>96</v>
      </c>
      <c r="U13" s="58">
        <v>96</v>
      </c>
      <c r="V13" s="61">
        <v>44311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8.4370677083333331E-2</v>
      </c>
      <c r="AD13" s="57">
        <f t="shared" si="12"/>
        <v>-0.69858920624999998</v>
      </c>
      <c r="AE13" s="57">
        <v>-5.42</v>
      </c>
      <c r="AF13" s="57">
        <v>-7.9012500000000001</v>
      </c>
      <c r="AG13" s="57">
        <v>0</v>
      </c>
    </row>
    <row r="14" spans="1:33" ht="15.75" customHeight="1">
      <c r="A14" s="13" t="s">
        <v>54</v>
      </c>
      <c r="B14" s="13" t="s">
        <v>88</v>
      </c>
      <c r="C14" s="17">
        <f t="shared" si="4"/>
        <v>17.59</v>
      </c>
      <c r="D14" s="17">
        <v>2</v>
      </c>
      <c r="E14" s="17">
        <v>0</v>
      </c>
      <c r="F14" s="17">
        <v>35.18</v>
      </c>
      <c r="G14" s="17">
        <v>-0.08</v>
      </c>
      <c r="H14" s="17">
        <f t="shared" si="1"/>
        <v>2.2740193291642978E-3</v>
      </c>
      <c r="I14" s="17">
        <f t="shared" si="2"/>
        <v>8.3787291962762939E-2</v>
      </c>
      <c r="J14" s="17">
        <f t="shared" si="5"/>
        <v>2.9476369312500004</v>
      </c>
      <c r="K14" s="17">
        <f t="shared" si="3"/>
        <v>1.4738184656250002</v>
      </c>
      <c r="L14" s="17">
        <v>7</v>
      </c>
      <c r="M14" s="17">
        <f t="shared" si="6"/>
        <v>0.2857142857142857</v>
      </c>
      <c r="N14" s="17">
        <v>18</v>
      </c>
      <c r="O14" s="17">
        <f t="shared" ref="O14:P14" si="22">D14/7</f>
        <v>0.2857142857142857</v>
      </c>
      <c r="P14" s="17">
        <f t="shared" si="22"/>
        <v>0</v>
      </c>
      <c r="Q14" s="17">
        <f t="shared" si="8"/>
        <v>63</v>
      </c>
      <c r="R14" s="17"/>
      <c r="S14" s="57">
        <v>1.613445378151261</v>
      </c>
      <c r="T14" s="57">
        <v>96</v>
      </c>
      <c r="U14" s="58">
        <v>96</v>
      </c>
      <c r="V14" s="61">
        <v>44312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8.4370677083333331E-2</v>
      </c>
      <c r="AD14" s="57">
        <f t="shared" si="12"/>
        <v>-0.23286306874999999</v>
      </c>
      <c r="AE14" s="57">
        <v>-5.42</v>
      </c>
      <c r="AF14" s="57">
        <v>-7.9012500000000001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17.920000000000002</v>
      </c>
      <c r="D15" s="17">
        <v>2</v>
      </c>
      <c r="E15" s="17">
        <v>0</v>
      </c>
      <c r="F15" s="17">
        <v>35.840000000000003</v>
      </c>
      <c r="G15" s="17">
        <v>0</v>
      </c>
      <c r="H15" s="17">
        <f t="shared" si="1"/>
        <v>0</v>
      </c>
      <c r="I15" s="17">
        <f t="shared" si="2"/>
        <v>0.10012937866210943</v>
      </c>
      <c r="J15" s="17">
        <f t="shared" si="5"/>
        <v>3.5886369312500022</v>
      </c>
      <c r="K15" s="17">
        <f t="shared" si="3"/>
        <v>1.7943184656250011</v>
      </c>
      <c r="L15" s="17">
        <v>6</v>
      </c>
      <c r="M15" s="17">
        <f t="shared" si="6"/>
        <v>0.33333333333333331</v>
      </c>
      <c r="N15" s="17">
        <v>14</v>
      </c>
      <c r="O15" s="17">
        <f t="shared" ref="O15:P15" si="23">D15/7</f>
        <v>0.2857142857142857</v>
      </c>
      <c r="P15" s="17">
        <f t="shared" si="23"/>
        <v>0</v>
      </c>
      <c r="Q15" s="17">
        <f t="shared" si="8"/>
        <v>49</v>
      </c>
      <c r="R15" s="17"/>
      <c r="S15" s="57">
        <v>1.6842105263157889</v>
      </c>
      <c r="T15" s="57">
        <v>96</v>
      </c>
      <c r="U15" s="58">
        <v>96</v>
      </c>
      <c r="V15" s="61">
        <v>44313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8.4370677083333331E-2</v>
      </c>
      <c r="AD15" s="57">
        <f t="shared" si="12"/>
        <v>-0.23286306874999999</v>
      </c>
      <c r="AE15" s="57">
        <v>-5.42</v>
      </c>
      <c r="AF15" s="57">
        <v>-7.9012500000000001</v>
      </c>
      <c r="AG15" s="57">
        <v>0</v>
      </c>
    </row>
    <row r="16" spans="1:33" ht="15.75" customHeight="1">
      <c r="A16" s="13" t="s">
        <v>57</v>
      </c>
      <c r="B16" s="13" t="s">
        <v>88</v>
      </c>
      <c r="C16" s="17">
        <f t="shared" si="4"/>
        <v>18.82</v>
      </c>
      <c r="D16" s="17">
        <v>1</v>
      </c>
      <c r="E16" s="17">
        <v>0</v>
      </c>
      <c r="F16" s="17">
        <v>18.82</v>
      </c>
      <c r="G16" s="17">
        <v>0</v>
      </c>
      <c r="H16" s="17">
        <f t="shared" si="1"/>
        <v>0</v>
      </c>
      <c r="I16" s="17">
        <f t="shared" si="2"/>
        <v>0.13598929147848027</v>
      </c>
      <c r="J16" s="17">
        <f t="shared" si="5"/>
        <v>2.5593184656249988</v>
      </c>
      <c r="K16" s="17">
        <f t="shared" si="3"/>
        <v>2.5593184656249988</v>
      </c>
      <c r="L16" s="17">
        <v>12</v>
      </c>
      <c r="M16" s="17">
        <f t="shared" si="6"/>
        <v>8.3333333333333329E-2</v>
      </c>
      <c r="N16" s="17">
        <v>13</v>
      </c>
      <c r="O16" s="17">
        <f t="shared" ref="O16:P16" si="24">D16/7</f>
        <v>0.14285714285714285</v>
      </c>
      <c r="P16" s="17">
        <f t="shared" si="24"/>
        <v>0</v>
      </c>
      <c r="Q16" s="17">
        <f t="shared" si="8"/>
        <v>91</v>
      </c>
      <c r="R16" s="17"/>
      <c r="S16" s="57">
        <v>1.788819875776398</v>
      </c>
      <c r="T16" s="57">
        <v>96</v>
      </c>
      <c r="U16" s="58">
        <v>96</v>
      </c>
      <c r="V16" s="61">
        <v>44322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8.4370677083333331E-2</v>
      </c>
      <c r="AD16" s="57">
        <f t="shared" si="12"/>
        <v>-0.11643153437499999</v>
      </c>
      <c r="AE16" s="57">
        <v>-5.42</v>
      </c>
      <c r="AF16" s="57">
        <v>-7.9012500000000001</v>
      </c>
      <c r="AG16" s="57">
        <v>0</v>
      </c>
    </row>
    <row r="17" spans="1:33" ht="15.75" customHeight="1">
      <c r="A17" s="13" t="s">
        <v>59</v>
      </c>
      <c r="B17" s="13"/>
      <c r="C17" s="17">
        <f t="shared" si="4"/>
        <v>17.59</v>
      </c>
      <c r="D17" s="17">
        <v>3</v>
      </c>
      <c r="E17" s="17">
        <v>0</v>
      </c>
      <c r="F17" s="17">
        <v>52.77</v>
      </c>
      <c r="G17" s="17">
        <v>0</v>
      </c>
      <c r="H17" s="17">
        <f t="shared" si="1"/>
        <v>0</v>
      </c>
      <c r="I17" s="17">
        <f t="shared" si="2"/>
        <v>8.6061311291927303E-2</v>
      </c>
      <c r="J17" s="17">
        <f t="shared" si="5"/>
        <v>4.541455396875004</v>
      </c>
      <c r="K17" s="17">
        <f t="shared" si="3"/>
        <v>1.5138184656250013</v>
      </c>
      <c r="L17" s="17">
        <v>11</v>
      </c>
      <c r="M17" s="17">
        <f t="shared" si="6"/>
        <v>0.27272727272727271</v>
      </c>
      <c r="N17" s="17">
        <v>11</v>
      </c>
      <c r="O17" s="17">
        <f t="shared" ref="O17:P17" si="25">D17/7</f>
        <v>0.42857142857142855</v>
      </c>
      <c r="P17" s="17">
        <f t="shared" si="25"/>
        <v>0</v>
      </c>
      <c r="Q17" s="17">
        <f t="shared" si="8"/>
        <v>25</v>
      </c>
      <c r="R17" s="17"/>
      <c r="S17" s="57">
        <v>1.7931034482758621</v>
      </c>
      <c r="T17" s="57">
        <v>96</v>
      </c>
      <c r="U17" s="58">
        <v>96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8.4370677083333331E-2</v>
      </c>
      <c r="AD17" s="57">
        <f t="shared" si="12"/>
        <v>-0.34929460312499999</v>
      </c>
      <c r="AE17" s="57">
        <v>-5.42</v>
      </c>
      <c r="AF17" s="57">
        <v>-7.9012500000000001</v>
      </c>
      <c r="AG17" s="57">
        <v>0</v>
      </c>
    </row>
    <row r="18" spans="1:33" ht="15.75" customHeight="1">
      <c r="A18" s="13" t="s">
        <v>61</v>
      </c>
      <c r="B18" s="13" t="s">
        <v>112</v>
      </c>
      <c r="C18" s="17">
        <f t="shared" si="4"/>
        <v>17.28</v>
      </c>
      <c r="D18" s="17">
        <v>3</v>
      </c>
      <c r="E18" s="17">
        <v>0</v>
      </c>
      <c r="F18" s="17">
        <v>51.84</v>
      </c>
      <c r="G18" s="17">
        <v>-0.08</v>
      </c>
      <c r="H18" s="17">
        <f t="shared" si="1"/>
        <v>1.5432098765432098E-3</v>
      </c>
      <c r="I18" s="17">
        <f t="shared" si="2"/>
        <v>7.0813182810088804E-2</v>
      </c>
      <c r="J18" s="17">
        <f t="shared" si="5"/>
        <v>3.6709553968750042</v>
      </c>
      <c r="K18" s="17">
        <f t="shared" si="3"/>
        <v>1.2236517989583346</v>
      </c>
      <c r="L18" s="17">
        <v>10</v>
      </c>
      <c r="M18" s="17">
        <f t="shared" si="6"/>
        <v>0.3</v>
      </c>
      <c r="N18" s="17">
        <v>8</v>
      </c>
      <c r="O18" s="17">
        <f t="shared" ref="O18:P18" si="26">D18/7</f>
        <v>0.42857142857142855</v>
      </c>
      <c r="P18" s="17">
        <f t="shared" si="26"/>
        <v>0</v>
      </c>
      <c r="Q18" s="17">
        <f t="shared" si="8"/>
        <v>18</v>
      </c>
      <c r="R18" s="17"/>
      <c r="S18" s="57">
        <v>1.9696969696969699</v>
      </c>
      <c r="T18" s="57">
        <v>96</v>
      </c>
      <c r="U18" s="58">
        <v>96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8.4370677083333331E-2</v>
      </c>
      <c r="AD18" s="57">
        <f t="shared" si="12"/>
        <v>-0.34929460312499999</v>
      </c>
      <c r="AE18" s="57">
        <v>-5.42</v>
      </c>
      <c r="AF18" s="57">
        <v>-7.9012500000000001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18.59</v>
      </c>
      <c r="D19" s="17">
        <v>3</v>
      </c>
      <c r="E19" s="17">
        <v>0</v>
      </c>
      <c r="F19" s="17">
        <v>55.77</v>
      </c>
      <c r="G19" s="17">
        <v>0</v>
      </c>
      <c r="H19" s="17">
        <f t="shared" si="1"/>
        <v>0</v>
      </c>
      <c r="I19" s="17">
        <f t="shared" si="2"/>
        <v>0.12715537738703606</v>
      </c>
      <c r="J19" s="17">
        <f t="shared" si="5"/>
        <v>7.0914553968750011</v>
      </c>
      <c r="K19" s="17">
        <f t="shared" si="3"/>
        <v>2.3638184656250005</v>
      </c>
      <c r="L19" s="17">
        <v>8</v>
      </c>
      <c r="M19" s="17">
        <f t="shared" si="6"/>
        <v>0.375</v>
      </c>
      <c r="N19" s="17">
        <v>4</v>
      </c>
      <c r="O19" s="17">
        <f t="shared" ref="O19:P19" si="27">D19/7</f>
        <v>0.42857142857142855</v>
      </c>
      <c r="P19" s="17">
        <f t="shared" si="27"/>
        <v>0</v>
      </c>
      <c r="Q19" s="17">
        <f t="shared" si="8"/>
        <v>9</v>
      </c>
      <c r="R19" s="17"/>
      <c r="S19" s="57">
        <v>1.8867924528301889</v>
      </c>
      <c r="T19" s="57">
        <v>96</v>
      </c>
      <c r="U19" s="58">
        <v>96</v>
      </c>
      <c r="V19" s="61">
        <v>44321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8.4370677083333331E-2</v>
      </c>
      <c r="AD19" s="57">
        <f t="shared" si="12"/>
        <v>-0.34929460312499999</v>
      </c>
      <c r="AE19" s="57">
        <v>-5.42</v>
      </c>
      <c r="AF19" s="57">
        <v>-7.9012500000000001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18.59</v>
      </c>
      <c r="D20" s="17">
        <v>1</v>
      </c>
      <c r="E20" s="17">
        <v>0</v>
      </c>
      <c r="F20" s="17">
        <v>18.59</v>
      </c>
      <c r="G20" s="17">
        <v>0</v>
      </c>
      <c r="H20" s="17">
        <f t="shared" si="1"/>
        <v>0</v>
      </c>
      <c r="I20" s="17">
        <f t="shared" si="2"/>
        <v>0.12715537738703597</v>
      </c>
      <c r="J20" s="17">
        <f t="shared" si="5"/>
        <v>2.3638184656249988</v>
      </c>
      <c r="K20" s="17">
        <f t="shared" si="3"/>
        <v>2.3638184656249988</v>
      </c>
      <c r="L20" s="17">
        <v>7</v>
      </c>
      <c r="M20" s="17">
        <f t="shared" si="6"/>
        <v>0.14285714285714285</v>
      </c>
      <c r="N20" s="17">
        <v>3</v>
      </c>
      <c r="O20" s="17">
        <f t="shared" ref="O20:P20" si="28">D20/7</f>
        <v>0.14285714285714285</v>
      </c>
      <c r="P20" s="17">
        <f t="shared" si="28"/>
        <v>0</v>
      </c>
      <c r="Q20" s="17">
        <f t="shared" si="8"/>
        <v>21</v>
      </c>
      <c r="R20" s="17"/>
      <c r="S20" s="57">
        <v>1.5308641975308639</v>
      </c>
      <c r="T20" s="57">
        <v>96</v>
      </c>
      <c r="U20" s="58">
        <v>96</v>
      </c>
      <c r="V20" s="61">
        <v>44341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8.4370677083333331E-2</v>
      </c>
      <c r="AD20" s="57">
        <f t="shared" si="12"/>
        <v>-0.11643153437499999</v>
      </c>
      <c r="AE20" s="57">
        <v>-5.42</v>
      </c>
      <c r="AF20" s="57">
        <v>-7.9012500000000001</v>
      </c>
      <c r="AG20" s="57">
        <v>0</v>
      </c>
    </row>
    <row r="21" spans="1:33" ht="15.75" customHeight="1">
      <c r="A21" s="13" t="s">
        <v>68</v>
      </c>
      <c r="B21" s="13" t="s">
        <v>114</v>
      </c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3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1.6</v>
      </c>
      <c r="T21" s="57">
        <v>96</v>
      </c>
      <c r="U21" s="58">
        <v>96</v>
      </c>
      <c r="V21" s="61">
        <v>44341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8.4370677083333331E-2</v>
      </c>
      <c r="AD21" s="57">
        <f t="shared" si="12"/>
        <v>0</v>
      </c>
      <c r="AE21" s="57">
        <v>-5.42</v>
      </c>
      <c r="AF21" s="57">
        <v>-7.9012500000000001</v>
      </c>
      <c r="AG21" s="57">
        <v>0</v>
      </c>
    </row>
    <row r="22" spans="1:33" ht="15.75" customHeight="1">
      <c r="A22" s="13" t="s">
        <v>70</v>
      </c>
      <c r="B22" s="13" t="s">
        <v>115</v>
      </c>
      <c r="C22" s="17">
        <f t="shared" si="4"/>
        <v>19.656666666666666</v>
      </c>
      <c r="D22" s="17">
        <v>3</v>
      </c>
      <c r="E22" s="17">
        <v>0</v>
      </c>
      <c r="F22" s="17">
        <v>58.97</v>
      </c>
      <c r="G22" s="17">
        <v>0</v>
      </c>
      <c r="H22" s="17">
        <f t="shared" si="1"/>
        <v>0</v>
      </c>
      <c r="I22" s="17">
        <f t="shared" si="2"/>
        <v>0.16638045441538071</v>
      </c>
      <c r="J22" s="17">
        <f t="shared" si="5"/>
        <v>9.8114553968750009</v>
      </c>
      <c r="K22" s="17">
        <f t="shared" si="3"/>
        <v>3.2704851322916668</v>
      </c>
      <c r="L22" s="17">
        <v>13</v>
      </c>
      <c r="M22" s="17">
        <f t="shared" si="6"/>
        <v>0.23076923076923078</v>
      </c>
      <c r="N22" s="17">
        <v>1</v>
      </c>
      <c r="O22" s="17">
        <f t="shared" ref="O22:P22" si="30">D22/7</f>
        <v>0.42857142857142855</v>
      </c>
      <c r="P22" s="17">
        <f t="shared" si="30"/>
        <v>0</v>
      </c>
      <c r="Q22" s="17">
        <f t="shared" si="8"/>
        <v>2</v>
      </c>
      <c r="R22" s="17"/>
      <c r="S22" s="57">
        <v>0</v>
      </c>
      <c r="T22" s="57">
        <v>96</v>
      </c>
      <c r="U22" s="58">
        <v>44348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8.4370677083333331E-2</v>
      </c>
      <c r="AD22" s="57">
        <f t="shared" si="12"/>
        <v>-0.34929460312499999</v>
      </c>
      <c r="AE22" s="57">
        <v>-5.42</v>
      </c>
      <c r="AF22" s="57">
        <v>-7.9012500000000001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96</v>
      </c>
      <c r="U23" s="58">
        <v>96</v>
      </c>
      <c r="V23" s="61">
        <v>44348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8.4370677083333331E-2</v>
      </c>
      <c r="AD23" s="57">
        <f t="shared" si="12"/>
        <v>0</v>
      </c>
      <c r="AE23" s="57">
        <v>-5.42</v>
      </c>
      <c r="AF23" s="57">
        <v>-7.9012500000000001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96</v>
      </c>
      <c r="U24" s="58">
        <v>96</v>
      </c>
      <c r="V24" s="61" t="s">
        <v>117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8.4370677083333331E-2</v>
      </c>
      <c r="AD24" s="57">
        <f t="shared" si="12"/>
        <v>0</v>
      </c>
      <c r="AE24" s="57">
        <v>-5.42</v>
      </c>
      <c r="AF24" s="57">
        <v>-7.9012500000000001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8.4370677083333331E-2</v>
      </c>
      <c r="AD25" s="57">
        <f t="shared" si="12"/>
        <v>0</v>
      </c>
      <c r="AE25" s="57">
        <v>-5.42</v>
      </c>
      <c r="AF25" s="57">
        <v>-7.9012500000000001</v>
      </c>
      <c r="AG25" s="57">
        <v>0</v>
      </c>
    </row>
    <row r="26" spans="1:33" ht="15.75" customHeight="1">
      <c r="A26" s="13" t="s">
        <v>78</v>
      </c>
      <c r="B26" s="13"/>
      <c r="C26" s="17">
        <f t="shared" si="4"/>
        <v>20.190000000000001</v>
      </c>
      <c r="D26" s="17">
        <v>1</v>
      </c>
      <c r="E26" s="17">
        <v>0</v>
      </c>
      <c r="F26" s="17">
        <v>20.190000000000001</v>
      </c>
      <c r="G26" s="17">
        <v>-0.08</v>
      </c>
      <c r="H26" s="17">
        <f t="shared" si="1"/>
        <v>3.9623576027736501E-3</v>
      </c>
      <c r="I26" s="17">
        <f t="shared" si="2"/>
        <v>0.20375524842124818</v>
      </c>
      <c r="J26" s="17">
        <f t="shared" si="5"/>
        <v>4.113818465625001</v>
      </c>
      <c r="K26" s="17">
        <f t="shared" si="3"/>
        <v>4.113818465625001</v>
      </c>
      <c r="L26" s="17">
        <v>6</v>
      </c>
      <c r="M26" s="17">
        <f t="shared" si="6"/>
        <v>0.16666666666666666</v>
      </c>
      <c r="N26" s="17">
        <v>95</v>
      </c>
      <c r="O26" s="17">
        <f t="shared" ref="O26:P26" si="34">D26/7</f>
        <v>0.14285714285714285</v>
      </c>
      <c r="P26" s="17">
        <f t="shared" si="34"/>
        <v>0</v>
      </c>
      <c r="Q26" s="17">
        <f t="shared" si="8"/>
        <v>665</v>
      </c>
      <c r="R26" s="17"/>
      <c r="S26" s="57">
        <v>0.625</v>
      </c>
      <c r="T26" s="57">
        <v>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8.4370677083333331E-2</v>
      </c>
      <c r="AD26" s="57">
        <f t="shared" si="12"/>
        <v>-0.11643153437499999</v>
      </c>
      <c r="AE26" s="57">
        <v>-4.95</v>
      </c>
      <c r="AF26" s="57">
        <v>-7.9012500000000001</v>
      </c>
      <c r="AG26" s="57">
        <v>0</v>
      </c>
    </row>
    <row r="27" spans="1:33" ht="15.75" customHeight="1">
      <c r="A27" s="13" t="s">
        <v>79</v>
      </c>
      <c r="B27" s="13" t="s">
        <v>118</v>
      </c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95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0.6333333333333333</v>
      </c>
      <c r="T27" s="57">
        <v>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8.4370677083333331E-2</v>
      </c>
      <c r="AD27" s="57">
        <f t="shared" si="12"/>
        <v>0</v>
      </c>
      <c r="AE27" s="57">
        <v>-4.95</v>
      </c>
      <c r="AF27" s="57">
        <v>-7.9012500000000001</v>
      </c>
      <c r="AG27" s="57">
        <v>0</v>
      </c>
    </row>
    <row r="28" spans="1:33" ht="15.75" customHeight="1">
      <c r="A28" s="13" t="s">
        <v>81</v>
      </c>
      <c r="B28" s="13"/>
      <c r="C28" s="17">
        <f t="shared" si="4"/>
        <v>20.190000000000001</v>
      </c>
      <c r="D28" s="17">
        <v>3</v>
      </c>
      <c r="E28" s="17">
        <v>0</v>
      </c>
      <c r="F28" s="17">
        <v>60.570000000000007</v>
      </c>
      <c r="G28" s="17">
        <v>-42.69</v>
      </c>
      <c r="H28" s="17">
        <f t="shared" si="1"/>
        <v>0.70480435859336288</v>
      </c>
      <c r="I28" s="17">
        <f t="shared" si="2"/>
        <v>-0.49087652807314841</v>
      </c>
      <c r="J28" s="17">
        <f t="shared" si="5"/>
        <v>-29.732391305390603</v>
      </c>
      <c r="K28" s="17">
        <f t="shared" si="3"/>
        <v>-9.9107971017968683</v>
      </c>
      <c r="L28" s="17">
        <v>32</v>
      </c>
      <c r="M28" s="17">
        <f t="shared" si="6"/>
        <v>9.375E-2</v>
      </c>
      <c r="N28" s="17">
        <v>92</v>
      </c>
      <c r="O28" s="17">
        <f t="shared" ref="O28:P28" si="36">D28/7</f>
        <v>0.42857142857142855</v>
      </c>
      <c r="P28" s="17">
        <f t="shared" si="36"/>
        <v>0</v>
      </c>
      <c r="Q28" s="17">
        <f t="shared" si="8"/>
        <v>214</v>
      </c>
      <c r="R28" s="17"/>
      <c r="S28" s="57">
        <v>0.6428571428571429</v>
      </c>
      <c r="T28" s="57">
        <v>0</v>
      </c>
      <c r="U28" s="58" t="s">
        <v>63</v>
      </c>
      <c r="V28" s="61" t="s">
        <v>63</v>
      </c>
      <c r="W28" s="57">
        <v>2</v>
      </c>
      <c r="X28" s="57">
        <f t="shared" si="9"/>
        <v>0.66666666666666663</v>
      </c>
      <c r="Y28" s="57">
        <f t="shared" si="10"/>
        <v>10.672499999999999</v>
      </c>
      <c r="Z28" s="57">
        <v>2</v>
      </c>
      <c r="AA28" s="57" t="s">
        <v>35</v>
      </c>
      <c r="AB28" s="60">
        <f t="shared" si="11"/>
        <v>-0.69</v>
      </c>
      <c r="AC28" s="57">
        <v>8.4370677083333331E-2</v>
      </c>
      <c r="AD28" s="57">
        <f t="shared" si="12"/>
        <v>-0.34929460312499999</v>
      </c>
      <c r="AE28" s="57">
        <v>-4.95</v>
      </c>
      <c r="AF28" s="57">
        <v>-7.77586556742187</v>
      </c>
      <c r="AG28" s="57">
        <v>0</v>
      </c>
    </row>
    <row r="29" spans="1:33" ht="15.75" customHeight="1">
      <c r="A29" s="13" t="s">
        <v>82</v>
      </c>
      <c r="B29" s="13" t="s">
        <v>119</v>
      </c>
      <c r="C29" s="17">
        <f t="shared" si="4"/>
        <v>20.190000000000001</v>
      </c>
      <c r="D29" s="17">
        <v>2</v>
      </c>
      <c r="E29" s="17">
        <v>0</v>
      </c>
      <c r="F29" s="17">
        <v>40.380000000000003</v>
      </c>
      <c r="G29" s="17">
        <v>-30.99</v>
      </c>
      <c r="H29" s="17">
        <f t="shared" si="1"/>
        <v>0.76745913818722133</v>
      </c>
      <c r="I29" s="17">
        <f t="shared" si="2"/>
        <v>-0.55353130766700687</v>
      </c>
      <c r="J29" s="17">
        <f t="shared" si="5"/>
        <v>-22.351594203593738</v>
      </c>
      <c r="K29" s="17">
        <f t="shared" si="3"/>
        <v>-11.175797101796869</v>
      </c>
      <c r="L29" s="17">
        <v>20</v>
      </c>
      <c r="M29" s="17">
        <f t="shared" si="6"/>
        <v>0.1</v>
      </c>
      <c r="N29" s="17">
        <v>90</v>
      </c>
      <c r="O29" s="17">
        <f t="shared" ref="O29:P29" si="37">D29/7</f>
        <v>0.2857142857142857</v>
      </c>
      <c r="P29" s="17">
        <f t="shared" si="37"/>
        <v>0</v>
      </c>
      <c r="Q29" s="17">
        <f t="shared" si="8"/>
        <v>315</v>
      </c>
      <c r="R29" s="17"/>
      <c r="S29" s="57">
        <v>0.67289719626168221</v>
      </c>
      <c r="T29" s="57">
        <v>0</v>
      </c>
      <c r="U29" s="58" t="s">
        <v>63</v>
      </c>
      <c r="V29" s="61" t="s">
        <v>63</v>
      </c>
      <c r="W29" s="57">
        <v>2</v>
      </c>
      <c r="X29" s="57">
        <f t="shared" si="9"/>
        <v>1</v>
      </c>
      <c r="Y29" s="57">
        <f t="shared" si="10"/>
        <v>10.33</v>
      </c>
      <c r="Z29" s="57">
        <v>1</v>
      </c>
      <c r="AA29" s="57" t="s">
        <v>35</v>
      </c>
      <c r="AB29" s="60">
        <f t="shared" si="11"/>
        <v>-0.69</v>
      </c>
      <c r="AC29" s="57">
        <v>8.4370677083333331E-2</v>
      </c>
      <c r="AD29" s="57">
        <f t="shared" si="12"/>
        <v>-0.23286306874999999</v>
      </c>
      <c r="AE29" s="57">
        <v>-4.95</v>
      </c>
      <c r="AF29" s="57">
        <v>-7.77586556742187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90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0.37623762376237618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8.4370677083333331E-2</v>
      </c>
      <c r="AD30" s="57">
        <f t="shared" si="12"/>
        <v>0</v>
      </c>
      <c r="AE30" s="57">
        <v>-4.95</v>
      </c>
      <c r="AF30" s="57">
        <v>-7.77586556742187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16.989999999999998</v>
      </c>
      <c r="D31" s="17">
        <v>2</v>
      </c>
      <c r="E31" s="17">
        <v>0</v>
      </c>
      <c r="F31" s="17">
        <v>33.979999999999997</v>
      </c>
      <c r="G31" s="17">
        <v>0</v>
      </c>
      <c r="H31" s="17">
        <f t="shared" si="1"/>
        <v>0</v>
      </c>
      <c r="I31" s="17">
        <f t="shared" si="2"/>
        <v>9.4126127027847423E-2</v>
      </c>
      <c r="J31" s="17">
        <f t="shared" si="5"/>
        <v>3.1984057964062553</v>
      </c>
      <c r="K31" s="17">
        <f t="shared" si="3"/>
        <v>1.5992028982031277</v>
      </c>
      <c r="L31" s="17">
        <v>10</v>
      </c>
      <c r="M31" s="17">
        <f t="shared" si="6"/>
        <v>0.2</v>
      </c>
      <c r="N31" s="17">
        <v>88</v>
      </c>
      <c r="O31" s="17">
        <f t="shared" ref="O31:P31" si="39">D31/7</f>
        <v>0.2857142857142857</v>
      </c>
      <c r="P31" s="17">
        <f t="shared" si="39"/>
        <v>0</v>
      </c>
      <c r="Q31" s="17">
        <f t="shared" si="8"/>
        <v>308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0.3125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8.4370677083333331E-2</v>
      </c>
      <c r="AD31" s="57">
        <f t="shared" si="12"/>
        <v>-0.23286306874999999</v>
      </c>
      <c r="AE31" s="57">
        <v>-4.95</v>
      </c>
      <c r="AF31" s="57">
        <v>-7.77586556742187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8" customWidth="1"/>
    <col min="2" max="2" width="27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" customWidth="1"/>
    <col min="22" max="22" width="17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Info!B1:BJ7000""),4,FALSE),"""")"),"10 Inch x 10 Inch Baseplate for Building Bricks - Blue 4 Pack Compatible with all Major Brands")</f>
        <v>10 Inch x 10 Inch Baseplate for Building Bricks - Blue 4 Pack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Info!B1:BJ7000""),3,FALSE),"""")"),"B074ST7J46")</f>
        <v>B074ST7J46</v>
      </c>
      <c r="B2" s="2" t="s">
        <v>120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68.25" customHeight="1">
      <c r="A3" s="45" t="s">
        <v>32</v>
      </c>
      <c r="B3" s="46"/>
      <c r="C3" s="3">
        <f>((AE31+AF31)/0.85)*-1</f>
        <v>10.670258275808823</v>
      </c>
      <c r="D3" s="4">
        <f>SUM(D4:D99763)</f>
        <v>121</v>
      </c>
      <c r="E3" s="4"/>
      <c r="F3" s="5">
        <f t="shared" ref="F3:G3" si="0">SUM(F4:F99763)</f>
        <v>1418.7900000000004</v>
      </c>
      <c r="G3" s="5">
        <f t="shared" si="0"/>
        <v>-108.90999999999998</v>
      </c>
      <c r="H3" s="6">
        <f t="shared" ref="H3:H31" si="1">G3/F3*-1</f>
        <v>7.6762593477540692E-2</v>
      </c>
      <c r="I3" s="7">
        <f t="shared" ref="I3:I31" si="2">J3/F3</f>
        <v>-4.5648232830983175E-2</v>
      </c>
      <c r="J3" s="5">
        <f>SUM(J4:J99763)</f>
        <v>-64.765256258270639</v>
      </c>
      <c r="K3" s="5">
        <f t="shared" ref="K3:K31" si="3">J3/D3</f>
        <v>-0.53525005172124496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Compiled!b1:g5000""),2,FALSE),"""")"),"1 - March
1.5 - April
2 - May
1 - Jun
1 - Jul
1 - Aug
1 - Sept
1 - Oct
2.5 - Nov
3.5 - Dec
1.5 - Jan
1 - Feb")</f>
        <v>1 - March
1.5 - April
2 - May
1 - Jun
1 - Jul
1 - Aug
1 - Sept
1 - Oct
2.5 - Nov
3.5 - Dec
1.5 -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QTY-20")</f>
        <v>US Storage QTY-20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13</v>
      </c>
      <c r="X3" s="6">
        <f>AVERAGE(X4:X99763)</f>
        <v>5.7206632653061217E-2</v>
      </c>
      <c r="Y3" s="5">
        <f>ROUND(AVERAGE(Y4:Y99763),2)</f>
        <v>1.1499999999999999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Info!B2:BZ7000""),36,false)),"""")*-1"),-4.1197195344375)</f>
        <v>-4.1197195344375004</v>
      </c>
      <c r="AG3" s="5">
        <f>SUM(AG4:AG99763)</f>
        <v>-1.9500000000000002</v>
      </c>
    </row>
    <row r="4" spans="1:33" ht="1.5" customHeight="1">
      <c r="A4" s="13" t="s">
        <v>33</v>
      </c>
      <c r="B4" s="13" t="s">
        <v>88</v>
      </c>
      <c r="C4" s="17">
        <f t="shared" ref="C4:C31" si="4">IFERROR(F4/D4," - ")</f>
        <v>10.99</v>
      </c>
      <c r="D4" s="17">
        <v>15</v>
      </c>
      <c r="E4" s="17">
        <v>0</v>
      </c>
      <c r="F4" s="17">
        <v>164.85</v>
      </c>
      <c r="G4" s="17">
        <v>-15.41</v>
      </c>
      <c r="H4" s="17">
        <f t="shared" si="1"/>
        <v>9.3478920230512588E-2</v>
      </c>
      <c r="I4" s="17">
        <f t="shared" si="2"/>
        <v>-0.11830320687804702</v>
      </c>
      <c r="J4" s="17">
        <f t="shared" ref="J4:J31" si="5">F4*0.85+G4+AF4*D4+D4*AE4+AG4+AD4</f>
        <v>-19.50228365384605</v>
      </c>
      <c r="K4" s="17">
        <f t="shared" si="3"/>
        <v>-1.3001522435897366</v>
      </c>
      <c r="L4" s="17">
        <v>38</v>
      </c>
      <c r="M4" s="17">
        <f t="shared" ref="M4:M31" si="6">IFERROR(D4/L4,"-")</f>
        <v>0.39473684210526316</v>
      </c>
      <c r="N4" s="17">
        <v>85</v>
      </c>
      <c r="O4" s="17">
        <f t="shared" ref="O4:P4" si="7">D4/7</f>
        <v>2.1428571428571428</v>
      </c>
      <c r="P4" s="17">
        <f t="shared" si="7"/>
        <v>0</v>
      </c>
      <c r="Q4" s="17">
        <f t="shared" ref="Q4:Q31" si="8">ROUNDDOWN(N4/(O4+P4),0)</f>
        <v>39</v>
      </c>
      <c r="R4" s="17"/>
      <c r="S4" s="57">
        <v>1.0496453900709199</v>
      </c>
      <c r="T4" s="57">
        <v>240</v>
      </c>
      <c r="U4" s="58">
        <v>120</v>
      </c>
      <c r="V4" s="61">
        <v>44203</v>
      </c>
      <c r="W4" s="57">
        <v>2</v>
      </c>
      <c r="X4" s="57">
        <f t="shared" ref="X4:X31" si="9">IFERROR(W4/D4,0)</f>
        <v>0.13333333333333333</v>
      </c>
      <c r="Y4" s="57">
        <f t="shared" ref="Y4:Y31" si="10">IFERROR(G4/(W4+Z4)*-1,0)</f>
        <v>3.0819999999999999</v>
      </c>
      <c r="Z4" s="57">
        <v>3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3.5069444444444438E-2</v>
      </c>
      <c r="AD4" s="57">
        <f t="shared" ref="AD4:AD31" si="12">IFERROR(AB4*AC4*D4*2,0)</f>
        <v>-0.72593749999999979</v>
      </c>
      <c r="AE4" s="57">
        <v>-5.42</v>
      </c>
      <c r="AF4" s="57">
        <v>-4.1459230769230704</v>
      </c>
      <c r="AG4" s="57">
        <v>0</v>
      </c>
    </row>
    <row r="5" spans="1:33" ht="15.75" customHeight="1">
      <c r="A5" s="13" t="s">
        <v>36</v>
      </c>
      <c r="B5" s="13" t="s">
        <v>121</v>
      </c>
      <c r="C5" s="17">
        <f t="shared" si="4"/>
        <v>10.989999999999998</v>
      </c>
      <c r="D5" s="17">
        <v>10</v>
      </c>
      <c r="E5" s="17">
        <v>0</v>
      </c>
      <c r="F5" s="17">
        <v>109.89999999999999</v>
      </c>
      <c r="G5" s="17">
        <v>-20.669999999999998</v>
      </c>
      <c r="H5" s="17">
        <f t="shared" si="1"/>
        <v>0.1880800727934486</v>
      </c>
      <c r="I5" s="17">
        <f t="shared" si="2"/>
        <v>-0.21290435944098315</v>
      </c>
      <c r="J5" s="17">
        <f t="shared" si="5"/>
        <v>-23.398189102564046</v>
      </c>
      <c r="K5" s="17">
        <f t="shared" si="3"/>
        <v>-2.3398189102564046</v>
      </c>
      <c r="L5" s="17">
        <v>31</v>
      </c>
      <c r="M5" s="17">
        <f t="shared" si="6"/>
        <v>0.32258064516129031</v>
      </c>
      <c r="N5" s="17">
        <v>72</v>
      </c>
      <c r="O5" s="17">
        <f t="shared" ref="O5:P5" si="13">D5/7</f>
        <v>1.4285714285714286</v>
      </c>
      <c r="P5" s="17">
        <f t="shared" si="13"/>
        <v>0</v>
      </c>
      <c r="Q5" s="17">
        <f t="shared" si="8"/>
        <v>50</v>
      </c>
      <c r="R5" s="17"/>
      <c r="S5" s="57">
        <v>0.91682070240295699</v>
      </c>
      <c r="T5" s="57">
        <v>120</v>
      </c>
      <c r="U5" s="58" t="s">
        <v>63</v>
      </c>
      <c r="V5" s="61" t="s">
        <v>63</v>
      </c>
      <c r="W5" s="57">
        <v>1</v>
      </c>
      <c r="X5" s="57">
        <f t="shared" si="9"/>
        <v>0.1</v>
      </c>
      <c r="Y5" s="57">
        <f t="shared" si="10"/>
        <v>5.1674999999999995</v>
      </c>
      <c r="Z5" s="57">
        <v>3</v>
      </c>
      <c r="AA5" s="57" t="s">
        <v>35</v>
      </c>
      <c r="AB5" s="60">
        <f t="shared" si="11"/>
        <v>-0.69</v>
      </c>
      <c r="AC5" s="57">
        <v>3.5069444444444438E-2</v>
      </c>
      <c r="AD5" s="57">
        <f t="shared" si="12"/>
        <v>-0.48395833333333316</v>
      </c>
      <c r="AE5" s="57">
        <v>-5.42</v>
      </c>
      <c r="AF5" s="57">
        <v>-4.1459230769230704</v>
      </c>
      <c r="AG5" s="57">
        <v>0</v>
      </c>
    </row>
    <row r="6" spans="1:33" ht="15.75" customHeight="1">
      <c r="A6" s="13" t="s">
        <v>38</v>
      </c>
      <c r="B6" s="13" t="s">
        <v>122</v>
      </c>
      <c r="C6" s="17">
        <f t="shared" si="4"/>
        <v>10.989999999999998</v>
      </c>
      <c r="D6" s="17">
        <v>14</v>
      </c>
      <c r="E6" s="17">
        <v>0</v>
      </c>
      <c r="F6" s="17">
        <v>153.85999999999999</v>
      </c>
      <c r="G6" s="17">
        <v>-8.1</v>
      </c>
      <c r="H6" s="17">
        <f t="shared" si="1"/>
        <v>5.2645261926426622E-2</v>
      </c>
      <c r="I6" s="17">
        <f t="shared" si="2"/>
        <v>-7.7469548573961197E-2</v>
      </c>
      <c r="J6" s="17">
        <f t="shared" si="5"/>
        <v>-11.919464743589668</v>
      </c>
      <c r="K6" s="17">
        <f t="shared" si="3"/>
        <v>-0.85139033882783344</v>
      </c>
      <c r="L6" s="17">
        <v>27</v>
      </c>
      <c r="M6" s="17">
        <f t="shared" si="6"/>
        <v>0.51851851851851849</v>
      </c>
      <c r="N6" s="17">
        <v>61</v>
      </c>
      <c r="O6" s="17">
        <f t="shared" ref="O6:P6" si="14">D6/7</f>
        <v>2</v>
      </c>
      <c r="P6" s="17">
        <f t="shared" si="14"/>
        <v>0</v>
      </c>
      <c r="Q6" s="17">
        <f t="shared" si="8"/>
        <v>30</v>
      </c>
      <c r="R6" s="17"/>
      <c r="S6" s="57">
        <v>1.0571992110453601</v>
      </c>
      <c r="T6" s="57">
        <v>120</v>
      </c>
      <c r="U6" s="58" t="s">
        <v>63</v>
      </c>
      <c r="V6" s="61" t="s">
        <v>63</v>
      </c>
      <c r="W6" s="57">
        <v>3</v>
      </c>
      <c r="X6" s="57">
        <f t="shared" si="9"/>
        <v>0.21428571428571427</v>
      </c>
      <c r="Y6" s="57">
        <f t="shared" si="10"/>
        <v>2.6999999999999997</v>
      </c>
      <c r="Z6" s="57">
        <v>0</v>
      </c>
      <c r="AA6" s="57" t="s">
        <v>35</v>
      </c>
      <c r="AB6" s="60">
        <f t="shared" si="11"/>
        <v>-0.69</v>
      </c>
      <c r="AC6" s="57">
        <v>3.5069444444444438E-2</v>
      </c>
      <c r="AD6" s="57">
        <f t="shared" si="12"/>
        <v>-0.67754166666666649</v>
      </c>
      <c r="AE6" s="57">
        <v>-5.42</v>
      </c>
      <c r="AF6" s="57">
        <v>-4.1459230769230704</v>
      </c>
      <c r="AG6" s="57">
        <v>0</v>
      </c>
    </row>
    <row r="7" spans="1:33" ht="15.75" customHeight="1">
      <c r="A7" s="13" t="s">
        <v>40</v>
      </c>
      <c r="B7" s="13" t="s">
        <v>88</v>
      </c>
      <c r="C7" s="17">
        <f t="shared" si="4"/>
        <v>10.99</v>
      </c>
      <c r="D7" s="17">
        <v>5</v>
      </c>
      <c r="E7" s="17">
        <v>0</v>
      </c>
      <c r="F7" s="17">
        <v>54.95</v>
      </c>
      <c r="G7" s="17">
        <v>-15.18</v>
      </c>
      <c r="H7" s="17">
        <f t="shared" si="1"/>
        <v>0.27625113739763418</v>
      </c>
      <c r="I7" s="17">
        <f t="shared" si="2"/>
        <v>-0.30107542405216858</v>
      </c>
      <c r="J7" s="17">
        <f t="shared" si="5"/>
        <v>-16.544094551666664</v>
      </c>
      <c r="K7" s="17">
        <f t="shared" si="3"/>
        <v>-3.3088189103333328</v>
      </c>
      <c r="L7" s="17">
        <v>35</v>
      </c>
      <c r="M7" s="17">
        <f t="shared" si="6"/>
        <v>0.14285714285714285</v>
      </c>
      <c r="N7" s="17">
        <v>58</v>
      </c>
      <c r="O7" s="17">
        <f t="shared" ref="O7:P7" si="15">D7/7</f>
        <v>0.7142857142857143</v>
      </c>
      <c r="P7" s="17">
        <f t="shared" si="15"/>
        <v>0</v>
      </c>
      <c r="Q7" s="17">
        <f t="shared" si="8"/>
        <v>81</v>
      </c>
      <c r="R7" s="17"/>
      <c r="S7" s="57">
        <v>1.0490405117270789</v>
      </c>
      <c r="T7" s="57">
        <v>120</v>
      </c>
      <c r="U7" s="58" t="s">
        <v>63</v>
      </c>
      <c r="V7" s="61" t="s">
        <v>63</v>
      </c>
      <c r="W7" s="57">
        <v>1</v>
      </c>
      <c r="X7" s="57">
        <f t="shared" si="9"/>
        <v>0.2</v>
      </c>
      <c r="Y7" s="57">
        <f t="shared" si="10"/>
        <v>5.0599999999999996</v>
      </c>
      <c r="Z7" s="57">
        <v>2</v>
      </c>
      <c r="AA7" s="57" t="s">
        <v>35</v>
      </c>
      <c r="AB7" s="60">
        <f t="shared" si="11"/>
        <v>-0.69</v>
      </c>
      <c r="AC7" s="57">
        <v>3.5069444444444438E-2</v>
      </c>
      <c r="AD7" s="57">
        <f t="shared" si="12"/>
        <v>-0.24197916666666658</v>
      </c>
      <c r="AE7" s="57">
        <v>-5.42</v>
      </c>
      <c r="AF7" s="57">
        <v>-4.145923077</v>
      </c>
      <c r="AG7" s="57">
        <v>0</v>
      </c>
    </row>
    <row r="8" spans="1:33" ht="15.75" customHeight="1">
      <c r="A8" s="13" t="s">
        <v>42</v>
      </c>
      <c r="B8" s="27">
        <v>11.99</v>
      </c>
      <c r="C8" s="17">
        <f t="shared" si="4"/>
        <v>10.99</v>
      </c>
      <c r="D8" s="17">
        <v>16</v>
      </c>
      <c r="E8" s="17">
        <v>0</v>
      </c>
      <c r="F8" s="17">
        <v>175.84</v>
      </c>
      <c r="G8" s="17">
        <v>-9.75</v>
      </c>
      <c r="H8" s="17">
        <f t="shared" si="1"/>
        <v>5.5448134667879886E-2</v>
      </c>
      <c r="I8" s="17">
        <f t="shared" si="2"/>
        <v>-8.0272421322414314E-2</v>
      </c>
      <c r="J8" s="17">
        <f t="shared" si="5"/>
        <v>-14.115102565333332</v>
      </c>
      <c r="K8" s="17">
        <f t="shared" si="3"/>
        <v>-0.88219391033333328</v>
      </c>
      <c r="L8" s="17">
        <v>24</v>
      </c>
      <c r="M8" s="17">
        <f t="shared" si="6"/>
        <v>0.66666666666666663</v>
      </c>
      <c r="N8" s="17">
        <v>42</v>
      </c>
      <c r="O8" s="17">
        <f t="shared" ref="O8:P8" si="16">D8/7</f>
        <v>2.2857142857142856</v>
      </c>
      <c r="P8" s="17">
        <f t="shared" si="16"/>
        <v>0</v>
      </c>
      <c r="Q8" s="17">
        <f t="shared" si="8"/>
        <v>18</v>
      </c>
      <c r="R8" s="17"/>
      <c r="S8" s="57">
        <v>1.182608695652174</v>
      </c>
      <c r="T8" s="57">
        <v>120</v>
      </c>
      <c r="U8" s="58" t="s">
        <v>63</v>
      </c>
      <c r="V8" s="61" t="s">
        <v>63</v>
      </c>
      <c r="W8" s="57">
        <v>3</v>
      </c>
      <c r="X8" s="57">
        <f t="shared" si="9"/>
        <v>0.1875</v>
      </c>
      <c r="Y8" s="57">
        <f t="shared" si="10"/>
        <v>2.4375</v>
      </c>
      <c r="Z8" s="57">
        <v>1</v>
      </c>
      <c r="AA8" s="57" t="s">
        <v>35</v>
      </c>
      <c r="AB8" s="60">
        <f t="shared" si="11"/>
        <v>-0.69</v>
      </c>
      <c r="AC8" s="57">
        <v>3.5069444444444438E-2</v>
      </c>
      <c r="AD8" s="57">
        <f t="shared" si="12"/>
        <v>-0.7743333333333331</v>
      </c>
      <c r="AE8" s="57">
        <v>-5.42</v>
      </c>
      <c r="AF8" s="57">
        <v>-4.145923077</v>
      </c>
      <c r="AG8" s="57">
        <v>0</v>
      </c>
    </row>
    <row r="9" spans="1:33" ht="15.75" customHeight="1">
      <c r="A9" s="13" t="s">
        <v>44</v>
      </c>
      <c r="B9" s="13" t="s">
        <v>113</v>
      </c>
      <c r="C9" s="17">
        <f t="shared" si="4"/>
        <v>11.256666666666666</v>
      </c>
      <c r="D9" s="17">
        <v>15</v>
      </c>
      <c r="E9" s="17">
        <v>0</v>
      </c>
      <c r="F9" s="17">
        <v>168.85</v>
      </c>
      <c r="G9" s="17">
        <v>-2.2800000000000002</v>
      </c>
      <c r="H9" s="17">
        <f t="shared" si="1"/>
        <v>1.3503109268581583E-2</v>
      </c>
      <c r="I9" s="17">
        <f t="shared" si="2"/>
        <v>-2.2147416908498793E-2</v>
      </c>
      <c r="J9" s="17">
        <f t="shared" si="5"/>
        <v>-3.7395913450000213</v>
      </c>
      <c r="K9" s="17">
        <f t="shared" si="3"/>
        <v>-0.24930608966666809</v>
      </c>
      <c r="L9" s="17">
        <v>33</v>
      </c>
      <c r="M9" s="17">
        <f t="shared" si="6"/>
        <v>0.45454545454545453</v>
      </c>
      <c r="N9" s="17">
        <v>27</v>
      </c>
      <c r="O9" s="17">
        <f t="shared" ref="O9:P9" si="17">D9/7</f>
        <v>2.1428571428571428</v>
      </c>
      <c r="P9" s="17">
        <f t="shared" si="17"/>
        <v>0</v>
      </c>
      <c r="Q9" s="17">
        <f t="shared" si="8"/>
        <v>12</v>
      </c>
      <c r="R9" s="17"/>
      <c r="S9" s="57">
        <v>1.4510739856801911</v>
      </c>
      <c r="T9" s="57">
        <v>120</v>
      </c>
      <c r="U9" s="58" t="s">
        <v>63</v>
      </c>
      <c r="V9" s="61" t="s">
        <v>63</v>
      </c>
      <c r="W9" s="57">
        <v>1</v>
      </c>
      <c r="X9" s="57">
        <f t="shared" si="9"/>
        <v>6.6666666666666666E-2</v>
      </c>
      <c r="Y9" s="57">
        <f t="shared" si="10"/>
        <v>2.2800000000000002</v>
      </c>
      <c r="Z9" s="57">
        <v>0</v>
      </c>
      <c r="AA9" s="57" t="s">
        <v>35</v>
      </c>
      <c r="AB9" s="60">
        <f t="shared" si="11"/>
        <v>-0.69</v>
      </c>
      <c r="AC9" s="57">
        <v>3.5069444444444438E-2</v>
      </c>
      <c r="AD9" s="57">
        <f t="shared" si="12"/>
        <v>-0.72593749999999979</v>
      </c>
      <c r="AE9" s="57">
        <v>-5.42</v>
      </c>
      <c r="AF9" s="57">
        <v>-4.197076923</v>
      </c>
      <c r="AG9" s="57">
        <v>0</v>
      </c>
    </row>
    <row r="10" spans="1:33" ht="15.75" customHeight="1">
      <c r="A10" s="13" t="s">
        <v>46</v>
      </c>
      <c r="B10" s="13" t="s">
        <v>123</v>
      </c>
      <c r="C10" s="17">
        <f t="shared" si="4"/>
        <v>11.99</v>
      </c>
      <c r="D10" s="17">
        <v>6</v>
      </c>
      <c r="E10" s="17">
        <v>0</v>
      </c>
      <c r="F10" s="17">
        <v>71.94</v>
      </c>
      <c r="G10" s="17">
        <v>0</v>
      </c>
      <c r="H10" s="17">
        <f t="shared" si="1"/>
        <v>0</v>
      </c>
      <c r="I10" s="17">
        <f t="shared" si="2"/>
        <v>4.3872163775368359E-2</v>
      </c>
      <c r="J10" s="17">
        <f t="shared" si="5"/>
        <v>3.1561634619999994</v>
      </c>
      <c r="K10" s="17">
        <f t="shared" si="3"/>
        <v>0.52602724366666653</v>
      </c>
      <c r="L10" s="17">
        <v>20</v>
      </c>
      <c r="M10" s="17">
        <f t="shared" si="6"/>
        <v>0.3</v>
      </c>
      <c r="N10" s="17">
        <v>24</v>
      </c>
      <c r="O10" s="17">
        <f t="shared" ref="O10:P10" si="18">D10/7</f>
        <v>0.8571428571428571</v>
      </c>
      <c r="P10" s="17">
        <f t="shared" si="18"/>
        <v>0</v>
      </c>
      <c r="Q10" s="17">
        <f t="shared" si="8"/>
        <v>28</v>
      </c>
      <c r="R10" s="17"/>
      <c r="S10" s="57">
        <v>1.6813186813186809</v>
      </c>
      <c r="T10" s="57">
        <v>120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3.5069444444444438E-2</v>
      </c>
      <c r="AD10" s="57">
        <f t="shared" si="12"/>
        <v>-0.29037499999999994</v>
      </c>
      <c r="AE10" s="57">
        <v>-5.42</v>
      </c>
      <c r="AF10" s="57">
        <v>-4.197076923</v>
      </c>
      <c r="AG10" s="57">
        <v>0</v>
      </c>
    </row>
    <row r="11" spans="1:33" ht="15.75" customHeight="1">
      <c r="A11" s="13" t="s">
        <v>48</v>
      </c>
      <c r="B11" s="13" t="s">
        <v>124</v>
      </c>
      <c r="C11" s="17">
        <f t="shared" si="4"/>
        <v>12.89</v>
      </c>
      <c r="D11" s="17">
        <v>5</v>
      </c>
      <c r="E11" s="17">
        <v>0</v>
      </c>
      <c r="F11" s="17">
        <v>64.45</v>
      </c>
      <c r="G11" s="17">
        <v>-0.08</v>
      </c>
      <c r="H11" s="17">
        <f t="shared" si="1"/>
        <v>1.2412723041117144E-3</v>
      </c>
      <c r="I11" s="17">
        <f t="shared" si="2"/>
        <v>9.8916000284458197E-2</v>
      </c>
      <c r="J11" s="17">
        <f t="shared" si="5"/>
        <v>6.3751362183333313</v>
      </c>
      <c r="K11" s="17">
        <f t="shared" si="3"/>
        <v>1.2750272436666663</v>
      </c>
      <c r="L11" s="17">
        <v>16</v>
      </c>
      <c r="M11" s="17">
        <f t="shared" si="6"/>
        <v>0.3125</v>
      </c>
      <c r="N11" s="17">
        <v>56</v>
      </c>
      <c r="O11" s="17">
        <f t="shared" ref="O11:P11" si="19">D11/7</f>
        <v>0.7142857142857143</v>
      </c>
      <c r="P11" s="17">
        <f t="shared" si="19"/>
        <v>0</v>
      </c>
      <c r="Q11" s="17">
        <f t="shared" si="8"/>
        <v>78</v>
      </c>
      <c r="R11" s="17"/>
      <c r="S11" s="57">
        <v>1.695652173913043</v>
      </c>
      <c r="T11" s="57">
        <v>240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3.5069444444444438E-2</v>
      </c>
      <c r="AD11" s="57">
        <f t="shared" si="12"/>
        <v>-0.24197916666666658</v>
      </c>
      <c r="AE11" s="57">
        <v>-5.42</v>
      </c>
      <c r="AF11" s="57">
        <v>-4.197076923</v>
      </c>
      <c r="AG11" s="57">
        <v>0</v>
      </c>
    </row>
    <row r="12" spans="1:33" ht="15.75" customHeight="1">
      <c r="A12" s="13" t="s">
        <v>50</v>
      </c>
      <c r="B12" s="13" t="s">
        <v>113</v>
      </c>
      <c r="C12" s="17">
        <f t="shared" si="4"/>
        <v>12.99</v>
      </c>
      <c r="D12" s="17">
        <v>5</v>
      </c>
      <c r="E12" s="17">
        <v>0</v>
      </c>
      <c r="F12" s="17">
        <v>64.95</v>
      </c>
      <c r="G12" s="17">
        <v>-0.39</v>
      </c>
      <c r="H12" s="17">
        <f t="shared" si="1"/>
        <v>6.0046189376443421E-3</v>
      </c>
      <c r="I12" s="17">
        <f t="shared" si="2"/>
        <v>9.7852514754939751E-2</v>
      </c>
      <c r="J12" s="17">
        <f t="shared" si="5"/>
        <v>6.3555208333333368</v>
      </c>
      <c r="K12" s="17">
        <f t="shared" si="3"/>
        <v>1.2711041666666674</v>
      </c>
      <c r="L12" s="17">
        <v>11</v>
      </c>
      <c r="M12" s="17">
        <f t="shared" si="6"/>
        <v>0.45454545454545453</v>
      </c>
      <c r="N12" s="17">
        <v>50</v>
      </c>
      <c r="O12" s="17">
        <f t="shared" ref="O12:P12" si="20">D12/7</f>
        <v>0.7142857142857143</v>
      </c>
      <c r="P12" s="17">
        <f t="shared" si="20"/>
        <v>0</v>
      </c>
      <c r="Q12" s="17">
        <f t="shared" si="8"/>
        <v>70</v>
      </c>
      <c r="R12" s="17"/>
      <c r="S12" s="57">
        <v>1.711171662125341</v>
      </c>
      <c r="T12" s="57">
        <v>320</v>
      </c>
      <c r="U12" s="58">
        <v>120</v>
      </c>
      <c r="V12" s="61">
        <v>44311</v>
      </c>
      <c r="W12" s="57">
        <v>1</v>
      </c>
      <c r="X12" s="57">
        <f t="shared" si="9"/>
        <v>0.2</v>
      </c>
      <c r="Y12" s="57">
        <f t="shared" si="10"/>
        <v>0.39</v>
      </c>
      <c r="Z12" s="57">
        <v>0</v>
      </c>
      <c r="AA12" s="57" t="s">
        <v>35</v>
      </c>
      <c r="AB12" s="60">
        <f t="shared" si="11"/>
        <v>-0.69</v>
      </c>
      <c r="AC12" s="57">
        <v>3.5069444444444438E-2</v>
      </c>
      <c r="AD12" s="57">
        <f t="shared" si="12"/>
        <v>-0.24197916666666658</v>
      </c>
      <c r="AE12" s="57">
        <v>-5.42</v>
      </c>
      <c r="AF12" s="57">
        <v>-4.2240000000000002</v>
      </c>
      <c r="AG12" s="57">
        <v>0</v>
      </c>
    </row>
    <row r="13" spans="1:33" ht="15.75" customHeight="1">
      <c r="A13" s="13" t="s">
        <v>52</v>
      </c>
      <c r="B13" s="13" t="s">
        <v>113</v>
      </c>
      <c r="C13" s="17">
        <f t="shared" si="4"/>
        <v>13.99</v>
      </c>
      <c r="D13" s="17">
        <v>1</v>
      </c>
      <c r="E13" s="17">
        <v>0</v>
      </c>
      <c r="F13" s="17">
        <v>13.99</v>
      </c>
      <c r="G13" s="17">
        <v>-0.08</v>
      </c>
      <c r="H13" s="17">
        <f t="shared" si="1"/>
        <v>5.7183702644746249E-3</v>
      </c>
      <c r="I13" s="17">
        <f t="shared" si="2"/>
        <v>0.15147277817488686</v>
      </c>
      <c r="J13" s="17">
        <f t="shared" si="5"/>
        <v>2.1191041666666672</v>
      </c>
      <c r="K13" s="17">
        <f t="shared" si="3"/>
        <v>2.1191041666666672</v>
      </c>
      <c r="L13" s="17">
        <v>13</v>
      </c>
      <c r="M13" s="17">
        <f t="shared" si="6"/>
        <v>7.6923076923076927E-2</v>
      </c>
      <c r="N13" s="17">
        <v>49</v>
      </c>
      <c r="O13" s="17">
        <f t="shared" ref="O13:P13" si="21">D13/7</f>
        <v>0.14285714285714285</v>
      </c>
      <c r="P13" s="17">
        <f t="shared" si="21"/>
        <v>0</v>
      </c>
      <c r="Q13" s="17">
        <f t="shared" si="8"/>
        <v>343</v>
      </c>
      <c r="R13" s="17"/>
      <c r="S13" s="57">
        <v>1.828571428571429</v>
      </c>
      <c r="T13" s="57">
        <v>220</v>
      </c>
      <c r="U13" s="58">
        <v>120</v>
      </c>
      <c r="V13" s="61">
        <v>44311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3.5069444444444438E-2</v>
      </c>
      <c r="AD13" s="57">
        <f t="shared" si="12"/>
        <v>-4.8395833333333318E-2</v>
      </c>
      <c r="AE13" s="57">
        <v>-5.42</v>
      </c>
      <c r="AF13" s="57">
        <v>-4.2240000000000002</v>
      </c>
      <c r="AG13" s="57">
        <v>0</v>
      </c>
    </row>
    <row r="14" spans="1:33" ht="15.75" customHeight="1">
      <c r="A14" s="13" t="s">
        <v>54</v>
      </c>
      <c r="B14" s="13" t="s">
        <v>125</v>
      </c>
      <c r="C14" s="17">
        <f t="shared" si="4"/>
        <v>13.99</v>
      </c>
      <c r="D14" s="17">
        <v>3</v>
      </c>
      <c r="E14" s="17">
        <v>0</v>
      </c>
      <c r="F14" s="17">
        <v>41.97</v>
      </c>
      <c r="G14" s="17">
        <v>0</v>
      </c>
      <c r="H14" s="17">
        <f t="shared" si="1"/>
        <v>0</v>
      </c>
      <c r="I14" s="17">
        <f t="shared" si="2"/>
        <v>0.15719114843936138</v>
      </c>
      <c r="J14" s="17">
        <f t="shared" si="5"/>
        <v>6.5973124999999966</v>
      </c>
      <c r="K14" s="17">
        <f t="shared" si="3"/>
        <v>2.1991041666666655</v>
      </c>
      <c r="L14" s="17">
        <v>10</v>
      </c>
      <c r="M14" s="17">
        <f t="shared" si="6"/>
        <v>0.3</v>
      </c>
      <c r="N14" s="17">
        <v>46</v>
      </c>
      <c r="O14" s="17">
        <f t="shared" ref="O14:P14" si="22">D14/7</f>
        <v>0.42857142857142855</v>
      </c>
      <c r="P14" s="17">
        <f t="shared" si="22"/>
        <v>0</v>
      </c>
      <c r="Q14" s="17">
        <f t="shared" si="8"/>
        <v>107</v>
      </c>
      <c r="R14" s="17"/>
      <c r="S14" s="57">
        <v>1.8273381294964031</v>
      </c>
      <c r="T14" s="57">
        <v>200</v>
      </c>
      <c r="U14" s="58">
        <v>100</v>
      </c>
      <c r="V14" s="61">
        <v>44312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3.5069444444444438E-2</v>
      </c>
      <c r="AD14" s="57">
        <f t="shared" si="12"/>
        <v>-0.14518749999999997</v>
      </c>
      <c r="AE14" s="57">
        <v>-5.42</v>
      </c>
      <c r="AF14" s="57">
        <v>-4.2240000000000002</v>
      </c>
      <c r="AG14" s="57">
        <v>0</v>
      </c>
    </row>
    <row r="15" spans="1:33" ht="15.75" customHeight="1">
      <c r="A15" s="13" t="s">
        <v>56</v>
      </c>
      <c r="B15" s="13" t="s">
        <v>126</v>
      </c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-0.08</v>
      </c>
      <c r="H15" s="17" t="e">
        <f t="shared" si="1"/>
        <v>#DIV/0!</v>
      </c>
      <c r="I15" s="17" t="e">
        <f t="shared" si="2"/>
        <v>#DIV/0!</v>
      </c>
      <c r="J15" s="17">
        <f t="shared" si="5"/>
        <v>-0.08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46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1.5111111111111111</v>
      </c>
      <c r="T15" s="57">
        <v>200</v>
      </c>
      <c r="U15" s="58">
        <v>100</v>
      </c>
      <c r="V15" s="61">
        <v>44313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3.5069444444444438E-2</v>
      </c>
      <c r="AD15" s="57">
        <f t="shared" si="12"/>
        <v>0</v>
      </c>
      <c r="AE15" s="57">
        <v>-5.42</v>
      </c>
      <c r="AF15" s="57">
        <v>-4.2240000000000002</v>
      </c>
      <c r="AG15" s="57">
        <v>0</v>
      </c>
    </row>
    <row r="16" spans="1:33" ht="15.75" customHeight="1">
      <c r="A16" s="13" t="s">
        <v>57</v>
      </c>
      <c r="B16" s="13" t="s">
        <v>127</v>
      </c>
      <c r="C16" s="17">
        <f t="shared" si="4"/>
        <v>12.976666666666667</v>
      </c>
      <c r="D16" s="17">
        <v>3</v>
      </c>
      <c r="E16" s="17">
        <v>0</v>
      </c>
      <c r="F16" s="17">
        <v>38.93</v>
      </c>
      <c r="G16" s="17">
        <v>-0.08</v>
      </c>
      <c r="H16" s="17">
        <f t="shared" si="1"/>
        <v>2.0549704597996403E-3</v>
      </c>
      <c r="I16" s="17">
        <f t="shared" si="2"/>
        <v>0.10103551245825845</v>
      </c>
      <c r="J16" s="17">
        <f t="shared" si="5"/>
        <v>3.9333125000000018</v>
      </c>
      <c r="K16" s="17">
        <f t="shared" si="3"/>
        <v>1.3111041666666672</v>
      </c>
      <c r="L16" s="17">
        <v>12</v>
      </c>
      <c r="M16" s="17">
        <f t="shared" si="6"/>
        <v>0.25</v>
      </c>
      <c r="N16" s="17">
        <v>43</v>
      </c>
      <c r="O16" s="17">
        <f t="shared" ref="O16:P16" si="24">D16/7</f>
        <v>0.42857142857142855</v>
      </c>
      <c r="P16" s="17">
        <f t="shared" si="24"/>
        <v>0</v>
      </c>
      <c r="Q16" s="17">
        <f t="shared" si="8"/>
        <v>100</v>
      </c>
      <c r="R16" s="17"/>
      <c r="S16" s="57">
        <v>1.555555555555556</v>
      </c>
      <c r="T16" s="57">
        <v>200</v>
      </c>
      <c r="U16" s="58">
        <v>100</v>
      </c>
      <c r="V16" s="61">
        <v>44322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3.5069444444444438E-2</v>
      </c>
      <c r="AD16" s="57">
        <f t="shared" si="12"/>
        <v>-0.14518749999999997</v>
      </c>
      <c r="AE16" s="57">
        <v>-5.42</v>
      </c>
      <c r="AF16" s="57">
        <v>-4.2240000000000002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43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1.5636363636363639</v>
      </c>
      <c r="T17" s="57">
        <v>200</v>
      </c>
      <c r="U17" s="58">
        <v>100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3.5069444444444438E-2</v>
      </c>
      <c r="AD17" s="57">
        <f t="shared" si="12"/>
        <v>0</v>
      </c>
      <c r="AE17" s="57">
        <v>-5.42</v>
      </c>
      <c r="AF17" s="57">
        <v>-4.2240000000000002</v>
      </c>
      <c r="AG17" s="57">
        <v>0</v>
      </c>
    </row>
    <row r="18" spans="1:33" ht="15.75" customHeight="1">
      <c r="A18" s="13" t="s">
        <v>61</v>
      </c>
      <c r="B18" s="13"/>
      <c r="C18" s="17">
        <f t="shared" si="4"/>
        <v>12.49</v>
      </c>
      <c r="D18" s="17">
        <v>1</v>
      </c>
      <c r="E18" s="17">
        <v>0</v>
      </c>
      <c r="F18" s="17">
        <v>12.49</v>
      </c>
      <c r="G18" s="17">
        <v>0</v>
      </c>
      <c r="H18" s="17">
        <f t="shared" si="1"/>
        <v>0</v>
      </c>
      <c r="I18" s="17">
        <f t="shared" si="2"/>
        <v>7.3987523352014958E-2</v>
      </c>
      <c r="J18" s="17">
        <f t="shared" si="5"/>
        <v>0.92410416666666684</v>
      </c>
      <c r="K18" s="17">
        <f t="shared" si="3"/>
        <v>0.92410416666666684</v>
      </c>
      <c r="L18" s="17">
        <v>11</v>
      </c>
      <c r="M18" s="17">
        <f t="shared" si="6"/>
        <v>9.0909090909090912E-2</v>
      </c>
      <c r="N18" s="17">
        <v>42</v>
      </c>
      <c r="O18" s="17">
        <f t="shared" ref="O18:P18" si="26">D18/7</f>
        <v>0.14285714285714285</v>
      </c>
      <c r="P18" s="17">
        <f t="shared" si="26"/>
        <v>0</v>
      </c>
      <c r="Q18" s="17">
        <f t="shared" si="8"/>
        <v>294</v>
      </c>
      <c r="R18" s="17"/>
      <c r="S18" s="57">
        <v>1.5449735449735451</v>
      </c>
      <c r="T18" s="57">
        <v>200</v>
      </c>
      <c r="U18" s="58">
        <v>100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3.5069444444444438E-2</v>
      </c>
      <c r="AD18" s="57">
        <f t="shared" si="12"/>
        <v>-4.8395833333333318E-2</v>
      </c>
      <c r="AE18" s="57">
        <v>-5.42</v>
      </c>
      <c r="AF18" s="57">
        <v>-4.2240000000000002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12.49</v>
      </c>
      <c r="D19" s="17">
        <v>2</v>
      </c>
      <c r="E19" s="17">
        <v>0</v>
      </c>
      <c r="F19" s="17">
        <v>24.98</v>
      </c>
      <c r="G19" s="17">
        <v>0</v>
      </c>
      <c r="H19" s="17">
        <f t="shared" si="1"/>
        <v>0</v>
      </c>
      <c r="I19" s="17">
        <f t="shared" si="2"/>
        <v>7.3987523352014958E-2</v>
      </c>
      <c r="J19" s="17">
        <f t="shared" si="5"/>
        <v>1.8482083333333337</v>
      </c>
      <c r="K19" s="17">
        <f t="shared" si="3"/>
        <v>0.92410416666666684</v>
      </c>
      <c r="L19" s="17">
        <v>6</v>
      </c>
      <c r="M19" s="17">
        <f t="shared" si="6"/>
        <v>0.33333333333333331</v>
      </c>
      <c r="N19" s="17">
        <v>40</v>
      </c>
      <c r="O19" s="17">
        <f t="shared" ref="O19:P19" si="27">D19/7</f>
        <v>0.2857142857142857</v>
      </c>
      <c r="P19" s="17">
        <f t="shared" si="27"/>
        <v>0</v>
      </c>
      <c r="Q19" s="17">
        <f t="shared" si="8"/>
        <v>140</v>
      </c>
      <c r="R19" s="17"/>
      <c r="S19" s="57">
        <v>1.1730769230769229</v>
      </c>
      <c r="T19" s="57">
        <v>200</v>
      </c>
      <c r="U19" s="58">
        <v>100</v>
      </c>
      <c r="V19" s="61">
        <v>44321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3.5069444444444438E-2</v>
      </c>
      <c r="AD19" s="57">
        <f t="shared" si="12"/>
        <v>-9.6791666666666637E-2</v>
      </c>
      <c r="AE19" s="57">
        <v>-5.42</v>
      </c>
      <c r="AF19" s="57">
        <v>-4.2240000000000002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12.49</v>
      </c>
      <c r="D20" s="17">
        <v>1</v>
      </c>
      <c r="E20" s="17">
        <v>0</v>
      </c>
      <c r="F20" s="17">
        <v>12.49</v>
      </c>
      <c r="G20" s="17">
        <v>0</v>
      </c>
      <c r="H20" s="17">
        <f t="shared" si="1"/>
        <v>0</v>
      </c>
      <c r="I20" s="17">
        <f t="shared" si="2"/>
        <v>7.3987523352014958E-2</v>
      </c>
      <c r="J20" s="17">
        <f t="shared" si="5"/>
        <v>0.92410416666666684</v>
      </c>
      <c r="K20" s="17">
        <f t="shared" si="3"/>
        <v>0.92410416666666684</v>
      </c>
      <c r="L20" s="17">
        <v>6</v>
      </c>
      <c r="M20" s="17">
        <f t="shared" si="6"/>
        <v>0.16666666666666666</v>
      </c>
      <c r="N20" s="17">
        <v>39</v>
      </c>
      <c r="O20" s="17">
        <f t="shared" ref="O20:P20" si="28">D20/7</f>
        <v>0.14285714285714285</v>
      </c>
      <c r="P20" s="17">
        <f t="shared" si="28"/>
        <v>0</v>
      </c>
      <c r="Q20" s="17">
        <f t="shared" si="8"/>
        <v>273</v>
      </c>
      <c r="R20" s="17"/>
      <c r="S20" s="57">
        <v>1.195876288659794</v>
      </c>
      <c r="T20" s="57">
        <v>200</v>
      </c>
      <c r="U20" s="58">
        <v>100</v>
      </c>
      <c r="V20" s="61">
        <v>44341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3.5069444444444438E-2</v>
      </c>
      <c r="AD20" s="57">
        <f t="shared" si="12"/>
        <v>-4.8395833333333318E-2</v>
      </c>
      <c r="AE20" s="57">
        <v>-5.42</v>
      </c>
      <c r="AF20" s="57">
        <v>-4.2240000000000002</v>
      </c>
      <c r="AG20" s="57">
        <v>0</v>
      </c>
    </row>
    <row r="21" spans="1:33" ht="15.75" customHeight="1">
      <c r="A21" s="13" t="s">
        <v>68</v>
      </c>
      <c r="B21" s="13" t="s">
        <v>114</v>
      </c>
      <c r="C21" s="17">
        <f t="shared" si="4"/>
        <v>12.49</v>
      </c>
      <c r="D21" s="17">
        <v>2</v>
      </c>
      <c r="E21" s="17">
        <v>0</v>
      </c>
      <c r="F21" s="17">
        <v>24.98</v>
      </c>
      <c r="G21" s="17">
        <v>0</v>
      </c>
      <c r="H21" s="17">
        <f t="shared" si="1"/>
        <v>0</v>
      </c>
      <c r="I21" s="17">
        <f t="shared" si="2"/>
        <v>7.3987523352014958E-2</v>
      </c>
      <c r="J21" s="17">
        <f t="shared" si="5"/>
        <v>1.8482083333333337</v>
      </c>
      <c r="K21" s="17">
        <f t="shared" si="3"/>
        <v>0.92410416666666684</v>
      </c>
      <c r="L21" s="17">
        <v>16</v>
      </c>
      <c r="M21" s="17">
        <f t="shared" si="6"/>
        <v>0.125</v>
      </c>
      <c r="N21" s="17">
        <v>38</v>
      </c>
      <c r="O21" s="17">
        <f t="shared" ref="O21:P21" si="29">D21/7</f>
        <v>0.2857142857142857</v>
      </c>
      <c r="P21" s="17">
        <f t="shared" si="29"/>
        <v>0</v>
      </c>
      <c r="Q21" s="17">
        <f t="shared" si="8"/>
        <v>133</v>
      </c>
      <c r="R21" s="17"/>
      <c r="S21" s="57">
        <v>1.0173410404624279</v>
      </c>
      <c r="T21" s="57">
        <v>120</v>
      </c>
      <c r="U21" s="58">
        <v>100</v>
      </c>
      <c r="V21" s="61">
        <v>44341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3.5069444444444438E-2</v>
      </c>
      <c r="AD21" s="57">
        <f t="shared" si="12"/>
        <v>-9.6791666666666637E-2</v>
      </c>
      <c r="AE21" s="57">
        <v>-5.42</v>
      </c>
      <c r="AF21" s="57">
        <v>-4.2240000000000002</v>
      </c>
      <c r="AG21" s="57">
        <v>0</v>
      </c>
    </row>
    <row r="22" spans="1:33" ht="15.75" customHeight="1">
      <c r="A22" s="13" t="s">
        <v>70</v>
      </c>
      <c r="B22" s="13" t="s">
        <v>128</v>
      </c>
      <c r="C22" s="17">
        <f t="shared" si="4"/>
        <v>12.49</v>
      </c>
      <c r="D22" s="17">
        <v>2</v>
      </c>
      <c r="E22" s="17">
        <v>0</v>
      </c>
      <c r="F22" s="17">
        <v>24.98</v>
      </c>
      <c r="G22" s="17">
        <v>0</v>
      </c>
      <c r="H22" s="17">
        <f t="shared" si="1"/>
        <v>0</v>
      </c>
      <c r="I22" s="17">
        <f t="shared" si="2"/>
        <v>7.3987523352014958E-2</v>
      </c>
      <c r="J22" s="17">
        <f t="shared" si="5"/>
        <v>1.8482083333333337</v>
      </c>
      <c r="K22" s="17">
        <f t="shared" si="3"/>
        <v>0.92410416666666684</v>
      </c>
      <c r="L22" s="17">
        <v>9</v>
      </c>
      <c r="M22" s="17">
        <f t="shared" si="6"/>
        <v>0.22222222222222221</v>
      </c>
      <c r="N22" s="17">
        <v>35</v>
      </c>
      <c r="O22" s="17">
        <f t="shared" ref="O22:P22" si="30">D22/7</f>
        <v>0.2857142857142857</v>
      </c>
      <c r="P22" s="17">
        <f t="shared" si="30"/>
        <v>0</v>
      </c>
      <c r="Q22" s="17">
        <f t="shared" si="8"/>
        <v>122</v>
      </c>
      <c r="R22" s="17"/>
      <c r="S22" s="57">
        <v>0.84210526315789469</v>
      </c>
      <c r="T22" s="57">
        <v>120</v>
      </c>
      <c r="U22" s="63">
        <v>44348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3.5069444444444438E-2</v>
      </c>
      <c r="AD22" s="57">
        <f t="shared" si="12"/>
        <v>-9.6791666666666637E-2</v>
      </c>
      <c r="AE22" s="57">
        <v>-5.42</v>
      </c>
      <c r="AF22" s="57">
        <v>-4.2240000000000002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12.49</v>
      </c>
      <c r="D23" s="17">
        <v>1</v>
      </c>
      <c r="E23" s="17">
        <v>0</v>
      </c>
      <c r="F23" s="17">
        <v>12.49</v>
      </c>
      <c r="G23" s="17">
        <v>-0.94</v>
      </c>
      <c r="H23" s="17">
        <f t="shared" si="1"/>
        <v>7.5260208166533227E-2</v>
      </c>
      <c r="I23" s="17">
        <f t="shared" si="2"/>
        <v>-1.272684814518229E-3</v>
      </c>
      <c r="J23" s="17">
        <f t="shared" si="5"/>
        <v>-1.5895833333332679E-2</v>
      </c>
      <c r="K23" s="17">
        <f t="shared" si="3"/>
        <v>-1.5895833333332679E-2</v>
      </c>
      <c r="L23" s="17">
        <v>10</v>
      </c>
      <c r="M23" s="17">
        <f t="shared" si="6"/>
        <v>0.1</v>
      </c>
      <c r="N23" s="17">
        <v>34</v>
      </c>
      <c r="O23" s="17">
        <f t="shared" ref="O23:P23" si="31">D23/7</f>
        <v>0.14285714285714285</v>
      </c>
      <c r="P23" s="17">
        <f t="shared" si="31"/>
        <v>0</v>
      </c>
      <c r="Q23" s="17">
        <f t="shared" si="8"/>
        <v>238</v>
      </c>
      <c r="R23" s="17"/>
      <c r="S23" s="57">
        <v>0.82191780821917804</v>
      </c>
      <c r="T23" s="57">
        <v>120</v>
      </c>
      <c r="U23" s="63">
        <v>100</v>
      </c>
      <c r="V23" s="61">
        <v>44348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3.5069444444444438E-2</v>
      </c>
      <c r="AD23" s="57">
        <f t="shared" si="12"/>
        <v>-4.8395833333333318E-2</v>
      </c>
      <c r="AE23" s="57">
        <v>-5.42</v>
      </c>
      <c r="AF23" s="57">
        <v>-4.2240000000000002</v>
      </c>
      <c r="AG23" s="57">
        <v>0</v>
      </c>
    </row>
    <row r="24" spans="1:33" ht="15.75" customHeight="1">
      <c r="A24" s="13" t="s">
        <v>74</v>
      </c>
      <c r="B24" s="13" t="s">
        <v>129</v>
      </c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-3.83</v>
      </c>
      <c r="H24" s="17" t="e">
        <f t="shared" si="1"/>
        <v>#DIV/0!</v>
      </c>
      <c r="I24" s="17" t="e">
        <f t="shared" si="2"/>
        <v>#DIV/0!</v>
      </c>
      <c r="J24" s="17">
        <f t="shared" si="5"/>
        <v>-3.83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34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0.50285714285714289</v>
      </c>
      <c r="T24" s="57">
        <v>120</v>
      </c>
      <c r="U24" s="63">
        <v>100</v>
      </c>
      <c r="V24" s="61" t="s">
        <v>130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3.5069444444444438E-2</v>
      </c>
      <c r="AD24" s="57">
        <f t="shared" si="12"/>
        <v>0</v>
      </c>
      <c r="AE24" s="57">
        <v>-5.42</v>
      </c>
      <c r="AF24" s="57">
        <v>-4.2240000000000002</v>
      </c>
      <c r="AG24" s="57">
        <v>0</v>
      </c>
    </row>
    <row r="25" spans="1:33" ht="15.75" customHeight="1">
      <c r="A25" s="13" t="s">
        <v>76</v>
      </c>
      <c r="B25" s="13"/>
      <c r="C25" s="17">
        <f t="shared" si="4"/>
        <v>12.99</v>
      </c>
      <c r="D25" s="17">
        <v>3</v>
      </c>
      <c r="E25" s="17">
        <v>0</v>
      </c>
      <c r="F25" s="17">
        <v>38.97</v>
      </c>
      <c r="G25" s="17">
        <v>-9.51</v>
      </c>
      <c r="H25" s="17">
        <f t="shared" si="1"/>
        <v>0.24403387220939185</v>
      </c>
      <c r="I25" s="17">
        <f t="shared" si="2"/>
        <v>-0.10399506030279708</v>
      </c>
      <c r="J25" s="17">
        <f t="shared" si="5"/>
        <v>-4.052687500000002</v>
      </c>
      <c r="K25" s="17">
        <f t="shared" si="3"/>
        <v>-1.3508958333333341</v>
      </c>
      <c r="L25" s="17">
        <v>11</v>
      </c>
      <c r="M25" s="17">
        <f t="shared" si="6"/>
        <v>0.27272727272727271</v>
      </c>
      <c r="N25" s="17">
        <v>33</v>
      </c>
      <c r="O25" s="17">
        <f t="shared" ref="O25:P25" si="33">D25/7</f>
        <v>0.42857142857142855</v>
      </c>
      <c r="P25" s="17">
        <f t="shared" si="33"/>
        <v>0</v>
      </c>
      <c r="Q25" s="17">
        <f t="shared" si="8"/>
        <v>77</v>
      </c>
      <c r="R25" s="17"/>
      <c r="S25" s="57">
        <v>0.38554216867469882</v>
      </c>
      <c r="T25" s="57">
        <v>1</v>
      </c>
      <c r="U25" s="63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3.5069444444444438E-2</v>
      </c>
      <c r="AD25" s="57">
        <f t="shared" si="12"/>
        <v>-0.14518749999999997</v>
      </c>
      <c r="AE25" s="57">
        <v>-4.95</v>
      </c>
      <c r="AF25" s="57">
        <v>-4.2240000000000002</v>
      </c>
      <c r="AG25" s="57">
        <v>0</v>
      </c>
    </row>
    <row r="26" spans="1:33" ht="15.75" customHeight="1">
      <c r="A26" s="13" t="s">
        <v>78</v>
      </c>
      <c r="B26" s="13"/>
      <c r="C26" s="17">
        <f t="shared" si="4"/>
        <v>12.99</v>
      </c>
      <c r="D26" s="17">
        <v>2</v>
      </c>
      <c r="E26" s="17">
        <v>0</v>
      </c>
      <c r="F26" s="17">
        <v>25.98</v>
      </c>
      <c r="G26" s="17">
        <v>-10.57</v>
      </c>
      <c r="H26" s="17">
        <f t="shared" si="1"/>
        <v>0.40685142417244036</v>
      </c>
      <c r="I26" s="17">
        <f t="shared" si="2"/>
        <v>-0.29183185783936372</v>
      </c>
      <c r="J26" s="17">
        <f t="shared" si="5"/>
        <v>-7.5817916666666694</v>
      </c>
      <c r="K26" s="17">
        <f t="shared" si="3"/>
        <v>-3.7908958333333347</v>
      </c>
      <c r="L26" s="17">
        <v>10</v>
      </c>
      <c r="M26" s="17">
        <f t="shared" si="6"/>
        <v>0.2</v>
      </c>
      <c r="N26" s="17">
        <v>129</v>
      </c>
      <c r="O26" s="17">
        <f t="shared" ref="O26:P26" si="34">D26/7</f>
        <v>0.2857142857142857</v>
      </c>
      <c r="P26" s="17">
        <f t="shared" si="34"/>
        <v>0</v>
      </c>
      <c r="Q26" s="17">
        <f t="shared" si="8"/>
        <v>451</v>
      </c>
      <c r="R26" s="17"/>
      <c r="S26" s="57">
        <v>0.27692307692307688</v>
      </c>
      <c r="T26" s="57">
        <v>1</v>
      </c>
      <c r="U26" s="63" t="s">
        <v>63</v>
      </c>
      <c r="V26" s="61" t="s">
        <v>63</v>
      </c>
      <c r="W26" s="57">
        <v>1</v>
      </c>
      <c r="X26" s="57">
        <f t="shared" si="9"/>
        <v>0.5</v>
      </c>
      <c r="Y26" s="57">
        <f t="shared" si="10"/>
        <v>10.57</v>
      </c>
      <c r="Z26" s="57">
        <v>0</v>
      </c>
      <c r="AA26" s="57" t="s">
        <v>35</v>
      </c>
      <c r="AB26" s="60">
        <f t="shared" si="11"/>
        <v>-0.69</v>
      </c>
      <c r="AC26" s="57">
        <v>3.5069444444444438E-2</v>
      </c>
      <c r="AD26" s="57">
        <f t="shared" si="12"/>
        <v>-9.6791666666666637E-2</v>
      </c>
      <c r="AE26" s="57">
        <v>-4.95</v>
      </c>
      <c r="AF26" s="57">
        <v>-4.2240000000000002</v>
      </c>
      <c r="AG26" s="57">
        <v>-0.65</v>
      </c>
    </row>
    <row r="27" spans="1:33" ht="15.75" customHeight="1">
      <c r="A27" s="13" t="s">
        <v>79</v>
      </c>
      <c r="B27" s="13" t="s">
        <v>131</v>
      </c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-11.05</v>
      </c>
      <c r="H27" s="17" t="e">
        <f t="shared" si="1"/>
        <v>#DIV/0!</v>
      </c>
      <c r="I27" s="17" t="e">
        <f t="shared" si="2"/>
        <v>#DIV/0!</v>
      </c>
      <c r="J27" s="17">
        <f t="shared" si="5"/>
        <v>-11.05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129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0.26984126984126983</v>
      </c>
      <c r="T27" s="57">
        <v>20</v>
      </c>
      <c r="U27" s="63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3.5069444444444438E-2</v>
      </c>
      <c r="AD27" s="57">
        <f t="shared" si="12"/>
        <v>0</v>
      </c>
      <c r="AE27" s="57">
        <v>-4.95</v>
      </c>
      <c r="AF27" s="57">
        <v>-4.2240000000000002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4"/>
        <v>12.99</v>
      </c>
      <c r="D28" s="17">
        <v>2</v>
      </c>
      <c r="E28" s="17">
        <v>0</v>
      </c>
      <c r="F28" s="17">
        <v>25.98</v>
      </c>
      <c r="G28" s="17">
        <v>0</v>
      </c>
      <c r="H28" s="17">
        <f t="shared" si="1"/>
        <v>0</v>
      </c>
      <c r="I28" s="17">
        <f t="shared" si="2"/>
        <v>0.14806656137253005</v>
      </c>
      <c r="J28" s="17">
        <f t="shared" si="5"/>
        <v>3.8467692644583305</v>
      </c>
      <c r="K28" s="17">
        <f t="shared" si="3"/>
        <v>1.9233846322291652</v>
      </c>
      <c r="L28" s="17">
        <v>14</v>
      </c>
      <c r="M28" s="17">
        <f t="shared" si="6"/>
        <v>0.14285714285714285</v>
      </c>
      <c r="N28" s="17">
        <v>129</v>
      </c>
      <c r="O28" s="17">
        <f t="shared" ref="O28:P28" si="36">D28/7</f>
        <v>0.2857142857142857</v>
      </c>
      <c r="P28" s="17">
        <f t="shared" si="36"/>
        <v>0</v>
      </c>
      <c r="Q28" s="17">
        <f t="shared" si="8"/>
        <v>451</v>
      </c>
      <c r="R28" s="17"/>
      <c r="S28" s="57">
        <v>0.27309236947791171</v>
      </c>
      <c r="T28" s="57">
        <v>20</v>
      </c>
      <c r="U28" s="63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3.5069444444444438E-2</v>
      </c>
      <c r="AD28" s="57">
        <f t="shared" si="12"/>
        <v>-9.6791666666666637E-2</v>
      </c>
      <c r="AE28" s="57">
        <v>-4.95</v>
      </c>
      <c r="AF28" s="57">
        <v>-4.1197195344375004</v>
      </c>
      <c r="AG28" s="57">
        <v>0</v>
      </c>
    </row>
    <row r="29" spans="1:33" ht="15.75" customHeight="1">
      <c r="A29" s="13" t="s">
        <v>82</v>
      </c>
      <c r="B29" s="13" t="s">
        <v>132</v>
      </c>
      <c r="C29" s="17">
        <f t="shared" si="4"/>
        <v>12.997999999999999</v>
      </c>
      <c r="D29" s="17">
        <v>5</v>
      </c>
      <c r="E29" s="17">
        <v>0</v>
      </c>
      <c r="F29" s="17">
        <v>64.989999999999995</v>
      </c>
      <c r="G29" s="17">
        <v>-0.46</v>
      </c>
      <c r="H29" s="17">
        <f t="shared" si="1"/>
        <v>7.0780120018464386E-3</v>
      </c>
      <c r="I29" s="17">
        <f t="shared" si="2"/>
        <v>0.12141749747877865</v>
      </c>
      <c r="J29" s="17">
        <f t="shared" si="5"/>
        <v>7.8909231611458246</v>
      </c>
      <c r="K29" s="17">
        <f t="shared" si="3"/>
        <v>1.5781846322291648</v>
      </c>
      <c r="L29" s="17">
        <v>17</v>
      </c>
      <c r="M29" s="17">
        <f t="shared" si="6"/>
        <v>0.29411764705882354</v>
      </c>
      <c r="N29" s="17">
        <v>122</v>
      </c>
      <c r="O29" s="17">
        <f t="shared" ref="O29:P29" si="37">D29/7</f>
        <v>0.7142857142857143</v>
      </c>
      <c r="P29" s="17">
        <f t="shared" si="37"/>
        <v>0</v>
      </c>
      <c r="Q29" s="17">
        <f t="shared" si="8"/>
        <v>170</v>
      </c>
      <c r="R29" s="17"/>
      <c r="S29" s="57">
        <v>0.33472803347280328</v>
      </c>
      <c r="T29" s="57">
        <v>20</v>
      </c>
      <c r="U29" s="63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0.46</v>
      </c>
      <c r="Z29" s="57">
        <v>1</v>
      </c>
      <c r="AA29" s="57" t="s">
        <v>35</v>
      </c>
      <c r="AB29" s="60">
        <f t="shared" si="11"/>
        <v>-0.69</v>
      </c>
      <c r="AC29" s="57">
        <v>3.5069444444444438E-2</v>
      </c>
      <c r="AD29" s="57">
        <f t="shared" si="12"/>
        <v>-0.24197916666666658</v>
      </c>
      <c r="AE29" s="57">
        <v>-4.95</v>
      </c>
      <c r="AF29" s="57">
        <v>-4.1197195344375004</v>
      </c>
      <c r="AG29" s="57">
        <v>-1.3</v>
      </c>
    </row>
    <row r="30" spans="1:33" ht="15.75" customHeight="1">
      <c r="A30" s="13" t="s">
        <v>84</v>
      </c>
      <c r="B30" s="13"/>
      <c r="C30" s="17">
        <f t="shared" si="4"/>
        <v>12.99</v>
      </c>
      <c r="D30" s="17">
        <v>1</v>
      </c>
      <c r="E30" s="17">
        <v>0</v>
      </c>
      <c r="F30" s="17">
        <v>12.99</v>
      </c>
      <c r="G30" s="17">
        <v>-0.09</v>
      </c>
      <c r="H30" s="17">
        <f t="shared" si="1"/>
        <v>6.9284064665127015E-3</v>
      </c>
      <c r="I30" s="17">
        <f t="shared" si="2"/>
        <v>0.14113815490601736</v>
      </c>
      <c r="J30" s="17">
        <f t="shared" si="5"/>
        <v>1.8333846322291654</v>
      </c>
      <c r="K30" s="17">
        <f t="shared" si="3"/>
        <v>1.8333846322291654</v>
      </c>
      <c r="L30" s="17">
        <v>8</v>
      </c>
      <c r="M30" s="17">
        <f t="shared" si="6"/>
        <v>0.125</v>
      </c>
      <c r="N30" s="17">
        <v>121</v>
      </c>
      <c r="O30" s="17">
        <f t="shared" ref="O30:P30" si="38">D30/7</f>
        <v>0.14285714285714285</v>
      </c>
      <c r="P30" s="17">
        <f t="shared" si="38"/>
        <v>0</v>
      </c>
      <c r="Q30" s="17">
        <f t="shared" si="8"/>
        <v>847</v>
      </c>
      <c r="R30" s="17"/>
      <c r="S30" s="57">
        <v>0.26426426426426419</v>
      </c>
      <c r="T30" s="57">
        <v>20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3.5069444444444438E-2</v>
      </c>
      <c r="AD30" s="57">
        <f t="shared" si="12"/>
        <v>-4.8395833333333318E-2</v>
      </c>
      <c r="AE30" s="57">
        <v>-4.95</v>
      </c>
      <c r="AF30" s="57">
        <v>-4.1197195344375004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12.99</v>
      </c>
      <c r="D31" s="17">
        <v>1</v>
      </c>
      <c r="E31" s="17">
        <v>0</v>
      </c>
      <c r="F31" s="17">
        <v>12.99</v>
      </c>
      <c r="G31" s="17">
        <v>-0.36</v>
      </c>
      <c r="H31" s="17">
        <f t="shared" si="1"/>
        <v>2.7713625866050806E-2</v>
      </c>
      <c r="I31" s="17">
        <f t="shared" si="2"/>
        <v>0.12035293550647927</v>
      </c>
      <c r="J31" s="17">
        <f t="shared" si="5"/>
        <v>1.5633846322291658</v>
      </c>
      <c r="K31" s="17">
        <f t="shared" si="3"/>
        <v>1.5633846322291658</v>
      </c>
      <c r="L31" s="17">
        <v>13</v>
      </c>
      <c r="M31" s="17">
        <f t="shared" si="6"/>
        <v>7.6923076923076927E-2</v>
      </c>
      <c r="N31" s="17">
        <v>120</v>
      </c>
      <c r="O31" s="17">
        <f t="shared" ref="O31:P31" si="39">D31/7</f>
        <v>0.14285714285714285</v>
      </c>
      <c r="P31" s="17">
        <f t="shared" si="39"/>
        <v>0</v>
      </c>
      <c r="Q31" s="17">
        <f t="shared" si="8"/>
        <v>840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0.26993865030674852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3.5069444444444438E-2</v>
      </c>
      <c r="AD31" s="57">
        <f t="shared" si="12"/>
        <v>-4.8395833333333318E-2</v>
      </c>
      <c r="AE31" s="57">
        <v>-4.95</v>
      </c>
      <c r="AF31" s="57">
        <v>-4.1197195344375004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8" customWidth="1"/>
    <col min="2" max="2" width="29.5" customWidth="1"/>
    <col min="3" max="3" width="11.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8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Info!B1:BJ7000""),4,FALSE),"""")"),"Peel-and-Stick Baseplates - 10 Inch x 10 Inch Baseplate - Blue 4 Pack Compatible with all Major Brands")</f>
        <v>Peel-and-Stick Baseplates - 10 Inch x 10 Inch Baseplate - Blue 4 Pack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Info!B1:BJ7000""),3,FALSE),"""")"),"B074T2T5CH")</f>
        <v>B074T2T5CH</v>
      </c>
      <c r="B2" s="2" t="s">
        <v>133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63.75" customHeight="1">
      <c r="A3" s="45" t="s">
        <v>32</v>
      </c>
      <c r="B3" s="46"/>
      <c r="C3" s="3">
        <f>((AE31+AF31)/0.85)*-1</f>
        <v>12.608282670882351</v>
      </c>
      <c r="D3" s="4">
        <f>SUM(D4:D99763)</f>
        <v>370</v>
      </c>
      <c r="E3" s="4"/>
      <c r="F3" s="5">
        <f t="shared" ref="F3:G3" si="0">SUM(F4:F99763)</f>
        <v>6913.34</v>
      </c>
      <c r="G3" s="5">
        <f t="shared" si="0"/>
        <v>-951.22</v>
      </c>
      <c r="H3" s="6">
        <f t="shared" ref="H3:H31" si="1">G3/F3*-1</f>
        <v>0.13759195989203482</v>
      </c>
      <c r="I3" s="7">
        <f t="shared" ref="I3:I31" si="2">J3/F3</f>
        <v>0.13411242763362624</v>
      </c>
      <c r="J3" s="5">
        <f>SUM(J4:J99763)</f>
        <v>927.16481045665364</v>
      </c>
      <c r="K3" s="5">
        <f t="shared" ref="K3:K31" si="3">J3/D3</f>
        <v>2.5058508390720369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Compiled!b1:g5000""),2,FALSE),"""")"),"4.5 - March
5 - April
5 - May
5 - Jun
5 - Jul
5 - Aug
5 - Sept
5 - Oct
5 - Nov
12 - Dec
5 - Jan
4.5 - Feb")</f>
        <v>4.5 - March
5 - April
5 - May
5 - Jun
5 - Jul
5 - Aug
5 - Sept
5 - Oct
5 - Nov
12 - Dec
5 - Jan
4.5 -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QTY-180")</f>
        <v>US Storage QTY-180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104</v>
      </c>
      <c r="X3" s="6">
        <f>AVERAGE(X4:X99763)</f>
        <v>0.27959449604790343</v>
      </c>
      <c r="Y3" s="5">
        <f>ROUND(AVERAGE(Y4:Y99763),2)</f>
        <v>5.44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Info!B2:BZ7000""),36,false)),"""")*-1"),-5.76704027025)</f>
        <v>-5.7670402702499999</v>
      </c>
      <c r="AG3" s="5">
        <f>SUM(AG4:AG99763)</f>
        <v>0</v>
      </c>
    </row>
    <row r="4" spans="1:33" ht="15.75" customHeight="1">
      <c r="A4" s="13" t="s">
        <v>33</v>
      </c>
      <c r="B4" s="28" t="s">
        <v>88</v>
      </c>
      <c r="C4" s="17">
        <f t="shared" ref="C4:C31" si="4">IFERROR(F4/D4," - ")</f>
        <v>19.728965517241384</v>
      </c>
      <c r="D4" s="17">
        <v>29</v>
      </c>
      <c r="E4" s="17">
        <v>0</v>
      </c>
      <c r="F4" s="17">
        <v>572.1400000000001</v>
      </c>
      <c r="G4" s="17">
        <v>-5.61</v>
      </c>
      <c r="H4" s="17">
        <f t="shared" si="1"/>
        <v>9.8052924109483675E-3</v>
      </c>
      <c r="I4" s="17">
        <f t="shared" si="2"/>
        <v>0.29579083689844615</v>
      </c>
      <c r="J4" s="17">
        <f t="shared" ref="J4:J31" si="5">F4*0.85+G4+AF4*D4+D4*AE4+AG4+AD4</f>
        <v>169.23376942307701</v>
      </c>
      <c r="K4" s="17">
        <f t="shared" si="3"/>
        <v>5.8356472214854138</v>
      </c>
      <c r="L4" s="17">
        <v>20</v>
      </c>
      <c r="M4" s="17">
        <f t="shared" ref="M4:M31" si="6">IFERROR(D4/L4,"-")</f>
        <v>1.45</v>
      </c>
      <c r="N4" s="17">
        <v>290</v>
      </c>
      <c r="O4" s="17">
        <f t="shared" ref="O4:P4" si="7">D4/7</f>
        <v>4.1428571428571432</v>
      </c>
      <c r="P4" s="17">
        <f t="shared" si="7"/>
        <v>0</v>
      </c>
      <c r="Q4" s="17">
        <f t="shared" ref="Q4:Q31" si="8">ROUNDDOWN(N4/(O4+P4),0)</f>
        <v>70</v>
      </c>
      <c r="R4" s="17"/>
      <c r="S4" s="57">
        <v>0.61204557786218095</v>
      </c>
      <c r="T4" s="57">
        <v>800</v>
      </c>
      <c r="U4" s="58">
        <v>200</v>
      </c>
      <c r="V4" s="61">
        <v>44203</v>
      </c>
      <c r="W4" s="57">
        <v>1</v>
      </c>
      <c r="X4" s="57">
        <f t="shared" ref="X4:X31" si="9">IFERROR(W4/D4,0)</f>
        <v>3.4482758620689655E-2</v>
      </c>
      <c r="Y4" s="57">
        <f t="shared" ref="Y4:Y31" si="10">IFERROR(G4/(W4+Z4)*-1,0)</f>
        <v>5.61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4.5375000000000006E-2</v>
      </c>
      <c r="AD4" s="57">
        <f t="shared" ref="AD4:AD31" si="12">IFERROR(AB4*AC4*D4*2,0)</f>
        <v>-1.8159075000000002</v>
      </c>
      <c r="AE4" s="57">
        <v>-4.9000000000000004</v>
      </c>
      <c r="AF4" s="57">
        <v>-5.7779076923076902</v>
      </c>
      <c r="AG4" s="57">
        <v>0</v>
      </c>
    </row>
    <row r="5" spans="1:33" ht="15.75" customHeight="1">
      <c r="A5" s="13" t="s">
        <v>36</v>
      </c>
      <c r="B5" s="13" t="s">
        <v>134</v>
      </c>
      <c r="C5" s="17">
        <f t="shared" si="4"/>
        <v>19.006666666666668</v>
      </c>
      <c r="D5" s="17">
        <v>12</v>
      </c>
      <c r="E5" s="17">
        <v>0</v>
      </c>
      <c r="F5" s="17">
        <v>228.08</v>
      </c>
      <c r="G5" s="17">
        <v>-2.9</v>
      </c>
      <c r="H5" s="17">
        <f t="shared" si="1"/>
        <v>1.2714836899333566E-2</v>
      </c>
      <c r="I5" s="17">
        <f t="shared" si="2"/>
        <v>0.27219264158325018</v>
      </c>
      <c r="J5" s="17">
        <f t="shared" si="5"/>
        <v>62.081697692307699</v>
      </c>
      <c r="K5" s="17">
        <f t="shared" si="3"/>
        <v>5.1734748076923083</v>
      </c>
      <c r="L5" s="17">
        <v>27</v>
      </c>
      <c r="M5" s="17">
        <f t="shared" si="6"/>
        <v>0.44444444444444442</v>
      </c>
      <c r="N5" s="17">
        <v>266</v>
      </c>
      <c r="O5" s="17">
        <f t="shared" ref="O5:P5" si="13">D5/7</f>
        <v>1.7142857142857142</v>
      </c>
      <c r="P5" s="17">
        <f t="shared" si="13"/>
        <v>0</v>
      </c>
      <c r="Q5" s="17">
        <f t="shared" si="8"/>
        <v>155</v>
      </c>
      <c r="R5" s="17"/>
      <c r="S5" s="57">
        <v>0.66129032258064502</v>
      </c>
      <c r="T5" s="57">
        <v>400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4.5375000000000006E-2</v>
      </c>
      <c r="AD5" s="57">
        <f t="shared" si="12"/>
        <v>-0.75141000000000013</v>
      </c>
      <c r="AE5" s="57">
        <v>-4.9000000000000004</v>
      </c>
      <c r="AF5" s="57">
        <v>-5.7779076923076902</v>
      </c>
      <c r="AG5" s="57">
        <v>0</v>
      </c>
    </row>
    <row r="6" spans="1:33" ht="15.75" customHeight="1">
      <c r="A6" s="13" t="s">
        <v>38</v>
      </c>
      <c r="B6" s="13" t="s">
        <v>135</v>
      </c>
      <c r="C6" s="17">
        <f t="shared" si="4"/>
        <v>18.989999999999998</v>
      </c>
      <c r="D6" s="17">
        <v>4</v>
      </c>
      <c r="E6" s="17">
        <v>0</v>
      </c>
      <c r="F6" s="17">
        <v>75.959999999999994</v>
      </c>
      <c r="G6" s="17">
        <v>-1.7399999999999998</v>
      </c>
      <c r="H6" s="17">
        <f t="shared" si="1"/>
        <v>2.2906793048973143E-2</v>
      </c>
      <c r="I6" s="17">
        <f t="shared" si="2"/>
        <v>0.26155913064905945</v>
      </c>
      <c r="J6" s="17">
        <f t="shared" si="5"/>
        <v>19.868031564102555</v>
      </c>
      <c r="K6" s="17">
        <f t="shared" si="3"/>
        <v>4.9670078910256388</v>
      </c>
      <c r="L6" s="17">
        <v>20</v>
      </c>
      <c r="M6" s="17">
        <f t="shared" si="6"/>
        <v>0.2</v>
      </c>
      <c r="N6" s="17">
        <v>264</v>
      </c>
      <c r="O6" s="17">
        <f t="shared" ref="O6:P6" si="14">D6/7</f>
        <v>0.5714285714285714</v>
      </c>
      <c r="P6" s="17">
        <f t="shared" si="14"/>
        <v>0</v>
      </c>
      <c r="Q6" s="17">
        <f t="shared" si="8"/>
        <v>462</v>
      </c>
      <c r="R6" s="17"/>
      <c r="S6" s="57">
        <v>0.67575577949021903</v>
      </c>
      <c r="T6" s="57">
        <v>600</v>
      </c>
      <c r="U6" s="58" t="s">
        <v>63</v>
      </c>
      <c r="V6" s="61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4.4626388888888882E-2</v>
      </c>
      <c r="AD6" s="57">
        <f t="shared" si="12"/>
        <v>-0.24633766666666662</v>
      </c>
      <c r="AE6" s="57">
        <v>-4.9000000000000004</v>
      </c>
      <c r="AF6" s="57">
        <v>-5.7779076923076902</v>
      </c>
      <c r="AG6" s="57">
        <v>0</v>
      </c>
    </row>
    <row r="7" spans="1:33" ht="15.75" customHeight="1">
      <c r="A7" s="13" t="s">
        <v>40</v>
      </c>
      <c r="B7" s="13" t="s">
        <v>136</v>
      </c>
      <c r="C7" s="17">
        <f t="shared" si="4"/>
        <v>18.989999999999998</v>
      </c>
      <c r="D7" s="17">
        <v>6</v>
      </c>
      <c r="E7" s="17">
        <v>0</v>
      </c>
      <c r="F7" s="17">
        <v>113.93999999999998</v>
      </c>
      <c r="G7" s="17">
        <v>-17.34</v>
      </c>
      <c r="H7" s="17">
        <f t="shared" si="1"/>
        <v>0.15218536071616642</v>
      </c>
      <c r="I7" s="17">
        <f t="shared" si="2"/>
        <v>0.13228056299806901</v>
      </c>
      <c r="J7" s="17">
        <f t="shared" si="5"/>
        <v>15.07204734799998</v>
      </c>
      <c r="K7" s="17">
        <f t="shared" si="3"/>
        <v>2.5120078913333299</v>
      </c>
      <c r="L7" s="17">
        <v>35</v>
      </c>
      <c r="M7" s="17">
        <f t="shared" si="6"/>
        <v>0.17142857142857143</v>
      </c>
      <c r="N7" s="17">
        <v>257</v>
      </c>
      <c r="O7" s="17">
        <f t="shared" ref="O7:P7" si="15">D7/7</f>
        <v>0.8571428571428571</v>
      </c>
      <c r="P7" s="17">
        <f t="shared" si="15"/>
        <v>0</v>
      </c>
      <c r="Q7" s="17">
        <f t="shared" si="8"/>
        <v>299</v>
      </c>
      <c r="R7" s="17"/>
      <c r="S7" s="57">
        <v>0.71985157699443414</v>
      </c>
      <c r="T7" s="57">
        <v>600</v>
      </c>
      <c r="U7" s="58" t="s">
        <v>63</v>
      </c>
      <c r="V7" s="61" t="s">
        <v>63</v>
      </c>
      <c r="W7" s="57">
        <v>0</v>
      </c>
      <c r="X7" s="57">
        <f t="shared" si="9"/>
        <v>0</v>
      </c>
      <c r="Y7" s="57">
        <f t="shared" si="10"/>
        <v>8.67</v>
      </c>
      <c r="Z7" s="57">
        <v>2</v>
      </c>
      <c r="AA7" s="57" t="s">
        <v>35</v>
      </c>
      <c r="AB7" s="60">
        <f t="shared" si="11"/>
        <v>-0.69</v>
      </c>
      <c r="AC7" s="57">
        <v>4.4626388888888882E-2</v>
      </c>
      <c r="AD7" s="57">
        <f t="shared" si="12"/>
        <v>-0.36950649999999996</v>
      </c>
      <c r="AE7" s="57">
        <v>-4.9000000000000004</v>
      </c>
      <c r="AF7" s="57">
        <v>-5.7779076920000003</v>
      </c>
      <c r="AG7" s="57">
        <v>0</v>
      </c>
    </row>
    <row r="8" spans="1:33">
      <c r="A8" s="13" t="s">
        <v>42</v>
      </c>
      <c r="B8" s="13" t="s">
        <v>137</v>
      </c>
      <c r="C8" s="17">
        <f t="shared" si="4"/>
        <v>19.05709677419355</v>
      </c>
      <c r="D8" s="17">
        <v>31</v>
      </c>
      <c r="E8" s="17">
        <v>0</v>
      </c>
      <c r="F8" s="17">
        <v>590.7700000000001</v>
      </c>
      <c r="G8" s="17">
        <v>-38.530000000000015</v>
      </c>
      <c r="H8" s="17">
        <f t="shared" si="1"/>
        <v>6.5219967161501108E-2</v>
      </c>
      <c r="I8" s="17">
        <f t="shared" si="2"/>
        <v>0.22123710518701578</v>
      </c>
      <c r="J8" s="17">
        <f t="shared" si="5"/>
        <v>130.70024463133333</v>
      </c>
      <c r="K8" s="17">
        <f t="shared" si="3"/>
        <v>4.2161369235913977</v>
      </c>
      <c r="L8" s="17">
        <v>38</v>
      </c>
      <c r="M8" s="17">
        <f t="shared" si="6"/>
        <v>0.81578947368421051</v>
      </c>
      <c r="N8" s="17">
        <v>227</v>
      </c>
      <c r="O8" s="17">
        <f t="shared" ref="O8:P8" si="16">D8/7</f>
        <v>4.4285714285714288</v>
      </c>
      <c r="P8" s="17">
        <f t="shared" si="16"/>
        <v>0</v>
      </c>
      <c r="Q8" s="17">
        <f t="shared" si="8"/>
        <v>51</v>
      </c>
      <c r="R8" s="17"/>
      <c r="S8" s="57">
        <v>0.77385620915032682</v>
      </c>
      <c r="T8" s="57">
        <v>600</v>
      </c>
      <c r="U8" s="58" t="s">
        <v>63</v>
      </c>
      <c r="V8" s="61" t="s">
        <v>63</v>
      </c>
      <c r="W8" s="57">
        <v>3</v>
      </c>
      <c r="X8" s="57">
        <f t="shared" si="9"/>
        <v>9.6774193548387094E-2</v>
      </c>
      <c r="Y8" s="57">
        <f t="shared" si="10"/>
        <v>2.7521428571428581</v>
      </c>
      <c r="Z8" s="57">
        <v>11</v>
      </c>
      <c r="AA8" s="57" t="s">
        <v>35</v>
      </c>
      <c r="AB8" s="60">
        <f t="shared" si="11"/>
        <v>-0.69</v>
      </c>
      <c r="AC8" s="57">
        <v>4.4626388888888882E-2</v>
      </c>
      <c r="AD8" s="57">
        <f t="shared" si="12"/>
        <v>-1.9091169166666664</v>
      </c>
      <c r="AE8" s="57">
        <v>-4.9000000000000004</v>
      </c>
      <c r="AF8" s="57">
        <v>-5.7779076920000003</v>
      </c>
      <c r="AG8" s="57">
        <v>0</v>
      </c>
    </row>
    <row r="9" spans="1:33" ht="15.75" customHeight="1">
      <c r="A9" s="13" t="s">
        <v>44</v>
      </c>
      <c r="B9" s="13" t="s">
        <v>138</v>
      </c>
      <c r="C9" s="17">
        <f t="shared" si="4"/>
        <v>19.079999999999998</v>
      </c>
      <c r="D9" s="17">
        <v>8</v>
      </c>
      <c r="E9" s="17">
        <v>0</v>
      </c>
      <c r="F9" s="17">
        <v>152.63999999999999</v>
      </c>
      <c r="G9" s="17">
        <v>-31.9</v>
      </c>
      <c r="H9" s="17">
        <f t="shared" si="1"/>
        <v>0.20898846960167716</v>
      </c>
      <c r="I9" s="17">
        <f t="shared" si="2"/>
        <v>7.4927844619147213E-2</v>
      </c>
      <c r="J9" s="17">
        <f t="shared" si="5"/>
        <v>11.436986202666629</v>
      </c>
      <c r="K9" s="17">
        <f t="shared" si="3"/>
        <v>1.4296232753333287</v>
      </c>
      <c r="L9" s="17">
        <v>44</v>
      </c>
      <c r="M9" s="17">
        <f t="shared" si="6"/>
        <v>0.18181818181818182</v>
      </c>
      <c r="N9" s="17">
        <v>220</v>
      </c>
      <c r="O9" s="17">
        <f t="shared" ref="O9:P9" si="17">D9/7</f>
        <v>1.1428571428571428</v>
      </c>
      <c r="P9" s="17">
        <f t="shared" si="17"/>
        <v>0</v>
      </c>
      <c r="Q9" s="17">
        <f t="shared" si="8"/>
        <v>192</v>
      </c>
      <c r="R9" s="17"/>
      <c r="S9" s="57">
        <v>0.81861738535249828</v>
      </c>
      <c r="T9" s="57">
        <v>600</v>
      </c>
      <c r="U9" s="58" t="s">
        <v>63</v>
      </c>
      <c r="V9" s="61" t="s">
        <v>63</v>
      </c>
      <c r="W9" s="57">
        <v>2</v>
      </c>
      <c r="X9" s="57">
        <f t="shared" si="9"/>
        <v>0.25</v>
      </c>
      <c r="Y9" s="57">
        <f t="shared" si="10"/>
        <v>2.6583333333333332</v>
      </c>
      <c r="Z9" s="57">
        <v>10</v>
      </c>
      <c r="AA9" s="57" t="s">
        <v>35</v>
      </c>
      <c r="AB9" s="60">
        <f t="shared" si="11"/>
        <v>-0.69</v>
      </c>
      <c r="AC9" s="57">
        <v>4.4626388888888882E-2</v>
      </c>
      <c r="AD9" s="57">
        <f t="shared" si="12"/>
        <v>-0.49267533333333324</v>
      </c>
      <c r="AE9" s="57">
        <v>-4.9000000000000004</v>
      </c>
      <c r="AF9" s="57">
        <v>-5.8392923080000001</v>
      </c>
      <c r="AG9" s="57">
        <v>0</v>
      </c>
    </row>
    <row r="10" spans="1:33" ht="15.75" customHeight="1">
      <c r="A10" s="13" t="s">
        <v>46</v>
      </c>
      <c r="B10" s="13" t="s">
        <v>139</v>
      </c>
      <c r="C10" s="17">
        <f t="shared" si="4"/>
        <v>20.99</v>
      </c>
      <c r="D10" s="17">
        <v>3</v>
      </c>
      <c r="E10" s="17">
        <v>0</v>
      </c>
      <c r="F10" s="17">
        <v>62.97</v>
      </c>
      <c r="G10" s="17">
        <v>-23.4</v>
      </c>
      <c r="H10" s="17">
        <f t="shared" si="1"/>
        <v>0.37160552644116246</v>
      </c>
      <c r="I10" s="17">
        <f t="shared" si="2"/>
        <v>-3.6178024043195221E-2</v>
      </c>
      <c r="J10" s="17">
        <f t="shared" si="5"/>
        <v>-2.2781301740000028</v>
      </c>
      <c r="K10" s="17">
        <f t="shared" si="3"/>
        <v>-0.75937672466666761</v>
      </c>
      <c r="L10" s="17">
        <v>23</v>
      </c>
      <c r="M10" s="17">
        <f t="shared" si="6"/>
        <v>0.13043478260869565</v>
      </c>
      <c r="N10" s="17">
        <v>216</v>
      </c>
      <c r="O10" s="17">
        <f t="shared" ref="O10:P10" si="18">D10/7</f>
        <v>0.42857142857142855</v>
      </c>
      <c r="P10" s="17">
        <f t="shared" si="18"/>
        <v>0</v>
      </c>
      <c r="Q10" s="17">
        <f t="shared" si="8"/>
        <v>504</v>
      </c>
      <c r="R10" s="17"/>
      <c r="S10" s="57">
        <v>0.83997103548153507</v>
      </c>
      <c r="T10" s="57">
        <v>400</v>
      </c>
      <c r="U10" s="58" t="s">
        <v>63</v>
      </c>
      <c r="V10" s="61" t="s">
        <v>63</v>
      </c>
      <c r="W10" s="57">
        <v>1</v>
      </c>
      <c r="X10" s="57">
        <f t="shared" si="9"/>
        <v>0.33333333333333331</v>
      </c>
      <c r="Y10" s="57">
        <f t="shared" si="10"/>
        <v>23.4</v>
      </c>
      <c r="Z10" s="57">
        <v>0</v>
      </c>
      <c r="AA10" s="57" t="s">
        <v>35</v>
      </c>
      <c r="AB10" s="60">
        <f t="shared" si="11"/>
        <v>-0.69</v>
      </c>
      <c r="AC10" s="57">
        <v>4.4626388888888882E-2</v>
      </c>
      <c r="AD10" s="57">
        <f t="shared" si="12"/>
        <v>-0.18475324999999998</v>
      </c>
      <c r="AE10" s="57">
        <v>-4.9000000000000004</v>
      </c>
      <c r="AF10" s="57">
        <v>-5.8392923080000001</v>
      </c>
      <c r="AG10" s="57">
        <v>0</v>
      </c>
    </row>
    <row r="11" spans="1:33" ht="15.75" customHeight="1">
      <c r="A11" s="13" t="s">
        <v>48</v>
      </c>
      <c r="B11" s="13" t="s">
        <v>140</v>
      </c>
      <c r="C11" s="17">
        <f t="shared" si="4"/>
        <v>20.242916666666666</v>
      </c>
      <c r="D11" s="17">
        <v>24</v>
      </c>
      <c r="E11" s="17">
        <v>0</v>
      </c>
      <c r="F11" s="17">
        <v>485.83</v>
      </c>
      <c r="G11" s="17">
        <v>-35.249999999999993</v>
      </c>
      <c r="H11" s="17">
        <f t="shared" si="1"/>
        <v>7.2556243953646321E-2</v>
      </c>
      <c r="I11" s="17">
        <f t="shared" si="2"/>
        <v>0.24388049031142575</v>
      </c>
      <c r="J11" s="17">
        <f t="shared" si="5"/>
        <v>118.48445860799997</v>
      </c>
      <c r="K11" s="17">
        <f t="shared" si="3"/>
        <v>4.9368524419999984</v>
      </c>
      <c r="L11" s="17">
        <v>41</v>
      </c>
      <c r="M11" s="17">
        <f t="shared" si="6"/>
        <v>0.58536585365853655</v>
      </c>
      <c r="N11" s="17">
        <v>204</v>
      </c>
      <c r="O11" s="17">
        <f t="shared" ref="O11:P11" si="19">D11/7</f>
        <v>3.4285714285714284</v>
      </c>
      <c r="P11" s="17">
        <f t="shared" si="19"/>
        <v>0</v>
      </c>
      <c r="Q11" s="17">
        <f t="shared" si="8"/>
        <v>59</v>
      </c>
      <c r="R11" s="17"/>
      <c r="S11" s="57">
        <v>0.90392006149116066</v>
      </c>
      <c r="T11" s="57">
        <v>460</v>
      </c>
      <c r="U11" s="58" t="s">
        <v>63</v>
      </c>
      <c r="V11" s="61" t="s">
        <v>63</v>
      </c>
      <c r="W11" s="57">
        <v>6</v>
      </c>
      <c r="X11" s="57">
        <f t="shared" si="9"/>
        <v>0.25</v>
      </c>
      <c r="Y11" s="57">
        <f t="shared" si="10"/>
        <v>3.5249999999999995</v>
      </c>
      <c r="Z11" s="57">
        <v>4</v>
      </c>
      <c r="AA11" s="57" t="s">
        <v>35</v>
      </c>
      <c r="AB11" s="60">
        <f t="shared" si="11"/>
        <v>-0.69</v>
      </c>
      <c r="AC11" s="57">
        <v>4.4626388888888882E-2</v>
      </c>
      <c r="AD11" s="57">
        <f t="shared" si="12"/>
        <v>-1.4780259999999998</v>
      </c>
      <c r="AE11" s="57">
        <v>-4.9000000000000004</v>
      </c>
      <c r="AF11" s="57">
        <v>-5.8392923080000001</v>
      </c>
      <c r="AG11" s="57">
        <v>0</v>
      </c>
    </row>
    <row r="12" spans="1:33" ht="15.75" customHeight="1">
      <c r="A12" s="13" t="s">
        <v>50</v>
      </c>
      <c r="B12" s="13" t="s">
        <v>141</v>
      </c>
      <c r="C12" s="17">
        <f t="shared" si="4"/>
        <v>19.035</v>
      </c>
      <c r="D12" s="17">
        <v>4</v>
      </c>
      <c r="E12" s="17">
        <v>0</v>
      </c>
      <c r="F12" s="17">
        <v>76.14</v>
      </c>
      <c r="G12" s="17">
        <v>-16.079999999999998</v>
      </c>
      <c r="H12" s="17">
        <f t="shared" si="1"/>
        <v>0.21118991331757286</v>
      </c>
      <c r="I12" s="17">
        <f t="shared" si="2"/>
        <v>6.9690863321950722E-2</v>
      </c>
      <c r="J12" s="17">
        <f t="shared" si="5"/>
        <v>5.3062623333333283</v>
      </c>
      <c r="K12" s="17">
        <f t="shared" si="3"/>
        <v>1.3265655833333321</v>
      </c>
      <c r="L12" s="17">
        <v>12</v>
      </c>
      <c r="M12" s="17">
        <f t="shared" si="6"/>
        <v>0.33333333333333331</v>
      </c>
      <c r="N12" s="17">
        <v>187</v>
      </c>
      <c r="O12" s="17">
        <f t="shared" ref="O12:P12" si="20">D12/7</f>
        <v>0.5714285714285714</v>
      </c>
      <c r="P12" s="17">
        <f t="shared" si="20"/>
        <v>0</v>
      </c>
      <c r="Q12" s="17">
        <f t="shared" si="8"/>
        <v>327</v>
      </c>
      <c r="R12" s="17"/>
      <c r="S12" s="57">
        <v>0.96</v>
      </c>
      <c r="T12" s="57">
        <v>720</v>
      </c>
      <c r="U12" s="58">
        <v>260</v>
      </c>
      <c r="V12" s="61">
        <v>44311</v>
      </c>
      <c r="W12" s="57">
        <v>0</v>
      </c>
      <c r="X12" s="57">
        <f t="shared" si="9"/>
        <v>0</v>
      </c>
      <c r="Y12" s="57">
        <f t="shared" si="10"/>
        <v>2.6799999999999997</v>
      </c>
      <c r="Z12" s="57">
        <v>6</v>
      </c>
      <c r="AA12" s="57" t="s">
        <v>35</v>
      </c>
      <c r="AB12" s="60">
        <f t="shared" si="11"/>
        <v>-0.69</v>
      </c>
      <c r="AC12" s="57">
        <v>4.4626388888888882E-2</v>
      </c>
      <c r="AD12" s="57">
        <f t="shared" si="12"/>
        <v>-0.24633766666666662</v>
      </c>
      <c r="AE12" s="57">
        <v>-4.9000000000000004</v>
      </c>
      <c r="AF12" s="57">
        <v>-5.8715999999999999</v>
      </c>
      <c r="AG12" s="57">
        <v>0</v>
      </c>
    </row>
    <row r="13" spans="1:33" ht="15.75" customHeight="1">
      <c r="A13" s="13" t="s">
        <v>52</v>
      </c>
      <c r="B13" s="13" t="s">
        <v>142</v>
      </c>
      <c r="C13" s="17">
        <f t="shared" si="4"/>
        <v>18.281111111111112</v>
      </c>
      <c r="D13" s="17">
        <v>9</v>
      </c>
      <c r="E13" s="17">
        <v>0</v>
      </c>
      <c r="F13" s="17">
        <v>164.53</v>
      </c>
      <c r="G13" s="17">
        <v>-37.889999999999993</v>
      </c>
      <c r="H13" s="17">
        <f t="shared" si="1"/>
        <v>0.23029234790007896</v>
      </c>
      <c r="I13" s="17">
        <f t="shared" si="2"/>
        <v>2.7118703275998437E-2</v>
      </c>
      <c r="J13" s="17">
        <f t="shared" si="5"/>
        <v>4.4618402500000229</v>
      </c>
      <c r="K13" s="17">
        <f t="shared" si="3"/>
        <v>0.49576002777778033</v>
      </c>
      <c r="L13" s="17">
        <v>46</v>
      </c>
      <c r="M13" s="17">
        <f t="shared" si="6"/>
        <v>0.19565217391304349</v>
      </c>
      <c r="N13" s="17">
        <v>179</v>
      </c>
      <c r="O13" s="17">
        <f t="shared" ref="O13:P13" si="21">D13/7</f>
        <v>1.2857142857142858</v>
      </c>
      <c r="P13" s="17">
        <f t="shared" si="21"/>
        <v>0</v>
      </c>
      <c r="Q13" s="17">
        <f t="shared" si="8"/>
        <v>139</v>
      </c>
      <c r="R13" s="17"/>
      <c r="S13" s="57">
        <v>0.9664902998236331</v>
      </c>
      <c r="T13" s="57">
        <v>460</v>
      </c>
      <c r="U13" s="58">
        <v>260</v>
      </c>
      <c r="V13" s="61">
        <v>44311</v>
      </c>
      <c r="W13" s="57">
        <v>3</v>
      </c>
      <c r="X13" s="57">
        <f t="shared" si="9"/>
        <v>0.33333333333333331</v>
      </c>
      <c r="Y13" s="57">
        <f t="shared" si="10"/>
        <v>9.4724999999999984</v>
      </c>
      <c r="Z13" s="57">
        <v>1</v>
      </c>
      <c r="AA13" s="57" t="s">
        <v>35</v>
      </c>
      <c r="AB13" s="60">
        <f t="shared" si="11"/>
        <v>-0.69</v>
      </c>
      <c r="AC13" s="57">
        <v>4.4626388888888882E-2</v>
      </c>
      <c r="AD13" s="57">
        <f t="shared" si="12"/>
        <v>-0.55425974999999994</v>
      </c>
      <c r="AE13" s="57">
        <v>-4.9000000000000004</v>
      </c>
      <c r="AF13" s="57">
        <v>-5.8715999999999999</v>
      </c>
      <c r="AG13" s="57">
        <v>0</v>
      </c>
    </row>
    <row r="14" spans="1:33" ht="15.75" customHeight="1">
      <c r="A14" s="13" t="s">
        <v>54</v>
      </c>
      <c r="B14" s="13" t="s">
        <v>143</v>
      </c>
      <c r="C14" s="17">
        <f t="shared" si="4"/>
        <v>16.989999999999998</v>
      </c>
      <c r="D14" s="17">
        <v>15</v>
      </c>
      <c r="E14" s="17">
        <v>0</v>
      </c>
      <c r="F14" s="17">
        <v>254.85</v>
      </c>
      <c r="G14" s="17">
        <v>-37.330000000000013</v>
      </c>
      <c r="H14" s="17">
        <f t="shared" si="1"/>
        <v>0.14647832058073382</v>
      </c>
      <c r="I14" s="17">
        <f t="shared" si="2"/>
        <v>6.5900465960368818E-2</v>
      </c>
      <c r="J14" s="17">
        <f t="shared" si="5"/>
        <v>16.794733749999992</v>
      </c>
      <c r="K14" s="17">
        <f t="shared" si="3"/>
        <v>1.1196489166666661</v>
      </c>
      <c r="L14" s="17">
        <v>29</v>
      </c>
      <c r="M14" s="17">
        <f t="shared" si="6"/>
        <v>0.51724137931034486</v>
      </c>
      <c r="N14" s="17">
        <v>164</v>
      </c>
      <c r="O14" s="17">
        <f t="shared" ref="O14:P14" si="22">D14/7</f>
        <v>2.1428571428571428</v>
      </c>
      <c r="P14" s="17">
        <f t="shared" si="22"/>
        <v>0</v>
      </c>
      <c r="Q14" s="17">
        <f t="shared" si="8"/>
        <v>76</v>
      </c>
      <c r="R14" s="17"/>
      <c r="S14" s="57">
        <v>0.93058161350844282</v>
      </c>
      <c r="T14" s="57">
        <v>460</v>
      </c>
      <c r="U14" s="58">
        <v>260</v>
      </c>
      <c r="V14" s="61">
        <v>44312</v>
      </c>
      <c r="W14" s="57">
        <v>6</v>
      </c>
      <c r="X14" s="57">
        <f t="shared" si="9"/>
        <v>0.4</v>
      </c>
      <c r="Y14" s="57">
        <f t="shared" si="10"/>
        <v>5.3328571428571445</v>
      </c>
      <c r="Z14" s="57">
        <v>1</v>
      </c>
      <c r="AA14" s="57" t="s">
        <v>35</v>
      </c>
      <c r="AB14" s="60">
        <f t="shared" si="11"/>
        <v>-0.69</v>
      </c>
      <c r="AC14" s="57">
        <v>4.4626388888888882E-2</v>
      </c>
      <c r="AD14" s="57">
        <f t="shared" si="12"/>
        <v>-0.92376624999999979</v>
      </c>
      <c r="AE14" s="57">
        <v>-4.9000000000000004</v>
      </c>
      <c r="AF14" s="57">
        <v>-5.8715999999999999</v>
      </c>
      <c r="AG14" s="57">
        <v>0</v>
      </c>
    </row>
    <row r="15" spans="1:33" ht="15.75" customHeight="1">
      <c r="A15" s="13" t="s">
        <v>56</v>
      </c>
      <c r="B15" s="13" t="s">
        <v>144</v>
      </c>
      <c r="C15" s="17">
        <f t="shared" si="4"/>
        <v>16.996923076923078</v>
      </c>
      <c r="D15" s="17">
        <v>26</v>
      </c>
      <c r="E15" s="17">
        <v>0</v>
      </c>
      <c r="F15" s="17">
        <v>441.92</v>
      </c>
      <c r="G15" s="17">
        <v>-34.31</v>
      </c>
      <c r="H15" s="17">
        <f t="shared" si="1"/>
        <v>7.7638486603910206E-2</v>
      </c>
      <c r="I15" s="17">
        <f t="shared" si="2"/>
        <v>0.13500001169140721</v>
      </c>
      <c r="J15" s="17">
        <f t="shared" si="5"/>
        <v>59.659205166666673</v>
      </c>
      <c r="K15" s="17">
        <f t="shared" si="3"/>
        <v>2.2945848141025644</v>
      </c>
      <c r="L15" s="17">
        <v>30</v>
      </c>
      <c r="M15" s="17">
        <f t="shared" si="6"/>
        <v>0.8666666666666667</v>
      </c>
      <c r="N15" s="17">
        <v>145</v>
      </c>
      <c r="O15" s="17">
        <f t="shared" ref="O15:P15" si="23">D15/7</f>
        <v>3.7142857142857144</v>
      </c>
      <c r="P15" s="17">
        <f t="shared" si="23"/>
        <v>0</v>
      </c>
      <c r="Q15" s="17">
        <f t="shared" si="8"/>
        <v>39</v>
      </c>
      <c r="R15" s="17"/>
      <c r="S15" s="57">
        <v>0.86242299794661192</v>
      </c>
      <c r="T15" s="57">
        <v>460</v>
      </c>
      <c r="U15" s="58">
        <v>260</v>
      </c>
      <c r="V15" s="61">
        <v>44313</v>
      </c>
      <c r="W15" s="57">
        <v>2</v>
      </c>
      <c r="X15" s="57">
        <f t="shared" si="9"/>
        <v>7.6923076923076927E-2</v>
      </c>
      <c r="Y15" s="57">
        <f t="shared" si="10"/>
        <v>4.9014285714285721</v>
      </c>
      <c r="Z15" s="57">
        <v>5</v>
      </c>
      <c r="AA15" s="57" t="s">
        <v>35</v>
      </c>
      <c r="AB15" s="60">
        <f t="shared" si="11"/>
        <v>-0.69</v>
      </c>
      <c r="AC15" s="57">
        <v>4.4626388888888882E-2</v>
      </c>
      <c r="AD15" s="57">
        <f t="shared" si="12"/>
        <v>-1.601194833333333</v>
      </c>
      <c r="AE15" s="57">
        <v>-4.9000000000000004</v>
      </c>
      <c r="AF15" s="57">
        <v>-5.8715999999999999</v>
      </c>
      <c r="AG15" s="57">
        <v>0</v>
      </c>
    </row>
    <row r="16" spans="1:33" ht="15.75" customHeight="1">
      <c r="A16" s="13" t="s">
        <v>57</v>
      </c>
      <c r="B16" s="13" t="s">
        <v>145</v>
      </c>
      <c r="C16" s="17">
        <f t="shared" si="4"/>
        <v>16.990000000000002</v>
      </c>
      <c r="D16" s="17">
        <v>7</v>
      </c>
      <c r="E16" s="17">
        <v>0</v>
      </c>
      <c r="F16" s="17">
        <v>118.93</v>
      </c>
      <c r="G16" s="17">
        <v>-35.33</v>
      </c>
      <c r="H16" s="17">
        <f t="shared" si="1"/>
        <v>0.29706550071470611</v>
      </c>
      <c r="I16" s="17">
        <f t="shared" si="2"/>
        <v>-8.4686714173603475E-2</v>
      </c>
      <c r="J16" s="17">
        <f t="shared" si="5"/>
        <v>-10.071790916666663</v>
      </c>
      <c r="K16" s="17">
        <f t="shared" si="3"/>
        <v>-1.4388272738095231</v>
      </c>
      <c r="L16" s="17">
        <v>31</v>
      </c>
      <c r="M16" s="17">
        <f t="shared" si="6"/>
        <v>0.22580645161290322</v>
      </c>
      <c r="N16" s="17">
        <v>130</v>
      </c>
      <c r="O16" s="17">
        <f t="shared" ref="O16:P16" si="24">D16/7</f>
        <v>1</v>
      </c>
      <c r="P16" s="17">
        <f t="shared" si="24"/>
        <v>0</v>
      </c>
      <c r="Q16" s="17">
        <f t="shared" si="8"/>
        <v>130</v>
      </c>
      <c r="R16" s="17"/>
      <c r="S16" s="57">
        <v>0.79818594104308394</v>
      </c>
      <c r="T16" s="57">
        <v>460</v>
      </c>
      <c r="U16" s="58">
        <v>260</v>
      </c>
      <c r="V16" s="61">
        <v>44322</v>
      </c>
      <c r="W16" s="57">
        <v>3</v>
      </c>
      <c r="X16" s="57">
        <f t="shared" si="9"/>
        <v>0.42857142857142855</v>
      </c>
      <c r="Y16" s="57">
        <f t="shared" si="10"/>
        <v>5.8883333333333328</v>
      </c>
      <c r="Z16" s="57">
        <v>3</v>
      </c>
      <c r="AA16" s="57" t="s">
        <v>35</v>
      </c>
      <c r="AB16" s="60">
        <f t="shared" si="11"/>
        <v>-0.69</v>
      </c>
      <c r="AC16" s="57">
        <v>4.4626388888888882E-2</v>
      </c>
      <c r="AD16" s="57">
        <f t="shared" si="12"/>
        <v>-0.4310909166666666</v>
      </c>
      <c r="AE16" s="57">
        <v>-4.9000000000000004</v>
      </c>
      <c r="AF16" s="57">
        <v>-5.8715999999999999</v>
      </c>
      <c r="AG16" s="57">
        <v>0</v>
      </c>
    </row>
    <row r="17" spans="1:33" ht="15.75" customHeight="1">
      <c r="A17" s="13" t="s">
        <v>59</v>
      </c>
      <c r="B17" s="13" t="s">
        <v>146</v>
      </c>
      <c r="C17" s="17">
        <f t="shared" si="4"/>
        <v>18.190000000000001</v>
      </c>
      <c r="D17" s="17">
        <v>15</v>
      </c>
      <c r="E17" s="17">
        <v>0</v>
      </c>
      <c r="F17" s="17">
        <v>272.85000000000002</v>
      </c>
      <c r="G17" s="17">
        <v>-62.59</v>
      </c>
      <c r="H17" s="17">
        <f t="shared" si="1"/>
        <v>0.22939343961883818</v>
      </c>
      <c r="I17" s="17">
        <f t="shared" si="2"/>
        <v>2.5049418178486389E-2</v>
      </c>
      <c r="J17" s="17">
        <f t="shared" si="5"/>
        <v>6.8347337500000123</v>
      </c>
      <c r="K17" s="17">
        <f t="shared" si="3"/>
        <v>0.45564891666666746</v>
      </c>
      <c r="L17" s="17">
        <v>36</v>
      </c>
      <c r="M17" s="17">
        <f t="shared" si="6"/>
        <v>0.41666666666666669</v>
      </c>
      <c r="N17" s="17">
        <v>117</v>
      </c>
      <c r="O17" s="17">
        <f t="shared" ref="O17:P17" si="25">D17/7</f>
        <v>2.1428571428571428</v>
      </c>
      <c r="P17" s="17">
        <f t="shared" si="25"/>
        <v>0</v>
      </c>
      <c r="Q17" s="17">
        <f t="shared" si="8"/>
        <v>54</v>
      </c>
      <c r="R17" s="17"/>
      <c r="S17" s="57">
        <v>0.81939393939393934</v>
      </c>
      <c r="T17" s="57">
        <v>460</v>
      </c>
      <c r="U17" s="58">
        <v>260</v>
      </c>
      <c r="V17" s="61">
        <v>44324</v>
      </c>
      <c r="W17" s="57">
        <v>11</v>
      </c>
      <c r="X17" s="57">
        <f t="shared" si="9"/>
        <v>0.73333333333333328</v>
      </c>
      <c r="Y17" s="57">
        <f t="shared" si="10"/>
        <v>2.3181481481481483</v>
      </c>
      <c r="Z17" s="57">
        <v>16</v>
      </c>
      <c r="AA17" s="57" t="s">
        <v>35</v>
      </c>
      <c r="AB17" s="60">
        <f t="shared" si="11"/>
        <v>-0.69</v>
      </c>
      <c r="AC17" s="57">
        <v>4.4626388888888882E-2</v>
      </c>
      <c r="AD17" s="57">
        <f t="shared" si="12"/>
        <v>-0.92376624999999979</v>
      </c>
      <c r="AE17" s="57">
        <v>-4.9000000000000004</v>
      </c>
      <c r="AF17" s="57">
        <v>-5.8715999999999999</v>
      </c>
      <c r="AG17" s="57">
        <v>0</v>
      </c>
    </row>
    <row r="18" spans="1:33" ht="15.75" customHeight="1">
      <c r="A18" s="13" t="s">
        <v>61</v>
      </c>
      <c r="B18" s="13" t="s">
        <v>147</v>
      </c>
      <c r="C18" s="17">
        <f t="shared" si="4"/>
        <v>21.182307692307692</v>
      </c>
      <c r="D18" s="17">
        <v>13</v>
      </c>
      <c r="E18" s="17">
        <v>0</v>
      </c>
      <c r="F18" s="17">
        <v>275.37</v>
      </c>
      <c r="G18" s="17">
        <v>-80.509999999999991</v>
      </c>
      <c r="H18" s="17">
        <f t="shared" si="1"/>
        <v>0.29237026546101608</v>
      </c>
      <c r="I18" s="17">
        <f t="shared" si="2"/>
        <v>4.6203662647831469E-2</v>
      </c>
      <c r="J18" s="17">
        <f t="shared" si="5"/>
        <v>12.723102583333352</v>
      </c>
      <c r="K18" s="17">
        <f t="shared" si="3"/>
        <v>0.97870019871795022</v>
      </c>
      <c r="L18" s="17">
        <v>40</v>
      </c>
      <c r="M18" s="17">
        <f t="shared" si="6"/>
        <v>0.32500000000000001</v>
      </c>
      <c r="N18" s="17">
        <v>102</v>
      </c>
      <c r="O18" s="17">
        <f t="shared" ref="O18:P18" si="26">D18/7</f>
        <v>1.8571428571428572</v>
      </c>
      <c r="P18" s="17">
        <f t="shared" si="26"/>
        <v>0</v>
      </c>
      <c r="Q18" s="17">
        <f t="shared" si="8"/>
        <v>54</v>
      </c>
      <c r="R18" s="17"/>
      <c r="S18" s="57">
        <v>0.84073107049608353</v>
      </c>
      <c r="T18" s="57">
        <v>460</v>
      </c>
      <c r="U18" s="58">
        <v>260</v>
      </c>
      <c r="V18" s="61">
        <v>44324</v>
      </c>
      <c r="W18" s="57">
        <v>6</v>
      </c>
      <c r="X18" s="57">
        <f t="shared" si="9"/>
        <v>0.46153846153846156</v>
      </c>
      <c r="Y18" s="57">
        <f t="shared" si="10"/>
        <v>6.193076923076922</v>
      </c>
      <c r="Z18" s="57">
        <v>7</v>
      </c>
      <c r="AA18" s="57" t="s">
        <v>35</v>
      </c>
      <c r="AB18" s="60">
        <f t="shared" si="11"/>
        <v>-0.69</v>
      </c>
      <c r="AC18" s="57">
        <v>4.4626388888888882E-2</v>
      </c>
      <c r="AD18" s="57">
        <f t="shared" si="12"/>
        <v>-0.80059741666666651</v>
      </c>
      <c r="AE18" s="57">
        <v>-4.9000000000000004</v>
      </c>
      <c r="AF18" s="57">
        <v>-5.8715999999999999</v>
      </c>
      <c r="AG18" s="57">
        <v>0</v>
      </c>
    </row>
    <row r="19" spans="1:33" ht="15.75" customHeight="1">
      <c r="A19" s="13" t="s">
        <v>64</v>
      </c>
      <c r="B19" s="13" t="s">
        <v>148</v>
      </c>
      <c r="C19" s="17">
        <f t="shared" si="4"/>
        <v>21.99</v>
      </c>
      <c r="D19" s="17">
        <v>19</v>
      </c>
      <c r="E19" s="17">
        <v>0</v>
      </c>
      <c r="F19" s="17">
        <v>417.81</v>
      </c>
      <c r="G19" s="17">
        <v>-61.400000000000013</v>
      </c>
      <c r="H19" s="17">
        <f t="shared" si="1"/>
        <v>0.14695675067614469</v>
      </c>
      <c r="I19" s="17">
        <f t="shared" si="2"/>
        <v>0.21037970907828893</v>
      </c>
      <c r="J19" s="17">
        <f t="shared" si="5"/>
        <v>87.898746249999903</v>
      </c>
      <c r="K19" s="17">
        <f t="shared" si="3"/>
        <v>4.6262498026315741</v>
      </c>
      <c r="L19" s="17">
        <v>37</v>
      </c>
      <c r="M19" s="17">
        <f t="shared" si="6"/>
        <v>0.51351351351351349</v>
      </c>
      <c r="N19" s="17">
        <v>83</v>
      </c>
      <c r="O19" s="17">
        <f t="shared" ref="O19:P19" si="27">D19/7</f>
        <v>2.7142857142857144</v>
      </c>
      <c r="P19" s="17">
        <f t="shared" si="27"/>
        <v>0</v>
      </c>
      <c r="Q19" s="17">
        <f t="shared" si="8"/>
        <v>30</v>
      </c>
      <c r="R19" s="17"/>
      <c r="S19" s="57">
        <v>0.96111111111111114</v>
      </c>
      <c r="T19" s="57">
        <v>460</v>
      </c>
      <c r="U19" s="58">
        <v>260</v>
      </c>
      <c r="V19" s="61">
        <v>44321</v>
      </c>
      <c r="W19" s="57">
        <v>9</v>
      </c>
      <c r="X19" s="57">
        <f t="shared" si="9"/>
        <v>0.47368421052631576</v>
      </c>
      <c r="Y19" s="57">
        <f t="shared" si="10"/>
        <v>4.0933333333333346</v>
      </c>
      <c r="Z19" s="57">
        <v>6</v>
      </c>
      <c r="AA19" s="57" t="s">
        <v>35</v>
      </c>
      <c r="AB19" s="60">
        <f t="shared" si="11"/>
        <v>-0.69</v>
      </c>
      <c r="AC19" s="57">
        <v>4.497916666666666E-2</v>
      </c>
      <c r="AD19" s="57">
        <f t="shared" si="12"/>
        <v>-1.1793537499999998</v>
      </c>
      <c r="AE19" s="57">
        <v>-4.9000000000000004</v>
      </c>
      <c r="AF19" s="57">
        <v>-5.8715999999999999</v>
      </c>
      <c r="AG19" s="57">
        <v>0</v>
      </c>
    </row>
    <row r="20" spans="1:33" ht="15.75" customHeight="1">
      <c r="A20" s="13" t="s">
        <v>66</v>
      </c>
      <c r="B20" s="13" t="s">
        <v>149</v>
      </c>
      <c r="C20" s="17">
        <f t="shared" si="4"/>
        <v>21.99</v>
      </c>
      <c r="D20" s="17">
        <v>18</v>
      </c>
      <c r="E20" s="17">
        <v>0</v>
      </c>
      <c r="F20" s="17">
        <v>395.82</v>
      </c>
      <c r="G20" s="17">
        <v>-29.48</v>
      </c>
      <c r="H20" s="17">
        <f t="shared" si="1"/>
        <v>7.4478298216360969E-2</v>
      </c>
      <c r="I20" s="17">
        <f t="shared" si="2"/>
        <v>0.28285816153807281</v>
      </c>
      <c r="J20" s="17">
        <f t="shared" si="5"/>
        <v>111.96091749999997</v>
      </c>
      <c r="K20" s="17">
        <f t="shared" si="3"/>
        <v>6.2200509722222206</v>
      </c>
      <c r="L20" s="17">
        <v>30</v>
      </c>
      <c r="M20" s="17">
        <f t="shared" si="6"/>
        <v>0.6</v>
      </c>
      <c r="N20" s="17">
        <v>76</v>
      </c>
      <c r="O20" s="17">
        <f t="shared" ref="O20:P20" si="28">D20/7</f>
        <v>2.5714285714285716</v>
      </c>
      <c r="P20" s="17">
        <f t="shared" si="28"/>
        <v>0</v>
      </c>
      <c r="Q20" s="17">
        <f t="shared" si="8"/>
        <v>29</v>
      </c>
      <c r="R20" s="17"/>
      <c r="S20" s="57">
        <v>1.104704097116844</v>
      </c>
      <c r="T20" s="57">
        <v>460</v>
      </c>
      <c r="U20" s="58">
        <v>260</v>
      </c>
      <c r="V20" s="61">
        <v>44341</v>
      </c>
      <c r="W20" s="57">
        <v>12</v>
      </c>
      <c r="X20" s="57">
        <f t="shared" si="9"/>
        <v>0.66666666666666663</v>
      </c>
      <c r="Y20" s="57">
        <f t="shared" si="10"/>
        <v>1.9653333333333334</v>
      </c>
      <c r="Z20" s="57">
        <v>3</v>
      </c>
      <c r="AA20" s="57" t="s">
        <v>35</v>
      </c>
      <c r="AB20" s="60">
        <f t="shared" si="11"/>
        <v>-0.69</v>
      </c>
      <c r="AC20" s="57">
        <v>4.497916666666666E-2</v>
      </c>
      <c r="AD20" s="57">
        <f t="shared" si="12"/>
        <v>-1.1172824999999997</v>
      </c>
      <c r="AE20" s="57">
        <v>-4.9000000000000004</v>
      </c>
      <c r="AF20" s="57">
        <v>-5.8715999999999999</v>
      </c>
      <c r="AG20" s="57">
        <v>0</v>
      </c>
    </row>
    <row r="21" spans="1:33" ht="15.75" customHeight="1">
      <c r="A21" s="13" t="s">
        <v>68</v>
      </c>
      <c r="B21" s="13" t="s">
        <v>150</v>
      </c>
      <c r="C21" s="17">
        <f t="shared" si="4"/>
        <v>22.005000000000003</v>
      </c>
      <c r="D21" s="17">
        <v>4</v>
      </c>
      <c r="E21" s="17">
        <v>0</v>
      </c>
      <c r="F21" s="17">
        <v>88.02000000000001</v>
      </c>
      <c r="G21" s="17">
        <v>-30.85</v>
      </c>
      <c r="H21" s="17">
        <f t="shared" si="1"/>
        <v>0.35048852533515107</v>
      </c>
      <c r="I21" s="17">
        <f t="shared" si="2"/>
        <v>7.1837650533970081E-3</v>
      </c>
      <c r="J21" s="17">
        <f t="shared" si="5"/>
        <v>0.63231500000000473</v>
      </c>
      <c r="K21" s="17">
        <f t="shared" si="3"/>
        <v>0.15807875000000118</v>
      </c>
      <c r="L21" s="17">
        <v>16</v>
      </c>
      <c r="M21" s="17">
        <f t="shared" si="6"/>
        <v>0.25</v>
      </c>
      <c r="N21" s="17">
        <v>63</v>
      </c>
      <c r="O21" s="17">
        <f t="shared" ref="O21:P21" si="29">D21/7</f>
        <v>0.5714285714285714</v>
      </c>
      <c r="P21" s="17">
        <f t="shared" si="29"/>
        <v>0</v>
      </c>
      <c r="Q21" s="17">
        <f t="shared" si="8"/>
        <v>110</v>
      </c>
      <c r="R21" s="17"/>
      <c r="S21" s="57">
        <v>1.0897009966777409</v>
      </c>
      <c r="T21" s="57">
        <v>260</v>
      </c>
      <c r="U21" s="58">
        <v>260</v>
      </c>
      <c r="V21" s="61">
        <v>44341</v>
      </c>
      <c r="W21" s="57">
        <v>1</v>
      </c>
      <c r="X21" s="57">
        <f t="shared" si="9"/>
        <v>0.25</v>
      </c>
      <c r="Y21" s="57">
        <f t="shared" si="10"/>
        <v>7.7125000000000004</v>
      </c>
      <c r="Z21" s="57">
        <v>3</v>
      </c>
      <c r="AA21" s="57" t="s">
        <v>35</v>
      </c>
      <c r="AB21" s="60">
        <f t="shared" si="11"/>
        <v>-0.69</v>
      </c>
      <c r="AC21" s="57">
        <v>4.497916666666666E-2</v>
      </c>
      <c r="AD21" s="57">
        <f t="shared" si="12"/>
        <v>-0.24828499999999995</v>
      </c>
      <c r="AE21" s="57">
        <v>-4.9000000000000004</v>
      </c>
      <c r="AF21" s="57">
        <v>-5.8715999999999999</v>
      </c>
      <c r="AG21" s="57">
        <v>0</v>
      </c>
    </row>
    <row r="22" spans="1:33" ht="15.75" customHeight="1">
      <c r="A22" s="13" t="s">
        <v>70</v>
      </c>
      <c r="B22" s="13" t="s">
        <v>151</v>
      </c>
      <c r="C22" s="17">
        <f t="shared" si="4"/>
        <v>21.99</v>
      </c>
      <c r="D22" s="17">
        <v>3</v>
      </c>
      <c r="E22" s="17">
        <v>0</v>
      </c>
      <c r="F22" s="17">
        <v>65.97</v>
      </c>
      <c r="G22" s="17">
        <v>-40.770000000000003</v>
      </c>
      <c r="H22" s="17">
        <f t="shared" si="1"/>
        <v>0.61800818553888137</v>
      </c>
      <c r="I22" s="17">
        <f t="shared" si="2"/>
        <v>-0.26067172578444747</v>
      </c>
      <c r="J22" s="17">
        <f t="shared" si="5"/>
        <v>-17.196513750000001</v>
      </c>
      <c r="K22" s="17">
        <f t="shared" si="3"/>
        <v>-5.7321712500000004</v>
      </c>
      <c r="L22" s="17">
        <v>18</v>
      </c>
      <c r="M22" s="17">
        <f t="shared" si="6"/>
        <v>0.16666666666666666</v>
      </c>
      <c r="N22" s="17">
        <v>60</v>
      </c>
      <c r="O22" s="17">
        <f t="shared" ref="O22:P22" si="30">D22/7</f>
        <v>0.42857142857142855</v>
      </c>
      <c r="P22" s="17">
        <f t="shared" si="30"/>
        <v>0</v>
      </c>
      <c r="Q22" s="17">
        <f t="shared" si="8"/>
        <v>140</v>
      </c>
      <c r="R22" s="17"/>
      <c r="S22" s="57">
        <v>1.1357142857142859</v>
      </c>
      <c r="T22" s="57">
        <v>260</v>
      </c>
      <c r="U22" s="63">
        <v>44348</v>
      </c>
      <c r="V22" s="61" t="s">
        <v>63</v>
      </c>
      <c r="W22" s="57">
        <v>2</v>
      </c>
      <c r="X22" s="57">
        <f t="shared" si="9"/>
        <v>0.66666666666666663</v>
      </c>
      <c r="Y22" s="57">
        <f t="shared" si="10"/>
        <v>13.590000000000002</v>
      </c>
      <c r="Z22" s="57">
        <v>1</v>
      </c>
      <c r="AA22" s="57" t="s">
        <v>35</v>
      </c>
      <c r="AB22" s="60">
        <f t="shared" si="11"/>
        <v>-0.69</v>
      </c>
      <c r="AC22" s="57">
        <v>4.497916666666666E-2</v>
      </c>
      <c r="AD22" s="57">
        <f t="shared" si="12"/>
        <v>-0.18621374999999996</v>
      </c>
      <c r="AE22" s="57">
        <v>-4.9000000000000004</v>
      </c>
      <c r="AF22" s="57">
        <v>-5.8715999999999999</v>
      </c>
      <c r="AG22" s="57">
        <v>0</v>
      </c>
    </row>
    <row r="23" spans="1:33" ht="15.75" customHeight="1">
      <c r="A23" s="13" t="s">
        <v>72</v>
      </c>
      <c r="B23" s="13" t="s">
        <v>141</v>
      </c>
      <c r="C23" s="17">
        <f t="shared" si="4"/>
        <v>20.656666666666666</v>
      </c>
      <c r="D23" s="17">
        <v>6</v>
      </c>
      <c r="E23" s="17">
        <v>0</v>
      </c>
      <c r="F23" s="17">
        <v>123.94</v>
      </c>
      <c r="G23" s="17">
        <v>-53.33</v>
      </c>
      <c r="H23" s="17">
        <f t="shared" si="1"/>
        <v>0.430288849443279</v>
      </c>
      <c r="I23" s="17">
        <f t="shared" si="2"/>
        <v>-0.10475252138131362</v>
      </c>
      <c r="J23" s="17">
        <f t="shared" si="5"/>
        <v>-12.983027500000009</v>
      </c>
      <c r="K23" s="17">
        <f t="shared" si="3"/>
        <v>-2.1638379166666684</v>
      </c>
      <c r="L23" s="17">
        <v>16</v>
      </c>
      <c r="M23" s="17">
        <f t="shared" si="6"/>
        <v>0.375</v>
      </c>
      <c r="N23" s="17">
        <v>54</v>
      </c>
      <c r="O23" s="17">
        <f t="shared" ref="O23:P23" si="31">D23/7</f>
        <v>0.8571428571428571</v>
      </c>
      <c r="P23" s="17">
        <f t="shared" si="31"/>
        <v>0</v>
      </c>
      <c r="Q23" s="17">
        <f t="shared" si="8"/>
        <v>63</v>
      </c>
      <c r="R23" s="17"/>
      <c r="S23" s="57">
        <v>1.188785046728972</v>
      </c>
      <c r="T23" s="57">
        <v>260</v>
      </c>
      <c r="U23" s="63">
        <v>260</v>
      </c>
      <c r="V23" s="61">
        <v>44348</v>
      </c>
      <c r="W23" s="57">
        <v>0</v>
      </c>
      <c r="X23" s="57">
        <f t="shared" si="9"/>
        <v>0</v>
      </c>
      <c r="Y23" s="57">
        <f t="shared" si="10"/>
        <v>17.776666666666667</v>
      </c>
      <c r="Z23" s="57">
        <v>3</v>
      </c>
      <c r="AA23" s="57" t="s">
        <v>35</v>
      </c>
      <c r="AB23" s="60">
        <f t="shared" si="11"/>
        <v>-0.69</v>
      </c>
      <c r="AC23" s="57">
        <v>4.497916666666666E-2</v>
      </c>
      <c r="AD23" s="57">
        <f t="shared" si="12"/>
        <v>-0.37242749999999991</v>
      </c>
      <c r="AE23" s="57">
        <v>-4.9000000000000004</v>
      </c>
      <c r="AF23" s="57">
        <v>-5.8715999999999999</v>
      </c>
      <c r="AG23" s="57">
        <v>0</v>
      </c>
    </row>
    <row r="24" spans="1:33" ht="15.75" customHeight="1">
      <c r="A24" s="13" t="s">
        <v>74</v>
      </c>
      <c r="B24" s="13" t="s">
        <v>88</v>
      </c>
      <c r="C24" s="17">
        <f t="shared" si="4"/>
        <v>17.872352941176469</v>
      </c>
      <c r="D24" s="17">
        <v>17</v>
      </c>
      <c r="E24" s="17">
        <v>0</v>
      </c>
      <c r="F24" s="17">
        <v>303.83</v>
      </c>
      <c r="G24" s="17">
        <v>-30.01</v>
      </c>
      <c r="H24" s="17">
        <f t="shared" si="1"/>
        <v>9.8772339795280259E-2</v>
      </c>
      <c r="I24" s="17">
        <f t="shared" si="2"/>
        <v>0.14505838380015129</v>
      </c>
      <c r="J24" s="17">
        <f t="shared" si="5"/>
        <v>44.073088749999968</v>
      </c>
      <c r="K24" s="17">
        <f t="shared" si="3"/>
        <v>2.5925346323529395</v>
      </c>
      <c r="L24" s="17">
        <v>28</v>
      </c>
      <c r="M24" s="17">
        <f t="shared" si="6"/>
        <v>0.6071428571428571</v>
      </c>
      <c r="N24" s="17">
        <v>38</v>
      </c>
      <c r="O24" s="17">
        <f t="shared" ref="O24:P24" si="32">D24/7</f>
        <v>2.4285714285714284</v>
      </c>
      <c r="P24" s="17">
        <f t="shared" si="32"/>
        <v>0</v>
      </c>
      <c r="Q24" s="17">
        <f t="shared" si="8"/>
        <v>15</v>
      </c>
      <c r="R24" s="17"/>
      <c r="S24" s="57">
        <v>1.4316702819956619</v>
      </c>
      <c r="T24" s="57">
        <v>260</v>
      </c>
      <c r="U24" s="63">
        <v>260</v>
      </c>
      <c r="V24" s="61" t="s">
        <v>152</v>
      </c>
      <c r="W24" s="57">
        <v>5</v>
      </c>
      <c r="X24" s="57">
        <f t="shared" si="9"/>
        <v>0.29411764705882354</v>
      </c>
      <c r="Y24" s="57">
        <f t="shared" si="10"/>
        <v>5.0016666666666669</v>
      </c>
      <c r="Z24" s="57">
        <v>1</v>
      </c>
      <c r="AA24" s="57" t="s">
        <v>35</v>
      </c>
      <c r="AB24" s="60">
        <f t="shared" si="11"/>
        <v>-0.69</v>
      </c>
      <c r="AC24" s="57">
        <v>4.497916666666666E-2</v>
      </c>
      <c r="AD24" s="57">
        <f t="shared" si="12"/>
        <v>-1.0552112499999997</v>
      </c>
      <c r="AE24" s="57">
        <v>-4.9000000000000004</v>
      </c>
      <c r="AF24" s="57">
        <v>-5.8715999999999999</v>
      </c>
      <c r="AG24" s="57">
        <v>0</v>
      </c>
    </row>
    <row r="25" spans="1:33" ht="15.75" customHeight="1">
      <c r="A25" s="13" t="s">
        <v>76</v>
      </c>
      <c r="B25" s="13" t="s">
        <v>88</v>
      </c>
      <c r="C25" s="17">
        <f t="shared" si="4"/>
        <v>15.99</v>
      </c>
      <c r="D25" s="17">
        <v>21</v>
      </c>
      <c r="E25" s="17">
        <v>0</v>
      </c>
      <c r="F25" s="17">
        <v>335.79</v>
      </c>
      <c r="G25" s="17">
        <v>-0.08</v>
      </c>
      <c r="H25" s="17">
        <f t="shared" si="1"/>
        <v>2.3824414068316507E-4</v>
      </c>
      <c r="I25" s="17">
        <f t="shared" si="2"/>
        <v>0.16910689344530816</v>
      </c>
      <c r="J25" s="17">
        <f t="shared" si="5"/>
        <v>56.784403750000031</v>
      </c>
      <c r="K25" s="17">
        <f t="shared" si="3"/>
        <v>2.7040192261904776</v>
      </c>
      <c r="L25" s="17">
        <v>21</v>
      </c>
      <c r="M25" s="17">
        <f t="shared" si="6"/>
        <v>1</v>
      </c>
      <c r="N25" s="17">
        <v>16</v>
      </c>
      <c r="O25" s="17">
        <f t="shared" ref="O25:P25" si="33">D25/7</f>
        <v>3</v>
      </c>
      <c r="P25" s="17">
        <f t="shared" si="33"/>
        <v>0</v>
      </c>
      <c r="Q25" s="17">
        <f t="shared" si="8"/>
        <v>5</v>
      </c>
      <c r="R25" s="17"/>
      <c r="S25" s="57">
        <v>1.5533980582524269</v>
      </c>
      <c r="T25" s="57">
        <v>0</v>
      </c>
      <c r="U25" s="63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4.497916666666666E-2</v>
      </c>
      <c r="AD25" s="57">
        <f t="shared" si="12"/>
        <v>-1.3034962499999998</v>
      </c>
      <c r="AE25" s="57">
        <v>-4.95</v>
      </c>
      <c r="AF25" s="57">
        <v>-5.8715999999999999</v>
      </c>
      <c r="AG25" s="57">
        <v>0</v>
      </c>
    </row>
    <row r="26" spans="1:33" ht="15.75" customHeight="1">
      <c r="A26" s="13" t="s">
        <v>78</v>
      </c>
      <c r="B26" s="13" t="s">
        <v>88</v>
      </c>
      <c r="C26" s="17">
        <f t="shared" si="4"/>
        <v>15.99</v>
      </c>
      <c r="D26" s="17">
        <v>8</v>
      </c>
      <c r="E26" s="17">
        <v>0</v>
      </c>
      <c r="F26" s="17">
        <v>127.92</v>
      </c>
      <c r="G26" s="17">
        <v>0</v>
      </c>
      <c r="H26" s="17">
        <f t="shared" si="1"/>
        <v>0</v>
      </c>
      <c r="I26" s="17">
        <f t="shared" si="2"/>
        <v>0.16934513758599123</v>
      </c>
      <c r="J26" s="17">
        <f t="shared" si="5"/>
        <v>21.66263</v>
      </c>
      <c r="K26" s="17">
        <f t="shared" si="3"/>
        <v>2.70782875</v>
      </c>
      <c r="L26" s="17">
        <v>25</v>
      </c>
      <c r="M26" s="17">
        <f t="shared" si="6"/>
        <v>0.32</v>
      </c>
      <c r="N26" s="17">
        <v>268</v>
      </c>
      <c r="O26" s="17">
        <f t="shared" ref="O26:P26" si="34">D26/7</f>
        <v>1.1428571428571428</v>
      </c>
      <c r="P26" s="17">
        <f t="shared" si="34"/>
        <v>0</v>
      </c>
      <c r="Q26" s="17">
        <f t="shared" si="8"/>
        <v>234</v>
      </c>
      <c r="R26" s="17"/>
      <c r="S26" s="57">
        <v>1.053627760252366</v>
      </c>
      <c r="T26" s="57">
        <v>0</v>
      </c>
      <c r="U26" s="63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4.497916666666666E-2</v>
      </c>
      <c r="AD26" s="57">
        <f t="shared" si="12"/>
        <v>-0.4965699999999999</v>
      </c>
      <c r="AE26" s="57">
        <v>-4.95</v>
      </c>
      <c r="AF26" s="57">
        <v>-5.8715999999999999</v>
      </c>
      <c r="AG26" s="57">
        <v>0</v>
      </c>
    </row>
    <row r="27" spans="1:33" ht="15.75" customHeight="1">
      <c r="A27" s="13" t="s">
        <v>79</v>
      </c>
      <c r="B27" s="13" t="s">
        <v>153</v>
      </c>
      <c r="C27" s="17">
        <f t="shared" si="4"/>
        <v>15.99</v>
      </c>
      <c r="D27" s="17">
        <v>6</v>
      </c>
      <c r="E27" s="17">
        <v>0</v>
      </c>
      <c r="F27" s="17">
        <v>95.94</v>
      </c>
      <c r="G27" s="17">
        <v>0</v>
      </c>
      <c r="H27" s="17">
        <f t="shared" si="1"/>
        <v>0</v>
      </c>
      <c r="I27" s="17">
        <f t="shared" si="2"/>
        <v>0.16934513758599115</v>
      </c>
      <c r="J27" s="17">
        <f t="shared" si="5"/>
        <v>16.246972499999991</v>
      </c>
      <c r="K27" s="17">
        <f t="shared" si="3"/>
        <v>2.7078287499999987</v>
      </c>
      <c r="L27" s="17">
        <v>13</v>
      </c>
      <c r="M27" s="17">
        <f t="shared" si="6"/>
        <v>0.46153846153846156</v>
      </c>
      <c r="N27" s="17">
        <v>261</v>
      </c>
      <c r="O27" s="17">
        <f t="shared" ref="O27:P27" si="35">D27/7</f>
        <v>0.8571428571428571</v>
      </c>
      <c r="P27" s="17">
        <f t="shared" si="35"/>
        <v>0</v>
      </c>
      <c r="Q27" s="17">
        <f t="shared" si="8"/>
        <v>304</v>
      </c>
      <c r="R27" s="17"/>
      <c r="S27" s="57">
        <v>1.1039182282793869</v>
      </c>
      <c r="T27" s="57">
        <v>0</v>
      </c>
      <c r="U27" s="63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4.497916666666666E-2</v>
      </c>
      <c r="AD27" s="57">
        <f t="shared" si="12"/>
        <v>-0.37242749999999991</v>
      </c>
      <c r="AE27" s="57">
        <v>-4.95</v>
      </c>
      <c r="AF27" s="57">
        <v>-5.8715999999999999</v>
      </c>
      <c r="AG27" s="57">
        <v>0</v>
      </c>
    </row>
    <row r="28" spans="1:33" ht="15.75" customHeight="1">
      <c r="A28" s="13" t="s">
        <v>81</v>
      </c>
      <c r="B28" s="13" t="s">
        <v>151</v>
      </c>
      <c r="C28" s="17">
        <f t="shared" si="4"/>
        <v>15.99</v>
      </c>
      <c r="D28" s="17">
        <v>20</v>
      </c>
      <c r="E28" s="17">
        <v>0</v>
      </c>
      <c r="F28" s="17">
        <v>319.8</v>
      </c>
      <c r="G28" s="17">
        <v>-72.220000000000013</v>
      </c>
      <c r="H28" s="17">
        <f t="shared" si="1"/>
        <v>0.22582864290181368</v>
      </c>
      <c r="I28" s="17">
        <f t="shared" si="2"/>
        <v>-4.9944435287679924E-2</v>
      </c>
      <c r="J28" s="17">
        <f t="shared" si="5"/>
        <v>-15.97223040500004</v>
      </c>
      <c r="K28" s="17">
        <f t="shared" si="3"/>
        <v>-0.79861152025000204</v>
      </c>
      <c r="L28" s="17">
        <v>50</v>
      </c>
      <c r="M28" s="17">
        <f t="shared" si="6"/>
        <v>0.4</v>
      </c>
      <c r="N28" s="17">
        <v>230</v>
      </c>
      <c r="O28" s="17">
        <f t="shared" ref="O28:P28" si="36">D28/7</f>
        <v>2.8571428571428572</v>
      </c>
      <c r="P28" s="17">
        <f t="shared" si="36"/>
        <v>0</v>
      </c>
      <c r="Q28" s="17">
        <f t="shared" si="8"/>
        <v>80</v>
      </c>
      <c r="R28" s="17"/>
      <c r="S28" s="57">
        <v>1.2459016393442619</v>
      </c>
      <c r="T28" s="57">
        <v>0</v>
      </c>
      <c r="U28" s="63" t="s">
        <v>63</v>
      </c>
      <c r="V28" s="61" t="s">
        <v>63</v>
      </c>
      <c r="W28" s="57">
        <v>16</v>
      </c>
      <c r="X28" s="57">
        <f t="shared" si="9"/>
        <v>0.8</v>
      </c>
      <c r="Y28" s="57">
        <f t="shared" si="10"/>
        <v>3.1400000000000006</v>
      </c>
      <c r="Z28" s="57">
        <v>7</v>
      </c>
      <c r="AA28" s="57" t="s">
        <v>35</v>
      </c>
      <c r="AB28" s="60">
        <f t="shared" si="11"/>
        <v>-0.69</v>
      </c>
      <c r="AC28" s="57">
        <v>4.497916666666666E-2</v>
      </c>
      <c r="AD28" s="57">
        <f t="shared" si="12"/>
        <v>-1.2414249999999998</v>
      </c>
      <c r="AE28" s="57">
        <v>-4.95</v>
      </c>
      <c r="AF28" s="57">
        <v>-5.7670402702499999</v>
      </c>
      <c r="AG28" s="57">
        <v>0</v>
      </c>
    </row>
    <row r="29" spans="1:33" ht="15.75" customHeight="1">
      <c r="A29" s="13" t="s">
        <v>82</v>
      </c>
      <c r="B29" s="13" t="s">
        <v>154</v>
      </c>
      <c r="C29" s="17">
        <f t="shared" si="4"/>
        <v>17.59</v>
      </c>
      <c r="D29" s="17">
        <v>10</v>
      </c>
      <c r="E29" s="17">
        <v>0</v>
      </c>
      <c r="F29" s="17">
        <v>175.9</v>
      </c>
      <c r="G29" s="17">
        <v>-72.710000000000008</v>
      </c>
      <c r="H29" s="17">
        <f t="shared" si="1"/>
        <v>0.4133598635588403</v>
      </c>
      <c r="I29" s="17">
        <f t="shared" si="2"/>
        <v>-0.1761575622654917</v>
      </c>
      <c r="J29" s="17">
        <f t="shared" si="5"/>
        <v>-30.986115202499992</v>
      </c>
      <c r="K29" s="17">
        <f t="shared" si="3"/>
        <v>-3.0986115202499991</v>
      </c>
      <c r="L29" s="17">
        <v>45</v>
      </c>
      <c r="M29" s="17">
        <f t="shared" si="6"/>
        <v>0.22222222222222221</v>
      </c>
      <c r="N29" s="17">
        <v>232</v>
      </c>
      <c r="O29" s="17">
        <f t="shared" ref="O29:P29" si="37">D29/7</f>
        <v>1.4285714285714286</v>
      </c>
      <c r="P29" s="17">
        <f t="shared" si="37"/>
        <v>0</v>
      </c>
      <c r="Q29" s="17">
        <f t="shared" si="8"/>
        <v>162</v>
      </c>
      <c r="R29" s="17"/>
      <c r="S29" s="57">
        <v>1.3973799126637549</v>
      </c>
      <c r="T29" s="57">
        <v>0</v>
      </c>
      <c r="U29" s="63" t="s">
        <v>63</v>
      </c>
      <c r="V29" s="61" t="s">
        <v>63</v>
      </c>
      <c r="W29" s="57">
        <v>5</v>
      </c>
      <c r="X29" s="57">
        <f t="shared" si="9"/>
        <v>0.5</v>
      </c>
      <c r="Y29" s="57">
        <f t="shared" si="10"/>
        <v>6.059166666666667</v>
      </c>
      <c r="Z29" s="57">
        <v>7</v>
      </c>
      <c r="AA29" s="57" t="s">
        <v>35</v>
      </c>
      <c r="AB29" s="60">
        <f t="shared" si="11"/>
        <v>-0.69</v>
      </c>
      <c r="AC29" s="57">
        <v>4.497916666666666E-2</v>
      </c>
      <c r="AD29" s="57">
        <f t="shared" si="12"/>
        <v>-0.62071249999999989</v>
      </c>
      <c r="AE29" s="57">
        <v>-4.95</v>
      </c>
      <c r="AF29" s="57">
        <v>-5.7670402702499999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17.989999999999998</v>
      </c>
      <c r="D30" s="17">
        <v>11</v>
      </c>
      <c r="E30" s="17">
        <v>0</v>
      </c>
      <c r="F30" s="17">
        <v>197.89</v>
      </c>
      <c r="G30" s="17">
        <v>-47.91</v>
      </c>
      <c r="H30" s="17">
        <f t="shared" si="1"/>
        <v>0.24210419930264288</v>
      </c>
      <c r="I30" s="17">
        <f t="shared" si="2"/>
        <v>8.7233982376571789E-3</v>
      </c>
      <c r="J30" s="17">
        <f t="shared" si="5"/>
        <v>1.7262732772499789</v>
      </c>
      <c r="K30" s="17">
        <f t="shared" si="3"/>
        <v>0.15693393429545263</v>
      </c>
      <c r="L30" s="17">
        <v>24</v>
      </c>
      <c r="M30" s="17">
        <f t="shared" si="6"/>
        <v>0.45833333333333331</v>
      </c>
      <c r="N30" s="17">
        <v>220</v>
      </c>
      <c r="O30" s="17">
        <f t="shared" ref="O30:P30" si="38">D30/7</f>
        <v>1.5714285714285714</v>
      </c>
      <c r="P30" s="17">
        <f t="shared" si="38"/>
        <v>0</v>
      </c>
      <c r="Q30" s="17">
        <f t="shared" si="8"/>
        <v>140</v>
      </c>
      <c r="R30" s="17"/>
      <c r="S30" s="57">
        <v>0.8733624454148472</v>
      </c>
      <c r="T30" s="57">
        <v>0</v>
      </c>
      <c r="U30" s="58" t="s">
        <v>63</v>
      </c>
      <c r="V30" s="61" t="s">
        <v>63</v>
      </c>
      <c r="W30" s="57">
        <v>7</v>
      </c>
      <c r="X30" s="57">
        <f t="shared" si="9"/>
        <v>0.63636363636363635</v>
      </c>
      <c r="Y30" s="57">
        <f t="shared" si="10"/>
        <v>5.9887499999999996</v>
      </c>
      <c r="Z30" s="57">
        <v>1</v>
      </c>
      <c r="AA30" s="57" t="s">
        <v>35</v>
      </c>
      <c r="AB30" s="60">
        <f t="shared" si="11"/>
        <v>-0.69</v>
      </c>
      <c r="AC30" s="57">
        <v>4.497916666666666E-2</v>
      </c>
      <c r="AD30" s="57">
        <f t="shared" si="12"/>
        <v>-0.68278374999999991</v>
      </c>
      <c r="AE30" s="57">
        <v>-4.95</v>
      </c>
      <c r="AF30" s="57">
        <v>-5.7670402702499999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17.990000000000002</v>
      </c>
      <c r="D31" s="17">
        <v>21</v>
      </c>
      <c r="E31" s="17">
        <v>0</v>
      </c>
      <c r="F31" s="17">
        <v>377.79</v>
      </c>
      <c r="G31" s="17">
        <v>-51.750000000000007</v>
      </c>
      <c r="H31" s="17">
        <f t="shared" si="1"/>
        <v>0.13698086238386406</v>
      </c>
      <c r="I31" s="17">
        <f t="shared" si="2"/>
        <v>0.11384673515643619</v>
      </c>
      <c r="J31" s="17">
        <f t="shared" si="5"/>
        <v>43.010158074750031</v>
      </c>
      <c r="K31" s="17">
        <f t="shared" si="3"/>
        <v>2.0481027654642872</v>
      </c>
      <c r="L31" s="17">
        <v>47</v>
      </c>
      <c r="M31" s="17">
        <f t="shared" si="6"/>
        <v>0.44680851063829785</v>
      </c>
      <c r="N31" s="17">
        <v>199</v>
      </c>
      <c r="O31" s="17">
        <f t="shared" ref="O31:P31" si="39">D31/7</f>
        <v>3</v>
      </c>
      <c r="P31" s="17">
        <f t="shared" si="39"/>
        <v>0</v>
      </c>
      <c r="Q31" s="17">
        <f t="shared" si="8"/>
        <v>66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1.01875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3</v>
      </c>
      <c r="X31" s="57">
        <f t="shared" si="9"/>
        <v>0.14285714285714285</v>
      </c>
      <c r="Y31" s="57">
        <f t="shared" si="10"/>
        <v>3.6964285714285721</v>
      </c>
      <c r="Z31" s="57">
        <v>11</v>
      </c>
      <c r="AA31" s="57" t="s">
        <v>35</v>
      </c>
      <c r="AB31" s="60">
        <f t="shared" si="11"/>
        <v>-0.69</v>
      </c>
      <c r="AC31" s="57">
        <v>4.497916666666666E-2</v>
      </c>
      <c r="AD31" s="57">
        <f t="shared" si="12"/>
        <v>-1.3034962499999998</v>
      </c>
      <c r="AE31" s="57">
        <v>-4.95</v>
      </c>
      <c r="AF31" s="57">
        <v>-5.7670402702499999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Info!B1:BJ7000""),4,FALSE),"""")"),"10 Inch x 10 Inch Baseplate for Building Bricks - Green 4 Pack Compatible with all Major Brands")</f>
        <v>10 Inch x 10 Inch Baseplate for Building Bricks - Green 4 Pack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Info!B1:BJ7000""),3,FALSE),"""")"),"B074SWQ9TB")</f>
        <v>B074SWQ9TB</v>
      </c>
      <c r="B2" s="2" t="s">
        <v>155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10.67486479147059</v>
      </c>
      <c r="D3" s="4">
        <f>SUM(D4:D99763)</f>
        <v>91</v>
      </c>
      <c r="E3" s="4"/>
      <c r="F3" s="5">
        <f t="shared" ref="F3:G3" si="0">SUM(F4:F99763)</f>
        <v>1088.1100000000001</v>
      </c>
      <c r="G3" s="5">
        <f t="shared" si="0"/>
        <v>-201.23999999999998</v>
      </c>
      <c r="H3" s="6">
        <f t="shared" ref="H3:H31" si="1">G3/F3*-1</f>
        <v>0.1849445368574868</v>
      </c>
      <c r="I3" s="7">
        <f t="shared" ref="I3:I31" si="2">J3/F3</f>
        <v>-9.6599710101984301E-2</v>
      </c>
      <c r="J3" s="5">
        <f>SUM(J4:J99763)</f>
        <v>-105.11111055907016</v>
      </c>
      <c r="K3" s="5">
        <f t="shared" ref="K3:K31" si="3">J3/D3</f>
        <v>-1.1550671490007709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4.5 - April
4.5 - May
0.5 - Jun
0.5 - Jul
0.5 - Aug
0.5 - Sept
0.5 - Oct
2 - Nov
5 - Dec
3 - Jan
2 - Feb")</f>
        <v>2 - March
4.5 - April
4.5 - May
0.5 - Jun
0.5 - Jul
0.5 - Aug
0.5 - Sept
0.5 - Oct
2 - Nov
5 - Dec
3 -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28</v>
      </c>
      <c r="X3" s="6">
        <f>AVERAGE(X4:X99763)</f>
        <v>7.1227310700994917E-2</v>
      </c>
      <c r="Y3" s="5">
        <f>ROUND(AVERAGE(Y4:Y99763),2)</f>
        <v>1.27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Info!B2:BZ7000""),36,false)),"""")*-1"),-4.12363507275)</f>
        <v>-4.12363507275</v>
      </c>
      <c r="AG3" s="5">
        <f>SUM(AG4:AG99763)</f>
        <v>0</v>
      </c>
    </row>
    <row r="4" spans="1:33" ht="15.75" customHeight="1">
      <c r="A4" s="13" t="s">
        <v>33</v>
      </c>
      <c r="B4" s="28" t="s">
        <v>88</v>
      </c>
      <c r="C4" s="17">
        <f t="shared" ref="C4:C31" si="4">IFERROR(F4/D4," - ")</f>
        <v>11.99</v>
      </c>
      <c r="D4" s="17">
        <v>20</v>
      </c>
      <c r="E4" s="17">
        <v>0</v>
      </c>
      <c r="F4" s="17">
        <v>239.8</v>
      </c>
      <c r="G4" s="17">
        <v>-37.030000000000008</v>
      </c>
      <c r="H4" s="17">
        <f t="shared" si="1"/>
        <v>0.15442035029190995</v>
      </c>
      <c r="I4" s="17">
        <f t="shared" si="2"/>
        <v>-6.2912336134812563E-2</v>
      </c>
      <c r="J4" s="17">
        <f t="shared" ref="J4:J31" si="5">F4*0.85+G4+AF4*D4+D4*AE4+AG4+AD4</f>
        <v>-15.086378205128055</v>
      </c>
      <c r="K4" s="17">
        <f t="shared" si="3"/>
        <v>-0.75431891025640274</v>
      </c>
      <c r="L4" s="17">
        <v>42</v>
      </c>
      <c r="M4" s="17">
        <f t="shared" ref="M4:M31" si="6">IFERROR(D4/L4,"-")</f>
        <v>0.47619047619047616</v>
      </c>
      <c r="N4" s="17">
        <v>36</v>
      </c>
      <c r="O4" s="17">
        <f t="shared" ref="O4:P4" si="7">D4/7</f>
        <v>2.8571428571428572</v>
      </c>
      <c r="P4" s="17">
        <f t="shared" si="7"/>
        <v>0</v>
      </c>
      <c r="Q4" s="17">
        <f t="shared" ref="Q4:Q31" si="8">ROUNDDOWN(N4/(O4+P4),0)</f>
        <v>12</v>
      </c>
      <c r="R4" s="17"/>
      <c r="S4" s="57">
        <v>2.2450142450142399</v>
      </c>
      <c r="T4" s="57">
        <v>0</v>
      </c>
      <c r="U4" s="58" t="s">
        <v>63</v>
      </c>
      <c r="V4" s="61" t="s">
        <v>63</v>
      </c>
      <c r="W4" s="57">
        <v>8</v>
      </c>
      <c r="X4" s="57">
        <f t="shared" ref="X4:X31" si="9">IFERROR(W4/D4,0)</f>
        <v>0.4</v>
      </c>
      <c r="Y4" s="57">
        <f t="shared" ref="Y4:Y31" si="10">IFERROR(G4/(W4+Z4)*-1,0)</f>
        <v>3.7030000000000007</v>
      </c>
      <c r="Z4" s="57">
        <v>2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3.5069444444444438E-2</v>
      </c>
      <c r="AD4" s="57">
        <f t="shared" ref="AD4:AD31" si="12">IFERROR(AB4*AC4*D4*2,0)</f>
        <v>-0.96791666666666631</v>
      </c>
      <c r="AE4" s="57">
        <v>-4.9000000000000004</v>
      </c>
      <c r="AF4" s="57">
        <v>-4.1459230769230704</v>
      </c>
      <c r="AG4" s="57">
        <v>0</v>
      </c>
    </row>
    <row r="5" spans="1:33" ht="15.75" customHeight="1">
      <c r="A5" s="13" t="s">
        <v>36</v>
      </c>
      <c r="B5" s="13" t="s">
        <v>156</v>
      </c>
      <c r="C5" s="17">
        <f t="shared" si="4"/>
        <v>10.727894736842108</v>
      </c>
      <c r="D5" s="17">
        <v>19</v>
      </c>
      <c r="E5" s="17">
        <v>2</v>
      </c>
      <c r="F5" s="17">
        <v>203.83000000000007</v>
      </c>
      <c r="G5" s="17">
        <v>-25.699999999999996</v>
      </c>
      <c r="H5" s="17">
        <f t="shared" si="1"/>
        <v>0.12608546337634297</v>
      </c>
      <c r="I5" s="17">
        <f t="shared" si="2"/>
        <v>-0.12381180049488109</v>
      </c>
      <c r="J5" s="17">
        <f t="shared" si="5"/>
        <v>-25.236559294871622</v>
      </c>
      <c r="K5" s="17">
        <f t="shared" si="3"/>
        <v>-1.3282399628879802</v>
      </c>
      <c r="L5" s="17">
        <v>40</v>
      </c>
      <c r="M5" s="17">
        <f t="shared" si="6"/>
        <v>0.47499999999999998</v>
      </c>
      <c r="N5" s="17">
        <v>11</v>
      </c>
      <c r="O5" s="17">
        <f t="shared" ref="O5:P5" si="13">D5/7</f>
        <v>2.7142857142857144</v>
      </c>
      <c r="P5" s="17">
        <f t="shared" si="13"/>
        <v>0.2857142857142857</v>
      </c>
      <c r="Q5" s="17">
        <f t="shared" si="8"/>
        <v>3</v>
      </c>
      <c r="R5" s="17"/>
      <c r="S5" s="57">
        <v>2.10687022900763</v>
      </c>
      <c r="T5" s="57">
        <v>0</v>
      </c>
      <c r="U5" s="58" t="s">
        <v>63</v>
      </c>
      <c r="V5" s="61" t="s">
        <v>63</v>
      </c>
      <c r="W5" s="57">
        <v>4</v>
      </c>
      <c r="X5" s="57">
        <f t="shared" si="9"/>
        <v>0.21052631578947367</v>
      </c>
      <c r="Y5" s="57">
        <f t="shared" si="10"/>
        <v>3.6714285714285708</v>
      </c>
      <c r="Z5" s="57">
        <v>3</v>
      </c>
      <c r="AA5" s="57" t="s">
        <v>35</v>
      </c>
      <c r="AB5" s="60">
        <f t="shared" si="11"/>
        <v>-0.69</v>
      </c>
      <c r="AC5" s="57">
        <v>3.5069444444444438E-2</v>
      </c>
      <c r="AD5" s="57">
        <f t="shared" si="12"/>
        <v>-0.91952083333333301</v>
      </c>
      <c r="AE5" s="57">
        <v>-4.9000000000000004</v>
      </c>
      <c r="AF5" s="57">
        <v>-4.1459230769230704</v>
      </c>
      <c r="AG5" s="57">
        <v>0</v>
      </c>
    </row>
    <row r="6" spans="1:33" ht="15.75" customHeight="1">
      <c r="A6" s="13" t="s">
        <v>38</v>
      </c>
      <c r="B6" s="13" t="s">
        <v>115</v>
      </c>
      <c r="C6" s="17">
        <f t="shared" si="4"/>
        <v>11.989999999999998</v>
      </c>
      <c r="D6" s="17">
        <v>11</v>
      </c>
      <c r="E6" s="17">
        <v>1</v>
      </c>
      <c r="F6" s="17">
        <v>131.88999999999999</v>
      </c>
      <c r="G6" s="17">
        <v>-61.44</v>
      </c>
      <c r="H6" s="17">
        <f t="shared" si="1"/>
        <v>0.46584274774433243</v>
      </c>
      <c r="I6" s="17">
        <f t="shared" si="2"/>
        <v>-0.37433473358723529</v>
      </c>
      <c r="J6" s="17">
        <f t="shared" si="5"/>
        <v>-49.371008012820461</v>
      </c>
      <c r="K6" s="17">
        <f t="shared" si="3"/>
        <v>-4.4882734557109512</v>
      </c>
      <c r="L6" s="17">
        <v>51</v>
      </c>
      <c r="M6" s="17">
        <f t="shared" si="6"/>
        <v>0.21568627450980393</v>
      </c>
      <c r="N6" s="17">
        <v>3</v>
      </c>
      <c r="O6" s="17">
        <f t="shared" ref="O6:P6" si="14">D6/7</f>
        <v>1.5714285714285714</v>
      </c>
      <c r="P6" s="17">
        <f t="shared" si="14"/>
        <v>0.14285714285714285</v>
      </c>
      <c r="Q6" s="17">
        <f t="shared" si="8"/>
        <v>1</v>
      </c>
      <c r="R6" s="17"/>
      <c r="S6" s="57">
        <v>2.5949367088607498</v>
      </c>
      <c r="T6" s="57">
        <v>0</v>
      </c>
      <c r="U6" s="58" t="s">
        <v>63</v>
      </c>
      <c r="V6" s="61" t="s">
        <v>63</v>
      </c>
      <c r="W6" s="57">
        <v>6</v>
      </c>
      <c r="X6" s="57">
        <f t="shared" si="9"/>
        <v>0.54545454545454541</v>
      </c>
      <c r="Y6" s="57">
        <f t="shared" si="10"/>
        <v>5.585454545454545</v>
      </c>
      <c r="Z6" s="57">
        <v>5</v>
      </c>
      <c r="AA6" s="57" t="s">
        <v>35</v>
      </c>
      <c r="AB6" s="60">
        <f t="shared" si="11"/>
        <v>-0.69</v>
      </c>
      <c r="AC6" s="57">
        <v>3.5069444444444438E-2</v>
      </c>
      <c r="AD6" s="57">
        <f t="shared" si="12"/>
        <v>-0.53235416666666646</v>
      </c>
      <c r="AE6" s="57">
        <v>-4.9000000000000004</v>
      </c>
      <c r="AF6" s="57">
        <v>-4.1459230769230704</v>
      </c>
      <c r="AG6" s="57">
        <v>0</v>
      </c>
    </row>
    <row r="7" spans="1:33" ht="15.75" customHeight="1">
      <c r="A7" s="13" t="s">
        <v>40</v>
      </c>
      <c r="B7" s="13"/>
      <c r="C7" s="17">
        <f t="shared" si="4"/>
        <v>11.99</v>
      </c>
      <c r="D7" s="17">
        <v>2</v>
      </c>
      <c r="E7" s="17">
        <v>0</v>
      </c>
      <c r="F7" s="17">
        <v>23.98</v>
      </c>
      <c r="G7" s="17">
        <v>-1.38</v>
      </c>
      <c r="H7" s="17">
        <f t="shared" si="1"/>
        <v>5.7547956630525435E-2</v>
      </c>
      <c r="I7" s="17">
        <f t="shared" si="2"/>
        <v>3.3960057520155663E-2</v>
      </c>
      <c r="J7" s="17">
        <f t="shared" si="5"/>
        <v>0.81436217933333288</v>
      </c>
      <c r="K7" s="17">
        <f t="shared" si="3"/>
        <v>0.40718108966666644</v>
      </c>
      <c r="L7" s="17">
        <v>2</v>
      </c>
      <c r="M7" s="17">
        <f t="shared" si="6"/>
        <v>1</v>
      </c>
      <c r="N7" s="17">
        <v>0</v>
      </c>
      <c r="O7" s="17">
        <f t="shared" ref="O7:P7" si="15">D7/7</f>
        <v>0.2857142857142857</v>
      </c>
      <c r="P7" s="17">
        <f t="shared" si="15"/>
        <v>0</v>
      </c>
      <c r="Q7" s="17">
        <f t="shared" si="8"/>
        <v>0</v>
      </c>
      <c r="R7" s="17"/>
      <c r="S7" s="57">
        <v>0</v>
      </c>
      <c r="T7" s="57">
        <v>0</v>
      </c>
      <c r="U7" s="58" t="s">
        <v>63</v>
      </c>
      <c r="V7" s="61" t="s">
        <v>63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3.5069444444444438E-2</v>
      </c>
      <c r="AD7" s="57">
        <f t="shared" si="12"/>
        <v>-9.6791666666666637E-2</v>
      </c>
      <c r="AE7" s="57">
        <v>-4.9000000000000004</v>
      </c>
      <c r="AF7" s="57">
        <v>-4.145923077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-0.32</v>
      </c>
      <c r="H8" s="17" t="e">
        <f t="shared" si="1"/>
        <v>#DIV/0!</v>
      </c>
      <c r="I8" s="17" t="e">
        <f t="shared" si="2"/>
        <v>#DIV/0!</v>
      </c>
      <c r="J8" s="17">
        <f t="shared" si="5"/>
        <v>-0.32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2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2.3906705539358599</v>
      </c>
      <c r="T8" s="57">
        <v>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0.32</v>
      </c>
      <c r="Z8" s="57">
        <v>1</v>
      </c>
      <c r="AA8" s="57" t="s">
        <v>35</v>
      </c>
      <c r="AB8" s="60">
        <f t="shared" si="11"/>
        <v>-0.69</v>
      </c>
      <c r="AC8" s="57">
        <v>3.5069444444444438E-2</v>
      </c>
      <c r="AD8" s="57">
        <f t="shared" si="12"/>
        <v>0</v>
      </c>
      <c r="AE8" s="57">
        <v>-4.9000000000000004</v>
      </c>
      <c r="AF8" s="57">
        <v>-4.145923077</v>
      </c>
      <c r="AG8" s="57">
        <v>0</v>
      </c>
    </row>
    <row r="9" spans="1:33" ht="15.75" customHeight="1">
      <c r="A9" s="13" t="s">
        <v>44</v>
      </c>
      <c r="B9" s="13"/>
      <c r="C9" s="17">
        <f t="shared" si="4"/>
        <v>11.99</v>
      </c>
      <c r="D9" s="17">
        <v>2</v>
      </c>
      <c r="E9" s="17">
        <v>0</v>
      </c>
      <c r="F9" s="17">
        <v>23.98</v>
      </c>
      <c r="G9" s="17">
        <v>0</v>
      </c>
      <c r="H9" s="17">
        <f t="shared" si="1"/>
        <v>0</v>
      </c>
      <c r="I9" s="17">
        <f t="shared" si="2"/>
        <v>9.127798807339442E-2</v>
      </c>
      <c r="J9" s="17">
        <f t="shared" si="5"/>
        <v>2.1888461539999984</v>
      </c>
      <c r="K9" s="17">
        <f t="shared" si="3"/>
        <v>1.0944230769999992</v>
      </c>
      <c r="L9" s="17">
        <v>5</v>
      </c>
      <c r="M9" s="17">
        <f t="shared" si="6"/>
        <v>0.4</v>
      </c>
      <c r="N9" s="17">
        <v>0</v>
      </c>
      <c r="O9" s="17">
        <f t="shared" ref="O9:P9" si="17">D9/7</f>
        <v>0.2857142857142857</v>
      </c>
      <c r="P9" s="17">
        <f t="shared" si="17"/>
        <v>0</v>
      </c>
      <c r="Q9" s="17">
        <f t="shared" si="8"/>
        <v>0</v>
      </c>
      <c r="R9" s="17"/>
      <c r="S9" s="57">
        <v>0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0</v>
      </c>
      <c r="AD9" s="57">
        <f t="shared" si="12"/>
        <v>0</v>
      </c>
      <c r="AE9" s="57">
        <v>-4.9000000000000004</v>
      </c>
      <c r="AF9" s="57">
        <v>-4.197076923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</v>
      </c>
      <c r="AD10" s="57">
        <f t="shared" si="12"/>
        <v>0</v>
      </c>
      <c r="AE10" s="57">
        <v>-4.9000000000000004</v>
      </c>
      <c r="AF10" s="57">
        <v>-4.197076923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240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3.5069444444444438E-2</v>
      </c>
      <c r="AD11" s="57">
        <f t="shared" si="12"/>
        <v>0</v>
      </c>
      <c r="AE11" s="57">
        <v>-4.9000000000000004</v>
      </c>
      <c r="AF11" s="57">
        <v>-4.197076923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480</v>
      </c>
      <c r="U12" s="58">
        <v>240</v>
      </c>
      <c r="V12" s="61">
        <v>44311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3.5069444444444438E-2</v>
      </c>
      <c r="AD12" s="57">
        <f t="shared" si="12"/>
        <v>0</v>
      </c>
      <c r="AE12" s="57">
        <v>-4.9000000000000004</v>
      </c>
      <c r="AF12" s="57">
        <v>-4.2240000000000002</v>
      </c>
      <c r="AG12" s="57">
        <v>0</v>
      </c>
    </row>
    <row r="13" spans="1:33" ht="15.75" customHeight="1">
      <c r="A13" s="13" t="s">
        <v>52</v>
      </c>
      <c r="B13" s="13"/>
      <c r="C13" s="17">
        <f t="shared" si="4"/>
        <v>11.99</v>
      </c>
      <c r="D13" s="17">
        <v>1</v>
      </c>
      <c r="E13" s="17">
        <v>0</v>
      </c>
      <c r="F13" s="17">
        <v>11.99</v>
      </c>
      <c r="G13" s="17">
        <v>0</v>
      </c>
      <c r="H13" s="17">
        <f t="shared" si="1"/>
        <v>0</v>
      </c>
      <c r="I13" s="17">
        <f t="shared" si="2"/>
        <v>8.4996177370030485E-2</v>
      </c>
      <c r="J13" s="17">
        <f t="shared" si="5"/>
        <v>1.0191041666666656</v>
      </c>
      <c r="K13" s="17">
        <f t="shared" si="3"/>
        <v>1.0191041666666656</v>
      </c>
      <c r="L13" s="17">
        <v>1</v>
      </c>
      <c r="M13" s="17">
        <f t="shared" si="6"/>
        <v>1</v>
      </c>
      <c r="N13" s="17">
        <v>0</v>
      </c>
      <c r="O13" s="17">
        <f t="shared" ref="O13:P13" si="21">D13/7</f>
        <v>0.14285714285714285</v>
      </c>
      <c r="P13" s="17">
        <f t="shared" si="21"/>
        <v>0</v>
      </c>
      <c r="Q13" s="17">
        <f t="shared" si="8"/>
        <v>0</v>
      </c>
      <c r="R13" s="17"/>
      <c r="S13" s="57">
        <v>0</v>
      </c>
      <c r="T13" s="57">
        <v>280</v>
      </c>
      <c r="U13" s="58">
        <v>240</v>
      </c>
      <c r="V13" s="61">
        <v>44311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3.5069444444444438E-2</v>
      </c>
      <c r="AD13" s="57">
        <f t="shared" si="12"/>
        <v>-4.8395833333333318E-2</v>
      </c>
      <c r="AE13" s="57">
        <v>-4.9000000000000004</v>
      </c>
      <c r="AF13" s="57">
        <v>-4.2240000000000002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240</v>
      </c>
      <c r="U14" s="58">
        <v>200</v>
      </c>
      <c r="V14" s="61">
        <v>44312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3.5069444444444438E-2</v>
      </c>
      <c r="AD14" s="57">
        <f t="shared" si="12"/>
        <v>0</v>
      </c>
      <c r="AE14" s="57">
        <v>-4.9000000000000004</v>
      </c>
      <c r="AF14" s="57">
        <v>-4.2240000000000002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240</v>
      </c>
      <c r="U15" s="58">
        <v>200</v>
      </c>
      <c r="V15" s="61">
        <v>44313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3.5069444444444438E-2</v>
      </c>
      <c r="AD15" s="57">
        <f t="shared" si="12"/>
        <v>0</v>
      </c>
      <c r="AE15" s="57">
        <v>-4.9000000000000004</v>
      </c>
      <c r="AF15" s="57">
        <v>-4.2240000000000002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240</v>
      </c>
      <c r="U16" s="58">
        <v>200</v>
      </c>
      <c r="V16" s="61">
        <v>44322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3.5069444444444438E-2</v>
      </c>
      <c r="AD16" s="57">
        <f t="shared" si="12"/>
        <v>0</v>
      </c>
      <c r="AE16" s="57">
        <v>-4.9000000000000004</v>
      </c>
      <c r="AF16" s="57">
        <v>-4.2240000000000002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240</v>
      </c>
      <c r="U17" s="58">
        <v>200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3.5069444444444438E-2</v>
      </c>
      <c r="AD17" s="57">
        <f t="shared" si="12"/>
        <v>0</v>
      </c>
      <c r="AE17" s="57">
        <v>-4.9000000000000004</v>
      </c>
      <c r="AF17" s="57">
        <v>-4.2240000000000002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240</v>
      </c>
      <c r="U18" s="58">
        <v>200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3.5069444444444438E-2</v>
      </c>
      <c r="AD18" s="57">
        <f t="shared" si="12"/>
        <v>0</v>
      </c>
      <c r="AE18" s="57">
        <v>-4.9000000000000004</v>
      </c>
      <c r="AF18" s="57">
        <v>-4.2240000000000002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240</v>
      </c>
      <c r="U19" s="58">
        <v>200</v>
      </c>
      <c r="V19" s="61">
        <v>44321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3.5069444444444438E-2</v>
      </c>
      <c r="AD19" s="57">
        <f t="shared" si="12"/>
        <v>0</v>
      </c>
      <c r="AE19" s="57">
        <v>-4.9000000000000004</v>
      </c>
      <c r="AF19" s="57">
        <v>-4.2240000000000002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240</v>
      </c>
      <c r="U20" s="58">
        <v>200</v>
      </c>
      <c r="V20" s="61">
        <v>44341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3.5069444444444438E-2</v>
      </c>
      <c r="AD20" s="57">
        <f t="shared" si="12"/>
        <v>0</v>
      </c>
      <c r="AE20" s="57">
        <v>-4.9000000000000004</v>
      </c>
      <c r="AF20" s="57">
        <v>-4.2240000000000002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240</v>
      </c>
      <c r="U21" s="58">
        <v>200</v>
      </c>
      <c r="V21" s="61">
        <v>44341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3.5069444444444438E-2</v>
      </c>
      <c r="AD21" s="57">
        <f t="shared" si="12"/>
        <v>0</v>
      </c>
      <c r="AE21" s="57">
        <v>-4.9000000000000004</v>
      </c>
      <c r="AF21" s="57">
        <v>-4.2240000000000002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240</v>
      </c>
      <c r="U22" s="58">
        <v>44348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3.5069444444444438E-2</v>
      </c>
      <c r="AD22" s="57">
        <f t="shared" si="12"/>
        <v>0</v>
      </c>
      <c r="AE22" s="57">
        <v>-4.9000000000000004</v>
      </c>
      <c r="AF22" s="57">
        <v>-4.2240000000000002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240</v>
      </c>
      <c r="U23" s="58">
        <v>200</v>
      </c>
      <c r="V23" s="61">
        <v>44348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3.5069444444444438E-2</v>
      </c>
      <c r="AD23" s="57">
        <f t="shared" si="12"/>
        <v>0</v>
      </c>
      <c r="AE23" s="57">
        <v>-4.9000000000000004</v>
      </c>
      <c r="AF23" s="57">
        <v>-4.2240000000000002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240</v>
      </c>
      <c r="U24" s="58">
        <v>200</v>
      </c>
      <c r="V24" s="61" t="s">
        <v>157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3.5069444444444438E-2</v>
      </c>
      <c r="AD24" s="57">
        <f t="shared" si="12"/>
        <v>0</v>
      </c>
      <c r="AE24" s="57">
        <v>-4.9000000000000004</v>
      </c>
      <c r="AF24" s="57">
        <v>-4.2240000000000002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2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3.5069444444444438E-2</v>
      </c>
      <c r="AD25" s="57">
        <f t="shared" si="12"/>
        <v>0</v>
      </c>
      <c r="AE25" s="57">
        <v>-4.9000000000000004</v>
      </c>
      <c r="AF25" s="57">
        <v>-4.2240000000000002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200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2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3.5069444444444438E-2</v>
      </c>
      <c r="AD26" s="57">
        <f t="shared" si="12"/>
        <v>0</v>
      </c>
      <c r="AE26" s="57">
        <v>-4.95</v>
      </c>
      <c r="AF26" s="57">
        <v>-4.2240000000000002</v>
      </c>
      <c r="AG26" s="57">
        <v>0</v>
      </c>
    </row>
    <row r="27" spans="1:33" ht="15.75" customHeight="1">
      <c r="A27" s="13" t="s">
        <v>79</v>
      </c>
      <c r="B27" s="13" t="s">
        <v>153</v>
      </c>
      <c r="C27" s="17">
        <f t="shared" si="4"/>
        <v>11.99</v>
      </c>
      <c r="D27" s="17">
        <v>1</v>
      </c>
      <c r="E27" s="17">
        <v>0</v>
      </c>
      <c r="F27" s="17">
        <v>11.99</v>
      </c>
      <c r="G27" s="17">
        <v>0</v>
      </c>
      <c r="H27" s="17">
        <f t="shared" si="1"/>
        <v>0</v>
      </c>
      <c r="I27" s="17">
        <f t="shared" si="2"/>
        <v>8.0826035585209829E-2</v>
      </c>
      <c r="J27" s="17">
        <f t="shared" si="5"/>
        <v>0.96910416666666588</v>
      </c>
      <c r="K27" s="17">
        <f t="shared" si="3"/>
        <v>0.96910416666666588</v>
      </c>
      <c r="L27" s="17">
        <v>0</v>
      </c>
      <c r="M27" s="17" t="str">
        <f t="shared" si="6"/>
        <v>-</v>
      </c>
      <c r="N27" s="17">
        <v>199</v>
      </c>
      <c r="O27" s="17">
        <f t="shared" ref="O27:P27" si="35">D27/7</f>
        <v>0.14285714285714285</v>
      </c>
      <c r="P27" s="17">
        <f t="shared" si="35"/>
        <v>0</v>
      </c>
      <c r="Q27" s="17">
        <f t="shared" si="8"/>
        <v>1393</v>
      </c>
      <c r="R27" s="17"/>
      <c r="S27" s="57">
        <v>0</v>
      </c>
      <c r="T27" s="57">
        <v>40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3.5069444444444438E-2</v>
      </c>
      <c r="AD27" s="57">
        <f t="shared" si="12"/>
        <v>-4.8395833333333318E-2</v>
      </c>
      <c r="AE27" s="57">
        <v>-4.95</v>
      </c>
      <c r="AF27" s="57">
        <v>-4.2240000000000002</v>
      </c>
      <c r="AG27" s="57">
        <v>0</v>
      </c>
    </row>
    <row r="28" spans="1:33" ht="15.75" customHeight="1">
      <c r="A28" s="13" t="s">
        <v>81</v>
      </c>
      <c r="B28" s="27">
        <v>12.99</v>
      </c>
      <c r="C28" s="17">
        <f t="shared" si="4"/>
        <v>11.989999999999998</v>
      </c>
      <c r="D28" s="17">
        <v>11</v>
      </c>
      <c r="E28" s="17">
        <v>0</v>
      </c>
      <c r="F28" s="17">
        <v>131.88999999999999</v>
      </c>
      <c r="G28" s="17">
        <v>-37.659999999999997</v>
      </c>
      <c r="H28" s="17">
        <f t="shared" si="1"/>
        <v>0.28554098112063081</v>
      </c>
      <c r="I28" s="17">
        <f t="shared" si="2"/>
        <v>-0.19634422599830684</v>
      </c>
      <c r="J28" s="17">
        <f t="shared" si="5"/>
        <v>-25.895839966916686</v>
      </c>
      <c r="K28" s="17">
        <f t="shared" si="3"/>
        <v>-2.3541672697196989</v>
      </c>
      <c r="L28" s="17">
        <v>37</v>
      </c>
      <c r="M28" s="17">
        <f t="shared" si="6"/>
        <v>0.29729729729729731</v>
      </c>
      <c r="N28" s="17">
        <v>189</v>
      </c>
      <c r="O28" s="17">
        <f t="shared" ref="O28:P28" si="36">D28/7</f>
        <v>1.5714285714285714</v>
      </c>
      <c r="P28" s="17">
        <f t="shared" si="36"/>
        <v>0</v>
      </c>
      <c r="Q28" s="17">
        <f t="shared" si="8"/>
        <v>120</v>
      </c>
      <c r="R28" s="17"/>
      <c r="S28" s="57">
        <v>0.16666666666666671</v>
      </c>
      <c r="T28" s="57">
        <v>40</v>
      </c>
      <c r="U28" s="58" t="s">
        <v>63</v>
      </c>
      <c r="V28" s="61" t="s">
        <v>63</v>
      </c>
      <c r="W28" s="57">
        <v>8</v>
      </c>
      <c r="X28" s="57">
        <f t="shared" si="9"/>
        <v>0.72727272727272729</v>
      </c>
      <c r="Y28" s="57">
        <f t="shared" si="10"/>
        <v>4.184444444444444</v>
      </c>
      <c r="Z28" s="57">
        <v>1</v>
      </c>
      <c r="AA28" s="57" t="s">
        <v>35</v>
      </c>
      <c r="AB28" s="60">
        <f t="shared" si="11"/>
        <v>-0.69</v>
      </c>
      <c r="AC28" s="57">
        <v>3.5069444444444438E-2</v>
      </c>
      <c r="AD28" s="57">
        <f t="shared" si="12"/>
        <v>-0.53235416666666646</v>
      </c>
      <c r="AE28" s="57">
        <v>-4.95</v>
      </c>
      <c r="AF28" s="57">
        <v>-4.12363507275</v>
      </c>
      <c r="AG28" s="57">
        <v>0</v>
      </c>
    </row>
    <row r="29" spans="1:33" ht="15.75" customHeight="1">
      <c r="A29" s="13" t="s">
        <v>82</v>
      </c>
      <c r="B29" s="13" t="s">
        <v>141</v>
      </c>
      <c r="C29" s="17">
        <f t="shared" si="4"/>
        <v>12.823333333333332</v>
      </c>
      <c r="D29" s="17">
        <v>18</v>
      </c>
      <c r="E29" s="17">
        <v>0</v>
      </c>
      <c r="F29" s="17">
        <v>230.82</v>
      </c>
      <c r="G29" s="17">
        <v>-36.380000000000003</v>
      </c>
      <c r="H29" s="17">
        <f t="shared" si="1"/>
        <v>0.15761199202842044</v>
      </c>
      <c r="I29" s="17">
        <f t="shared" si="2"/>
        <v>-1.8973903082488502E-2</v>
      </c>
      <c r="J29" s="17">
        <f t="shared" si="5"/>
        <v>-4.3795563094999963</v>
      </c>
      <c r="K29" s="17">
        <f t="shared" si="3"/>
        <v>-0.2433086838611109</v>
      </c>
      <c r="L29" s="17">
        <v>38</v>
      </c>
      <c r="M29" s="17">
        <f t="shared" si="6"/>
        <v>0.47368421052631576</v>
      </c>
      <c r="N29" s="17">
        <v>170</v>
      </c>
      <c r="O29" s="17">
        <f t="shared" ref="O29:P29" si="37">D29/7</f>
        <v>2.5714285714285716</v>
      </c>
      <c r="P29" s="17">
        <f t="shared" si="37"/>
        <v>0</v>
      </c>
      <c r="Q29" s="17">
        <f t="shared" si="8"/>
        <v>66</v>
      </c>
      <c r="R29" s="17"/>
      <c r="S29" s="57">
        <v>0.70588235294117652</v>
      </c>
      <c r="T29" s="57">
        <v>40</v>
      </c>
      <c r="U29" s="58" t="s">
        <v>63</v>
      </c>
      <c r="V29" s="61" t="s">
        <v>63</v>
      </c>
      <c r="W29" s="57">
        <v>2</v>
      </c>
      <c r="X29" s="57">
        <f t="shared" si="9"/>
        <v>0.1111111111111111</v>
      </c>
      <c r="Y29" s="57">
        <f t="shared" si="10"/>
        <v>18.190000000000001</v>
      </c>
      <c r="Z29" s="57">
        <v>0</v>
      </c>
      <c r="AA29" s="57" t="s">
        <v>35</v>
      </c>
      <c r="AB29" s="60">
        <f t="shared" si="11"/>
        <v>-0.69</v>
      </c>
      <c r="AC29" s="57">
        <v>3.5069444444444438E-2</v>
      </c>
      <c r="AD29" s="57">
        <f t="shared" si="12"/>
        <v>-0.87112499999999971</v>
      </c>
      <c r="AE29" s="57">
        <v>-4.95</v>
      </c>
      <c r="AF29" s="57">
        <v>-4.12363507275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-0.34</v>
      </c>
      <c r="H30" s="17" t="e">
        <f t="shared" si="1"/>
        <v>#DIV/0!</v>
      </c>
      <c r="I30" s="17" t="e">
        <f t="shared" si="2"/>
        <v>#DIV/0!</v>
      </c>
      <c r="J30" s="17">
        <f t="shared" si="5"/>
        <v>-0.34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170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0.32432432432432429</v>
      </c>
      <c r="T30" s="57">
        <v>40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3.5069444444444438E-2</v>
      </c>
      <c r="AD30" s="57">
        <f t="shared" si="12"/>
        <v>0</v>
      </c>
      <c r="AE30" s="57">
        <v>-4.95</v>
      </c>
      <c r="AF30" s="57">
        <v>-4.12363507275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12.99</v>
      </c>
      <c r="D31" s="17">
        <v>6</v>
      </c>
      <c r="E31" s="17">
        <v>0</v>
      </c>
      <c r="F31" s="17">
        <v>77.94</v>
      </c>
      <c r="G31" s="17">
        <v>-0.99</v>
      </c>
      <c r="H31" s="17">
        <f t="shared" si="1"/>
        <v>1.2702078521939953E-2</v>
      </c>
      <c r="I31" s="17">
        <f t="shared" si="2"/>
        <v>0.13506305572876565</v>
      </c>
      <c r="J31" s="17">
        <f t="shared" si="5"/>
        <v>10.526814563499995</v>
      </c>
      <c r="K31" s="17">
        <f t="shared" si="3"/>
        <v>1.7544690939166658</v>
      </c>
      <c r="L31" s="17">
        <v>23</v>
      </c>
      <c r="M31" s="17">
        <f t="shared" si="6"/>
        <v>0.2608695652173913</v>
      </c>
      <c r="N31" s="17">
        <v>164</v>
      </c>
      <c r="O31" s="17">
        <f t="shared" ref="O31:P31" si="39">D31/7</f>
        <v>0.8571428571428571</v>
      </c>
      <c r="P31" s="17">
        <f t="shared" si="39"/>
        <v>0</v>
      </c>
      <c r="Q31" s="17">
        <f t="shared" si="8"/>
        <v>191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0.32432432432432429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3.5069444444444438E-2</v>
      </c>
      <c r="AD31" s="57">
        <f t="shared" si="12"/>
        <v>-0.29037499999999994</v>
      </c>
      <c r="AE31" s="57">
        <v>-4.95</v>
      </c>
      <c r="AF31" s="57">
        <v>-4.12363507275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9900"/>
  </sheetPr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34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7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Info!B1:BJ7000""),4,FALSE),"""")"),"10 Inch x 10 Inch Baseplate for Building Bricks - 4 Pack (2 Blue, 2 Green) Compatible with all Major Brands")</f>
        <v>10 Inch x 10 Inch Baseplate for Building Bricks - 4 Pack (2 Blue, 2 Green)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Info!B1:BJ7000""),3,FALSE),"""")"),"B074T2TZDR")</f>
        <v>B074T2TZDR</v>
      </c>
      <c r="B2" s="2" t="s">
        <v>158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31.25" customHeight="1">
      <c r="A3" s="45" t="s">
        <v>32</v>
      </c>
      <c r="B3" s="46"/>
      <c r="C3" s="3">
        <f>((AE31+AF31)/0.85)*-1</f>
        <v>8.7572177326470602</v>
      </c>
      <c r="D3" s="4">
        <f>SUM(D4:D99763)</f>
        <v>116</v>
      </c>
      <c r="E3" s="4"/>
      <c r="F3" s="5">
        <f t="shared" ref="F3:G3" si="0">SUM(F4:F99763)</f>
        <v>1536.3700000000003</v>
      </c>
      <c r="G3" s="5">
        <f t="shared" si="0"/>
        <v>-393.85000000000014</v>
      </c>
      <c r="H3" s="6">
        <f t="shared" ref="H3:H31" si="1">G3/F3*-1</f>
        <v>0.25635100919700338</v>
      </c>
      <c r="I3" s="7">
        <f t="shared" ref="I3:I31" si="2">J3/F3</f>
        <v>-5.9368593241235043E-2</v>
      </c>
      <c r="J3" s="5">
        <f>SUM(J4:J99763)</f>
        <v>-91.212125598036309</v>
      </c>
      <c r="K3" s="5">
        <f t="shared" ref="K3:K31" si="3">J3/D3</f>
        <v>-0.78631142756927852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2 - April
2 - May
0.5 - Jun
0.5 - Jul
0.5 - Aug
0.5 - Sept
0.5 - Oct
1.5 - Nov
3 - Dec
2 - Jan
2 - Feb")</f>
        <v>2 - March
2 - April
2 - May
0.5 - Jun
0.5 - Jul
0.5 - Aug
0.5 - Sept
0.5 - Oct
1.5 - Nov
3 -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39</v>
      </c>
      <c r="X3" s="6">
        <f>AVERAGE(X4:X99763)</f>
        <v>0.17784155328798185</v>
      </c>
      <c r="Y3" s="5">
        <f>ROUND(AVERAGE(Y4:Y99763),2)</f>
        <v>1.72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Info!B2:BZ7000""),36,false)),"""")*-1"),-4.12363507275)</f>
        <v>-4.12363507275</v>
      </c>
      <c r="AG3" s="5">
        <f>SUM(AG4:AG99763)</f>
        <v>0</v>
      </c>
    </row>
    <row r="4" spans="1:33" ht="15.75" customHeight="1">
      <c r="A4" s="13" t="s">
        <v>33</v>
      </c>
      <c r="B4" s="28" t="s">
        <v>88</v>
      </c>
      <c r="C4" s="17">
        <f t="shared" ref="C4:C31" si="4">IFERROR(F4/D4," - ")</f>
        <v>12.989999999999998</v>
      </c>
      <c r="D4" s="17">
        <v>10</v>
      </c>
      <c r="E4" s="17">
        <v>0</v>
      </c>
      <c r="F4" s="17">
        <v>129.89999999999998</v>
      </c>
      <c r="G4" s="17">
        <v>-22.490000000000002</v>
      </c>
      <c r="H4" s="17">
        <f t="shared" si="1"/>
        <v>0.17313317936874523</v>
      </c>
      <c r="I4" s="17">
        <f t="shared" si="2"/>
        <v>-2.1968246448615569E-2</v>
      </c>
      <c r="J4" s="17">
        <f t="shared" ref="J4:J31" si="5">F4*0.85+G4+AF4*D4+D4*AE4+AG4+AD4</f>
        <v>-2.853675213675162</v>
      </c>
      <c r="K4" s="17">
        <f t="shared" si="3"/>
        <v>-0.2853675213675162</v>
      </c>
      <c r="L4" s="17">
        <v>29</v>
      </c>
      <c r="M4" s="17">
        <f t="shared" ref="M4:M31" si="6">IFERROR(D4/L4,"-")</f>
        <v>0.34482758620689657</v>
      </c>
      <c r="N4" s="17">
        <v>78</v>
      </c>
      <c r="O4" s="17">
        <f t="shared" ref="O4:P4" si="7">D4/7</f>
        <v>1.4285714285714286</v>
      </c>
      <c r="P4" s="17">
        <f t="shared" si="7"/>
        <v>0</v>
      </c>
      <c r="Q4" s="17">
        <f t="shared" ref="Q4:Q31" si="8">ROUNDDOWN(N4/(O4+P4),0)</f>
        <v>54</v>
      </c>
      <c r="R4" s="17"/>
      <c r="S4" s="57">
        <v>1.1458885941644501</v>
      </c>
      <c r="T4" s="57">
        <v>0</v>
      </c>
      <c r="U4" s="58" t="s">
        <v>63</v>
      </c>
      <c r="V4" s="61" t="s">
        <v>63</v>
      </c>
      <c r="W4" s="57">
        <v>3</v>
      </c>
      <c r="X4" s="57">
        <f t="shared" ref="X4:X31" si="9">IFERROR(W4/D4,0)</f>
        <v>0.3</v>
      </c>
      <c r="Y4" s="57">
        <f t="shared" ref="Y4:Y31" si="10">IFERROR(G4/(W4+Z4)*-1,0)</f>
        <v>4.4980000000000002</v>
      </c>
      <c r="Z4" s="57">
        <v>2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2.3148148148148147E-2</v>
      </c>
      <c r="AD4" s="57">
        <f t="shared" ref="AD4:AD31" si="12">IFERROR(AB4*AC4*D4*2,0)</f>
        <v>-0.31944444444444442</v>
      </c>
      <c r="AE4" s="57">
        <v>-4.9000000000000004</v>
      </c>
      <c r="AF4" s="57">
        <v>-4.1459230769230704</v>
      </c>
      <c r="AG4" s="57">
        <v>0</v>
      </c>
    </row>
    <row r="5" spans="1:33" ht="15.75" customHeight="1">
      <c r="A5" s="13" t="s">
        <v>36</v>
      </c>
      <c r="B5" s="13" t="s">
        <v>159</v>
      </c>
      <c r="C5" s="17">
        <f t="shared" si="4"/>
        <v>12.989999999999998</v>
      </c>
      <c r="D5" s="17">
        <v>7</v>
      </c>
      <c r="E5" s="17">
        <v>0</v>
      </c>
      <c r="F5" s="17">
        <v>90.929999999999993</v>
      </c>
      <c r="G5" s="17">
        <v>-24.64</v>
      </c>
      <c r="H5" s="17">
        <f t="shared" si="1"/>
        <v>0.27097767513471904</v>
      </c>
      <c r="I5" s="17">
        <f t="shared" si="2"/>
        <v>-0.11981274221458943</v>
      </c>
      <c r="J5" s="17">
        <f t="shared" si="5"/>
        <v>-10.894572649572616</v>
      </c>
      <c r="K5" s="17">
        <f t="shared" si="3"/>
        <v>-1.5563675213675165</v>
      </c>
      <c r="L5" s="17">
        <v>27</v>
      </c>
      <c r="M5" s="17">
        <f t="shared" si="6"/>
        <v>0.25925925925925924</v>
      </c>
      <c r="N5" s="17">
        <v>69</v>
      </c>
      <c r="O5" s="17">
        <f t="shared" ref="O5:P5" si="13">D5/7</f>
        <v>1</v>
      </c>
      <c r="P5" s="17">
        <f t="shared" si="13"/>
        <v>0</v>
      </c>
      <c r="Q5" s="17">
        <f t="shared" si="8"/>
        <v>69</v>
      </c>
      <c r="R5" s="17"/>
      <c r="S5" s="57">
        <v>0.98013245033112495</v>
      </c>
      <c r="T5" s="57">
        <v>0</v>
      </c>
      <c r="U5" s="58" t="s">
        <v>63</v>
      </c>
      <c r="V5" s="61" t="s">
        <v>63</v>
      </c>
      <c r="W5" s="57">
        <v>5</v>
      </c>
      <c r="X5" s="57">
        <f t="shared" si="9"/>
        <v>0.7142857142857143</v>
      </c>
      <c r="Y5" s="57">
        <f t="shared" si="10"/>
        <v>3.08</v>
      </c>
      <c r="Z5" s="57">
        <v>3</v>
      </c>
      <c r="AA5" s="57" t="s">
        <v>35</v>
      </c>
      <c r="AB5" s="60">
        <f t="shared" si="11"/>
        <v>-0.69</v>
      </c>
      <c r="AC5" s="57">
        <v>2.3148148148148147E-2</v>
      </c>
      <c r="AD5" s="57">
        <f t="shared" si="12"/>
        <v>-0.22361111111111109</v>
      </c>
      <c r="AE5" s="57">
        <v>-4.9000000000000004</v>
      </c>
      <c r="AF5" s="57">
        <v>-4.1459230769230704</v>
      </c>
      <c r="AG5" s="57">
        <v>0</v>
      </c>
    </row>
    <row r="6" spans="1:33" ht="15.75" customHeight="1">
      <c r="A6" s="13" t="s">
        <v>38</v>
      </c>
      <c r="B6" s="13" t="s">
        <v>160</v>
      </c>
      <c r="C6" s="17">
        <f t="shared" si="4"/>
        <v>12.99</v>
      </c>
      <c r="D6" s="17">
        <v>6</v>
      </c>
      <c r="E6" s="17">
        <v>0</v>
      </c>
      <c r="F6" s="17">
        <v>77.94</v>
      </c>
      <c r="G6" s="17">
        <v>-30.83</v>
      </c>
      <c r="H6" s="17">
        <f t="shared" si="1"/>
        <v>0.39556068770849373</v>
      </c>
      <c r="I6" s="17">
        <f t="shared" si="2"/>
        <v>-0.24439575478836406</v>
      </c>
      <c r="J6" s="17">
        <f t="shared" si="5"/>
        <v>-19.048205128205094</v>
      </c>
      <c r="K6" s="17">
        <f t="shared" si="3"/>
        <v>-3.1747008547008488</v>
      </c>
      <c r="L6" s="17">
        <v>26</v>
      </c>
      <c r="M6" s="17">
        <f t="shared" si="6"/>
        <v>0.23076923076923078</v>
      </c>
      <c r="N6" s="17">
        <v>65</v>
      </c>
      <c r="O6" s="17">
        <f t="shared" ref="O6:P6" si="14">D6/7</f>
        <v>0.8571428571428571</v>
      </c>
      <c r="P6" s="17">
        <f t="shared" si="14"/>
        <v>0</v>
      </c>
      <c r="Q6" s="17">
        <f t="shared" si="8"/>
        <v>75</v>
      </c>
      <c r="R6" s="17"/>
      <c r="S6" s="57">
        <v>0.993166287015945</v>
      </c>
      <c r="T6" s="57">
        <v>0</v>
      </c>
      <c r="U6" s="58" t="s">
        <v>63</v>
      </c>
      <c r="V6" s="61" t="s">
        <v>63</v>
      </c>
      <c r="W6" s="57">
        <v>2</v>
      </c>
      <c r="X6" s="57">
        <f t="shared" si="9"/>
        <v>0.33333333333333331</v>
      </c>
      <c r="Y6" s="57">
        <f t="shared" si="10"/>
        <v>4.4042857142857139</v>
      </c>
      <c r="Z6" s="57">
        <v>5</v>
      </c>
      <c r="AA6" s="57" t="s">
        <v>35</v>
      </c>
      <c r="AB6" s="60">
        <f t="shared" si="11"/>
        <v>-0.69</v>
      </c>
      <c r="AC6" s="57">
        <v>2.3148148148148147E-2</v>
      </c>
      <c r="AD6" s="57">
        <f t="shared" si="12"/>
        <v>-0.19166666666666665</v>
      </c>
      <c r="AE6" s="57">
        <v>-4.9000000000000004</v>
      </c>
      <c r="AF6" s="57">
        <v>-4.1459230769230704</v>
      </c>
      <c r="AG6" s="57">
        <v>0</v>
      </c>
    </row>
    <row r="7" spans="1:33" ht="15.75" customHeight="1">
      <c r="A7" s="13" t="s">
        <v>40</v>
      </c>
      <c r="B7" s="13" t="s">
        <v>161</v>
      </c>
      <c r="C7" s="17">
        <f t="shared" si="4"/>
        <v>13.427499999999998</v>
      </c>
      <c r="D7" s="17">
        <v>16</v>
      </c>
      <c r="E7" s="17">
        <v>0</v>
      </c>
      <c r="F7" s="17">
        <v>214.83999999999997</v>
      </c>
      <c r="G7" s="17">
        <v>-41.02</v>
      </c>
      <c r="H7" s="17">
        <f t="shared" si="1"/>
        <v>0.19093278719046736</v>
      </c>
      <c r="I7" s="17">
        <f t="shared" si="2"/>
        <v>-1.6998139746374749E-2</v>
      </c>
      <c r="J7" s="17">
        <f t="shared" si="5"/>
        <v>-3.6518803431111504</v>
      </c>
      <c r="K7" s="17">
        <f t="shared" si="3"/>
        <v>-0.2282425214444469</v>
      </c>
      <c r="L7" s="17">
        <v>30</v>
      </c>
      <c r="M7" s="17">
        <f t="shared" si="6"/>
        <v>0.53333333333333333</v>
      </c>
      <c r="N7" s="17">
        <v>49</v>
      </c>
      <c r="O7" s="17">
        <f t="shared" ref="O7:P7" si="15">D7/7</f>
        <v>2.2857142857142856</v>
      </c>
      <c r="P7" s="17">
        <f t="shared" si="15"/>
        <v>0</v>
      </c>
      <c r="Q7" s="17">
        <f t="shared" si="8"/>
        <v>21</v>
      </c>
      <c r="R7" s="17"/>
      <c r="S7" s="57">
        <v>1.1498771498771501</v>
      </c>
      <c r="T7" s="57">
        <v>0</v>
      </c>
      <c r="U7" s="58" t="s">
        <v>63</v>
      </c>
      <c r="V7" s="61" t="s">
        <v>63</v>
      </c>
      <c r="W7" s="57">
        <v>7</v>
      </c>
      <c r="X7" s="57">
        <f t="shared" si="9"/>
        <v>0.4375</v>
      </c>
      <c r="Y7" s="57">
        <f t="shared" si="10"/>
        <v>2.93</v>
      </c>
      <c r="Z7" s="57">
        <v>7</v>
      </c>
      <c r="AA7" s="57" t="s">
        <v>35</v>
      </c>
      <c r="AB7" s="60">
        <f t="shared" si="11"/>
        <v>-0.69</v>
      </c>
      <c r="AC7" s="57">
        <v>2.3148148148148147E-2</v>
      </c>
      <c r="AD7" s="57">
        <f t="shared" si="12"/>
        <v>-0.51111111111111107</v>
      </c>
      <c r="AE7" s="57">
        <v>-4.9000000000000004</v>
      </c>
      <c r="AF7" s="57">
        <v>-4.145923077</v>
      </c>
      <c r="AG7" s="57">
        <v>0</v>
      </c>
    </row>
    <row r="8" spans="1:33" ht="15.75" customHeight="1">
      <c r="A8" s="13" t="s">
        <v>42</v>
      </c>
      <c r="B8" s="13" t="s">
        <v>162</v>
      </c>
      <c r="C8" s="17">
        <f t="shared" si="4"/>
        <v>14.212222222222222</v>
      </c>
      <c r="D8" s="17">
        <v>9</v>
      </c>
      <c r="E8" s="17">
        <v>0</v>
      </c>
      <c r="F8" s="17">
        <v>127.91</v>
      </c>
      <c r="G8" s="17">
        <v>-49.36</v>
      </c>
      <c r="H8" s="17">
        <f t="shared" si="1"/>
        <v>0.38589633335939333</v>
      </c>
      <c r="I8" s="17">
        <f t="shared" si="2"/>
        <v>-0.17463300518333202</v>
      </c>
      <c r="J8" s="17">
        <f t="shared" si="5"/>
        <v>-22.337307693</v>
      </c>
      <c r="K8" s="17">
        <f t="shared" si="3"/>
        <v>-2.4819230769999998</v>
      </c>
      <c r="L8" s="17">
        <v>28</v>
      </c>
      <c r="M8" s="17">
        <f t="shared" si="6"/>
        <v>0.32142857142857145</v>
      </c>
      <c r="N8" s="17">
        <v>40</v>
      </c>
      <c r="O8" s="17">
        <f t="shared" ref="O8:P8" si="16">D8/7</f>
        <v>1.2857142857142858</v>
      </c>
      <c r="P8" s="17">
        <f t="shared" si="16"/>
        <v>0</v>
      </c>
      <c r="Q8" s="17">
        <f t="shared" si="8"/>
        <v>31</v>
      </c>
      <c r="R8" s="17"/>
      <c r="S8" s="57">
        <v>1.2549019607843139</v>
      </c>
      <c r="T8" s="57">
        <v>0</v>
      </c>
      <c r="U8" s="58" t="s">
        <v>63</v>
      </c>
      <c r="V8" s="61" t="s">
        <v>63</v>
      </c>
      <c r="W8" s="57">
        <v>5</v>
      </c>
      <c r="X8" s="57">
        <f t="shared" si="9"/>
        <v>0.55555555555555558</v>
      </c>
      <c r="Y8" s="57">
        <f t="shared" si="10"/>
        <v>6.17</v>
      </c>
      <c r="Z8" s="57">
        <v>3</v>
      </c>
      <c r="AA8" s="57" t="s">
        <v>35</v>
      </c>
      <c r="AB8" s="60">
        <f t="shared" si="11"/>
        <v>-0.69</v>
      </c>
      <c r="AC8" s="57">
        <v>2.3148148148148147E-2</v>
      </c>
      <c r="AD8" s="57">
        <f t="shared" si="12"/>
        <v>-0.28749999999999998</v>
      </c>
      <c r="AE8" s="57">
        <v>-4.9000000000000004</v>
      </c>
      <c r="AF8" s="57">
        <v>-4.145923077</v>
      </c>
      <c r="AG8" s="57">
        <v>0</v>
      </c>
    </row>
    <row r="9" spans="1:33" ht="15.75" customHeight="1">
      <c r="A9" s="13" t="s">
        <v>44</v>
      </c>
      <c r="B9" s="13" t="s">
        <v>163</v>
      </c>
      <c r="C9" s="17">
        <f t="shared" si="4"/>
        <v>14.99</v>
      </c>
      <c r="D9" s="17">
        <v>6</v>
      </c>
      <c r="E9" s="17">
        <v>0</v>
      </c>
      <c r="F9" s="17">
        <v>89.94</v>
      </c>
      <c r="G9" s="17">
        <v>-10.83</v>
      </c>
      <c r="H9" s="17">
        <f t="shared" si="1"/>
        <v>0.12041360907271514</v>
      </c>
      <c r="I9" s="17">
        <f t="shared" si="2"/>
        <v>0.12057896147802238</v>
      </c>
      <c r="J9" s="17">
        <f t="shared" si="5"/>
        <v>10.844871795333333</v>
      </c>
      <c r="K9" s="17">
        <f t="shared" si="3"/>
        <v>1.8074786325555554</v>
      </c>
      <c r="L9" s="17">
        <v>26</v>
      </c>
      <c r="M9" s="17">
        <f t="shared" si="6"/>
        <v>0.23076923076923078</v>
      </c>
      <c r="N9" s="17">
        <v>33</v>
      </c>
      <c r="O9" s="17">
        <f t="shared" ref="O9:P9" si="17">D9/7</f>
        <v>0.8571428571428571</v>
      </c>
      <c r="P9" s="17">
        <f t="shared" si="17"/>
        <v>0</v>
      </c>
      <c r="Q9" s="17">
        <f t="shared" si="8"/>
        <v>38</v>
      </c>
      <c r="R9" s="17"/>
      <c r="S9" s="57">
        <v>1.3886010362694301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3.61</v>
      </c>
      <c r="Z9" s="57">
        <v>3</v>
      </c>
      <c r="AA9" s="57" t="s">
        <v>35</v>
      </c>
      <c r="AB9" s="60">
        <f t="shared" si="11"/>
        <v>-0.69</v>
      </c>
      <c r="AC9" s="57">
        <v>2.3148148148148147E-2</v>
      </c>
      <c r="AD9" s="57">
        <f t="shared" si="12"/>
        <v>-0.19166666666666665</v>
      </c>
      <c r="AE9" s="57">
        <v>-4.9000000000000004</v>
      </c>
      <c r="AF9" s="57">
        <v>-4.197076923</v>
      </c>
      <c r="AG9" s="57">
        <v>0</v>
      </c>
    </row>
    <row r="10" spans="1:33" ht="15.75" customHeight="1">
      <c r="A10" s="13" t="s">
        <v>46</v>
      </c>
      <c r="B10" s="13" t="s">
        <v>126</v>
      </c>
      <c r="C10" s="17">
        <f t="shared" si="4"/>
        <v>14.49</v>
      </c>
      <c r="D10" s="17">
        <v>2</v>
      </c>
      <c r="E10" s="17">
        <v>0</v>
      </c>
      <c r="F10" s="17">
        <v>28.98</v>
      </c>
      <c r="G10" s="17">
        <v>-0.06</v>
      </c>
      <c r="H10" s="17">
        <f t="shared" si="1"/>
        <v>2.0703933747412005E-3</v>
      </c>
      <c r="I10" s="17">
        <f t="shared" si="2"/>
        <v>0.21790742805766419</v>
      </c>
      <c r="J10" s="17">
        <f t="shared" si="5"/>
        <v>6.3149572651111088</v>
      </c>
      <c r="K10" s="17">
        <f t="shared" si="3"/>
        <v>3.1574786325555544</v>
      </c>
      <c r="L10" s="17">
        <v>9</v>
      </c>
      <c r="M10" s="17">
        <f t="shared" si="6"/>
        <v>0.22222222222222221</v>
      </c>
      <c r="N10" s="17">
        <v>31</v>
      </c>
      <c r="O10" s="17">
        <f t="shared" ref="O10:P10" si="18">D10/7</f>
        <v>0.2857142857142857</v>
      </c>
      <c r="P10" s="17">
        <f t="shared" si="18"/>
        <v>0</v>
      </c>
      <c r="Q10" s="17">
        <f t="shared" si="8"/>
        <v>108</v>
      </c>
      <c r="R10" s="17"/>
      <c r="S10" s="57">
        <v>1.471810089020771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2.3148148148148147E-2</v>
      </c>
      <c r="AD10" s="57">
        <f t="shared" si="12"/>
        <v>-6.3888888888888884E-2</v>
      </c>
      <c r="AE10" s="57">
        <v>-4.9000000000000004</v>
      </c>
      <c r="AF10" s="57">
        <v>-4.197076923</v>
      </c>
      <c r="AG10" s="57">
        <v>0</v>
      </c>
    </row>
    <row r="11" spans="1:33" ht="15.75" customHeight="1">
      <c r="A11" s="13" t="s">
        <v>48</v>
      </c>
      <c r="B11" s="13" t="s">
        <v>164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-0.27</v>
      </c>
      <c r="H11" s="17" t="e">
        <f t="shared" si="1"/>
        <v>#DIV/0!</v>
      </c>
      <c r="I11" s="17" t="e">
        <f t="shared" si="2"/>
        <v>#DIV/0!</v>
      </c>
      <c r="J11" s="17">
        <f t="shared" si="5"/>
        <v>-0.27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30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1.615635179153095</v>
      </c>
      <c r="T11" s="57">
        <v>140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2.3148148148148147E-2</v>
      </c>
      <c r="AD11" s="57">
        <f t="shared" si="12"/>
        <v>0</v>
      </c>
      <c r="AE11" s="57">
        <v>-4.9000000000000004</v>
      </c>
      <c r="AF11" s="57">
        <v>-4.197076923</v>
      </c>
      <c r="AG11" s="57">
        <v>0</v>
      </c>
    </row>
    <row r="12" spans="1:33" ht="15.75" customHeight="1">
      <c r="A12" s="13" t="s">
        <v>50</v>
      </c>
      <c r="B12" s="13" t="s">
        <v>125</v>
      </c>
      <c r="C12" s="17">
        <f t="shared" si="4"/>
        <v>12.696</v>
      </c>
      <c r="D12" s="17">
        <v>5</v>
      </c>
      <c r="E12" s="17">
        <v>0</v>
      </c>
      <c r="F12" s="17">
        <v>63.48</v>
      </c>
      <c r="G12" s="17">
        <v>-0.08</v>
      </c>
      <c r="H12" s="17">
        <f t="shared" si="1"/>
        <v>1.260239445494644E-3</v>
      </c>
      <c r="I12" s="17">
        <f t="shared" si="2"/>
        <v>0.12757211370160326</v>
      </c>
      <c r="J12" s="17">
        <f t="shared" si="5"/>
        <v>8.0982777777777741</v>
      </c>
      <c r="K12" s="17">
        <f t="shared" si="3"/>
        <v>1.6196555555555547</v>
      </c>
      <c r="L12" s="17">
        <v>6</v>
      </c>
      <c r="M12" s="17">
        <f t="shared" si="6"/>
        <v>0.83333333333333337</v>
      </c>
      <c r="N12" s="17">
        <v>27</v>
      </c>
      <c r="O12" s="17">
        <f t="shared" ref="O12:P12" si="20">D12/7</f>
        <v>0.7142857142857143</v>
      </c>
      <c r="P12" s="17">
        <f t="shared" si="20"/>
        <v>0</v>
      </c>
      <c r="Q12" s="17">
        <f t="shared" si="8"/>
        <v>37</v>
      </c>
      <c r="R12" s="17"/>
      <c r="S12" s="57">
        <v>1.5512820512820511</v>
      </c>
      <c r="T12" s="57">
        <v>280</v>
      </c>
      <c r="U12" s="58">
        <v>140</v>
      </c>
      <c r="V12" s="61">
        <v>44311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2.3148148148148147E-2</v>
      </c>
      <c r="AD12" s="57">
        <f t="shared" si="12"/>
        <v>-0.15972222222222221</v>
      </c>
      <c r="AE12" s="57">
        <v>-4.9000000000000004</v>
      </c>
      <c r="AF12" s="57">
        <v>-4.2240000000000002</v>
      </c>
      <c r="AG12" s="57">
        <v>0</v>
      </c>
    </row>
    <row r="13" spans="1:33" ht="15.75" customHeight="1">
      <c r="A13" s="13" t="s">
        <v>52</v>
      </c>
      <c r="B13" s="13" t="s">
        <v>110</v>
      </c>
      <c r="C13" s="17">
        <f t="shared" si="4"/>
        <v>12.99</v>
      </c>
      <c r="D13" s="17">
        <v>2</v>
      </c>
      <c r="E13" s="17">
        <v>0</v>
      </c>
      <c r="F13" s="17">
        <v>25.98</v>
      </c>
      <c r="G13" s="17">
        <v>0</v>
      </c>
      <c r="H13" s="17">
        <f t="shared" si="1"/>
        <v>0</v>
      </c>
      <c r="I13" s="17">
        <f t="shared" si="2"/>
        <v>0.14515439226755614</v>
      </c>
      <c r="J13" s="17">
        <f t="shared" si="5"/>
        <v>3.7711111111111082</v>
      </c>
      <c r="K13" s="17">
        <f t="shared" si="3"/>
        <v>1.8855555555555541</v>
      </c>
      <c r="L13" s="17">
        <v>11</v>
      </c>
      <c r="M13" s="17">
        <f t="shared" si="6"/>
        <v>0.18181818181818182</v>
      </c>
      <c r="N13" s="17">
        <v>24</v>
      </c>
      <c r="O13" s="17">
        <f t="shared" ref="O13:P13" si="21">D13/7</f>
        <v>0.2857142857142857</v>
      </c>
      <c r="P13" s="17">
        <f t="shared" si="21"/>
        <v>0</v>
      </c>
      <c r="Q13" s="17">
        <f t="shared" si="8"/>
        <v>84</v>
      </c>
      <c r="R13" s="17"/>
      <c r="S13" s="57">
        <v>1.6370106761565839</v>
      </c>
      <c r="T13" s="57">
        <v>180</v>
      </c>
      <c r="U13" s="58">
        <v>140</v>
      </c>
      <c r="V13" s="61">
        <v>44311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2.3148148148148147E-2</v>
      </c>
      <c r="AD13" s="57">
        <f t="shared" si="12"/>
        <v>-6.3888888888888884E-2</v>
      </c>
      <c r="AE13" s="57">
        <v>-4.9000000000000004</v>
      </c>
      <c r="AF13" s="57">
        <v>-4.2240000000000002</v>
      </c>
      <c r="AG13" s="57">
        <v>0</v>
      </c>
    </row>
    <row r="14" spans="1:33" ht="15.75" customHeight="1">
      <c r="A14" s="13" t="s">
        <v>54</v>
      </c>
      <c r="B14" s="13" t="s">
        <v>125</v>
      </c>
      <c r="C14" s="17">
        <f t="shared" si="4"/>
        <v>13.99</v>
      </c>
      <c r="D14" s="17">
        <v>1</v>
      </c>
      <c r="E14" s="17">
        <v>0</v>
      </c>
      <c r="F14" s="17">
        <v>13.99</v>
      </c>
      <c r="G14" s="17">
        <v>-0.16</v>
      </c>
      <c r="H14" s="17">
        <f t="shared" si="1"/>
        <v>1.143674052894925E-2</v>
      </c>
      <c r="I14" s="17">
        <f t="shared" si="2"/>
        <v>0.18409975379239138</v>
      </c>
      <c r="J14" s="17">
        <f t="shared" si="5"/>
        <v>2.5755555555555554</v>
      </c>
      <c r="K14" s="17">
        <f t="shared" si="3"/>
        <v>2.5755555555555554</v>
      </c>
      <c r="L14" s="17">
        <v>6</v>
      </c>
      <c r="M14" s="17">
        <f t="shared" si="6"/>
        <v>0.16666666666666666</v>
      </c>
      <c r="N14" s="17">
        <v>24</v>
      </c>
      <c r="O14" s="17">
        <f t="shared" ref="O14:P14" si="22">D14/7</f>
        <v>0.14285714285714285</v>
      </c>
      <c r="P14" s="17">
        <f t="shared" si="22"/>
        <v>0</v>
      </c>
      <c r="Q14" s="17">
        <f t="shared" si="8"/>
        <v>168</v>
      </c>
      <c r="R14" s="17"/>
      <c r="S14" s="57">
        <v>1.5772357723577231</v>
      </c>
      <c r="T14" s="57">
        <v>140</v>
      </c>
      <c r="U14" s="58">
        <v>100</v>
      </c>
      <c r="V14" s="61">
        <v>44312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2.3148148148148147E-2</v>
      </c>
      <c r="AD14" s="57">
        <f t="shared" si="12"/>
        <v>-3.1944444444444442E-2</v>
      </c>
      <c r="AE14" s="57">
        <v>-4.9000000000000004</v>
      </c>
      <c r="AF14" s="57">
        <v>-4.2240000000000002</v>
      </c>
      <c r="AG14" s="57">
        <v>0</v>
      </c>
    </row>
    <row r="15" spans="1:33" ht="15.75" customHeight="1">
      <c r="A15" s="13" t="s">
        <v>56</v>
      </c>
      <c r="B15" s="13" t="s">
        <v>126</v>
      </c>
      <c r="C15" s="17">
        <f t="shared" si="4"/>
        <v>13.99</v>
      </c>
      <c r="D15" s="17">
        <v>1</v>
      </c>
      <c r="E15" s="17">
        <v>0</v>
      </c>
      <c r="F15" s="17">
        <v>13.99</v>
      </c>
      <c r="G15" s="17">
        <v>-0.08</v>
      </c>
      <c r="H15" s="17">
        <f t="shared" si="1"/>
        <v>5.7183702644746249E-3</v>
      </c>
      <c r="I15" s="17">
        <f t="shared" si="2"/>
        <v>0.18981812405686602</v>
      </c>
      <c r="J15" s="17">
        <f t="shared" si="5"/>
        <v>2.6555555555555554</v>
      </c>
      <c r="K15" s="17">
        <f t="shared" si="3"/>
        <v>2.6555555555555554</v>
      </c>
      <c r="L15" s="17">
        <v>6</v>
      </c>
      <c r="M15" s="17">
        <f t="shared" si="6"/>
        <v>0.16666666666666666</v>
      </c>
      <c r="N15" s="17">
        <v>23</v>
      </c>
      <c r="O15" s="17">
        <f t="shared" ref="O15:P15" si="23">D15/7</f>
        <v>0.14285714285714285</v>
      </c>
      <c r="P15" s="17">
        <f t="shared" si="23"/>
        <v>0</v>
      </c>
      <c r="Q15" s="17">
        <f t="shared" si="8"/>
        <v>161</v>
      </c>
      <c r="R15" s="17"/>
      <c r="S15" s="57">
        <v>1.388127853881278</v>
      </c>
      <c r="T15" s="57">
        <v>140</v>
      </c>
      <c r="U15" s="58">
        <v>100</v>
      </c>
      <c r="V15" s="61">
        <v>44313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2.3148148148148147E-2</v>
      </c>
      <c r="AD15" s="57">
        <f t="shared" si="12"/>
        <v>-3.1944444444444442E-2</v>
      </c>
      <c r="AE15" s="57">
        <v>-4.9000000000000004</v>
      </c>
      <c r="AF15" s="57">
        <v>-4.2240000000000002</v>
      </c>
      <c r="AG15" s="57">
        <v>0</v>
      </c>
    </row>
    <row r="16" spans="1:33" ht="15.75" customHeight="1">
      <c r="A16" s="13" t="s">
        <v>57</v>
      </c>
      <c r="B16" s="13" t="s">
        <v>88</v>
      </c>
      <c r="C16" s="17">
        <f t="shared" si="4"/>
        <v>12.99</v>
      </c>
      <c r="D16" s="17">
        <v>2</v>
      </c>
      <c r="E16" s="17">
        <v>0</v>
      </c>
      <c r="F16" s="17">
        <v>25.98</v>
      </c>
      <c r="G16" s="17">
        <v>-0.08</v>
      </c>
      <c r="H16" s="17">
        <f t="shared" si="1"/>
        <v>3.0792917628945341E-3</v>
      </c>
      <c r="I16" s="17">
        <f t="shared" si="2"/>
        <v>0.14207510050466166</v>
      </c>
      <c r="J16" s="17">
        <f t="shared" si="5"/>
        <v>3.6911111111111099</v>
      </c>
      <c r="K16" s="17">
        <f t="shared" si="3"/>
        <v>1.8455555555555549</v>
      </c>
      <c r="L16" s="17">
        <v>10</v>
      </c>
      <c r="M16" s="17">
        <f t="shared" si="6"/>
        <v>0.2</v>
      </c>
      <c r="N16" s="17">
        <v>21</v>
      </c>
      <c r="O16" s="17">
        <f t="shared" ref="O16:P16" si="24">D16/7</f>
        <v>0.2857142857142857</v>
      </c>
      <c r="P16" s="17">
        <f t="shared" si="24"/>
        <v>0</v>
      </c>
      <c r="Q16" s="17">
        <f t="shared" si="8"/>
        <v>73</v>
      </c>
      <c r="R16" s="17"/>
      <c r="S16" s="57">
        <v>1.4331550802139039</v>
      </c>
      <c r="T16" s="57">
        <v>140</v>
      </c>
      <c r="U16" s="58">
        <v>100</v>
      </c>
      <c r="V16" s="61">
        <v>44322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2.3148148148148147E-2</v>
      </c>
      <c r="AD16" s="57">
        <f t="shared" si="12"/>
        <v>-6.3888888888888884E-2</v>
      </c>
      <c r="AE16" s="57">
        <v>-4.9000000000000004</v>
      </c>
      <c r="AF16" s="57">
        <v>-4.2240000000000002</v>
      </c>
      <c r="AG16" s="57">
        <v>0</v>
      </c>
    </row>
    <row r="17" spans="1:33" ht="15.75" customHeight="1">
      <c r="A17" s="13" t="s">
        <v>59</v>
      </c>
      <c r="B17" s="13" t="s">
        <v>88</v>
      </c>
      <c r="C17" s="17">
        <f t="shared" si="4"/>
        <v>11.99</v>
      </c>
      <c r="D17" s="17">
        <v>1</v>
      </c>
      <c r="E17" s="17">
        <v>0</v>
      </c>
      <c r="F17" s="17">
        <v>11.99</v>
      </c>
      <c r="G17" s="17">
        <v>0</v>
      </c>
      <c r="H17" s="17">
        <f t="shared" si="1"/>
        <v>0</v>
      </c>
      <c r="I17" s="17">
        <f t="shared" si="2"/>
        <v>8.6368269854508295E-2</v>
      </c>
      <c r="J17" s="17">
        <f t="shared" si="5"/>
        <v>1.0355555555555545</v>
      </c>
      <c r="K17" s="17">
        <f t="shared" si="3"/>
        <v>1.0355555555555545</v>
      </c>
      <c r="L17" s="17">
        <v>9</v>
      </c>
      <c r="M17" s="17">
        <f t="shared" si="6"/>
        <v>0.1111111111111111</v>
      </c>
      <c r="N17" s="17">
        <v>20</v>
      </c>
      <c r="O17" s="17">
        <f t="shared" ref="O17:P17" si="25">D17/7</f>
        <v>0.14285714285714285</v>
      </c>
      <c r="P17" s="17">
        <f t="shared" si="25"/>
        <v>0</v>
      </c>
      <c r="Q17" s="17">
        <f t="shared" si="8"/>
        <v>140</v>
      </c>
      <c r="R17" s="17"/>
      <c r="S17" s="57">
        <v>1.4352941176470591</v>
      </c>
      <c r="T17" s="57">
        <v>140</v>
      </c>
      <c r="U17" s="58">
        <v>100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2.3148148148148147E-2</v>
      </c>
      <c r="AD17" s="57">
        <f t="shared" si="12"/>
        <v>-3.1944444444444442E-2</v>
      </c>
      <c r="AE17" s="57">
        <v>-4.9000000000000004</v>
      </c>
      <c r="AF17" s="57">
        <v>-4.2240000000000002</v>
      </c>
      <c r="AG17" s="57">
        <v>0</v>
      </c>
    </row>
    <row r="18" spans="1:33" ht="15.75" customHeight="1">
      <c r="A18" s="13" t="s">
        <v>61</v>
      </c>
      <c r="B18" s="27">
        <v>12.99</v>
      </c>
      <c r="C18" s="17">
        <f t="shared" si="4"/>
        <v>11.99</v>
      </c>
      <c r="D18" s="17">
        <v>3</v>
      </c>
      <c r="E18" s="17">
        <v>0</v>
      </c>
      <c r="F18" s="17">
        <v>35.97</v>
      </c>
      <c r="G18" s="17">
        <v>0</v>
      </c>
      <c r="H18" s="17">
        <f t="shared" si="1"/>
        <v>0</v>
      </c>
      <c r="I18" s="17">
        <f t="shared" si="2"/>
        <v>8.6368269854508267E-2</v>
      </c>
      <c r="J18" s="17">
        <f t="shared" si="5"/>
        <v>3.106666666666662</v>
      </c>
      <c r="K18" s="17">
        <f t="shared" si="3"/>
        <v>1.035555555555554</v>
      </c>
      <c r="L18" s="17">
        <v>10</v>
      </c>
      <c r="M18" s="17">
        <f t="shared" si="6"/>
        <v>0.3</v>
      </c>
      <c r="N18" s="17">
        <v>18</v>
      </c>
      <c r="O18" s="17">
        <f t="shared" ref="O18:P18" si="26">D18/7</f>
        <v>0.42857142857142855</v>
      </c>
      <c r="P18" s="17">
        <f t="shared" si="26"/>
        <v>0</v>
      </c>
      <c r="Q18" s="17">
        <f t="shared" si="8"/>
        <v>42</v>
      </c>
      <c r="R18" s="17"/>
      <c r="S18" s="57">
        <v>1.4304635761589399</v>
      </c>
      <c r="T18" s="57">
        <v>140</v>
      </c>
      <c r="U18" s="58">
        <v>100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2.3148148148148147E-2</v>
      </c>
      <c r="AD18" s="57">
        <f t="shared" si="12"/>
        <v>-9.5833333333333326E-2</v>
      </c>
      <c r="AE18" s="57">
        <v>-4.9000000000000004</v>
      </c>
      <c r="AF18" s="57">
        <v>-4.2240000000000002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12.99</v>
      </c>
      <c r="D19" s="17">
        <v>1</v>
      </c>
      <c r="E19" s="17">
        <v>0</v>
      </c>
      <c r="F19" s="17">
        <v>12.99</v>
      </c>
      <c r="G19" s="17">
        <v>0</v>
      </c>
      <c r="H19" s="17">
        <f t="shared" si="1"/>
        <v>0</v>
      </c>
      <c r="I19" s="17">
        <f t="shared" si="2"/>
        <v>0.14515439226755614</v>
      </c>
      <c r="J19" s="17">
        <f t="shared" si="5"/>
        <v>1.8855555555555541</v>
      </c>
      <c r="K19" s="17">
        <f t="shared" si="3"/>
        <v>1.8855555555555541</v>
      </c>
      <c r="L19" s="17">
        <v>8</v>
      </c>
      <c r="M19" s="17">
        <f t="shared" si="6"/>
        <v>0.125</v>
      </c>
      <c r="N19" s="17">
        <v>16</v>
      </c>
      <c r="O19" s="17">
        <f t="shared" ref="O19:P19" si="27">D19/7</f>
        <v>0.14285714285714285</v>
      </c>
      <c r="P19" s="17">
        <f t="shared" si="27"/>
        <v>0</v>
      </c>
      <c r="Q19" s="17">
        <f t="shared" si="8"/>
        <v>112</v>
      </c>
      <c r="R19" s="17"/>
      <c r="S19" s="57">
        <v>1.4598540145985399</v>
      </c>
      <c r="T19" s="57">
        <v>140</v>
      </c>
      <c r="U19" s="58">
        <v>100</v>
      </c>
      <c r="V19" s="61">
        <v>44321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2.3148148148148147E-2</v>
      </c>
      <c r="AD19" s="57">
        <f t="shared" si="12"/>
        <v>-3.1944444444444442E-2</v>
      </c>
      <c r="AE19" s="57">
        <v>-4.9000000000000004</v>
      </c>
      <c r="AF19" s="57">
        <v>-4.2240000000000002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12.99</v>
      </c>
      <c r="D20" s="17">
        <v>3</v>
      </c>
      <c r="E20" s="17">
        <v>0</v>
      </c>
      <c r="F20" s="17">
        <v>38.97</v>
      </c>
      <c r="G20" s="17">
        <v>0</v>
      </c>
      <c r="H20" s="17">
        <f t="shared" si="1"/>
        <v>0</v>
      </c>
      <c r="I20" s="17">
        <f t="shared" si="2"/>
        <v>0.14515439226755614</v>
      </c>
      <c r="J20" s="17">
        <f t="shared" si="5"/>
        <v>5.6566666666666627</v>
      </c>
      <c r="K20" s="17">
        <f t="shared" si="3"/>
        <v>1.8855555555555543</v>
      </c>
      <c r="L20" s="17">
        <v>7</v>
      </c>
      <c r="M20" s="17">
        <f t="shared" si="6"/>
        <v>0.42857142857142855</v>
      </c>
      <c r="N20" s="17">
        <v>13</v>
      </c>
      <c r="O20" s="17">
        <f t="shared" ref="O20:P20" si="28">D20/7</f>
        <v>0.42857142857142855</v>
      </c>
      <c r="P20" s="17">
        <f t="shared" si="28"/>
        <v>0</v>
      </c>
      <c r="Q20" s="17">
        <f t="shared" si="8"/>
        <v>30</v>
      </c>
      <c r="R20" s="17"/>
      <c r="S20" s="57">
        <v>1.321739130434783</v>
      </c>
      <c r="T20" s="57">
        <v>140</v>
      </c>
      <c r="U20" s="58">
        <v>100</v>
      </c>
      <c r="V20" s="61">
        <v>44341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2.3148148148148147E-2</v>
      </c>
      <c r="AD20" s="57">
        <f t="shared" si="12"/>
        <v>-9.5833333333333326E-2</v>
      </c>
      <c r="AE20" s="57">
        <v>-4.9000000000000004</v>
      </c>
      <c r="AF20" s="57">
        <v>-4.2240000000000002</v>
      </c>
      <c r="AG20" s="57">
        <v>0</v>
      </c>
    </row>
    <row r="21" spans="1:33" ht="15.75" customHeight="1">
      <c r="A21" s="13" t="s">
        <v>68</v>
      </c>
      <c r="B21" s="27">
        <v>10.99</v>
      </c>
      <c r="C21" s="17">
        <f t="shared" si="4"/>
        <v>12.99</v>
      </c>
      <c r="D21" s="17">
        <v>3</v>
      </c>
      <c r="E21" s="17">
        <v>0</v>
      </c>
      <c r="F21" s="17">
        <v>38.97</v>
      </c>
      <c r="G21" s="17">
        <v>0</v>
      </c>
      <c r="H21" s="17">
        <f t="shared" si="1"/>
        <v>0</v>
      </c>
      <c r="I21" s="17">
        <f t="shared" si="2"/>
        <v>0.14515439226755614</v>
      </c>
      <c r="J21" s="17">
        <f t="shared" si="5"/>
        <v>5.6566666666666627</v>
      </c>
      <c r="K21" s="17">
        <f t="shared" si="3"/>
        <v>1.8855555555555543</v>
      </c>
      <c r="L21" s="17">
        <v>16</v>
      </c>
      <c r="M21" s="17">
        <f t="shared" si="6"/>
        <v>0.1875</v>
      </c>
      <c r="N21" s="17">
        <v>11</v>
      </c>
      <c r="O21" s="17">
        <f t="shared" ref="O21:P21" si="29">D21/7</f>
        <v>0.42857142857142855</v>
      </c>
      <c r="P21" s="17">
        <f t="shared" si="29"/>
        <v>0</v>
      </c>
      <c r="Q21" s="17">
        <f t="shared" si="8"/>
        <v>25</v>
      </c>
      <c r="R21" s="17"/>
      <c r="S21" s="57">
        <v>1.2244897959183669</v>
      </c>
      <c r="T21" s="57">
        <v>140</v>
      </c>
      <c r="U21" s="58">
        <v>100</v>
      </c>
      <c r="V21" s="61">
        <v>44341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2.3148148148148147E-2</v>
      </c>
      <c r="AD21" s="57">
        <f t="shared" si="12"/>
        <v>-9.5833333333333326E-2</v>
      </c>
      <c r="AE21" s="57">
        <v>-4.9000000000000004</v>
      </c>
      <c r="AF21" s="57">
        <v>-4.2240000000000002</v>
      </c>
      <c r="AG21" s="57">
        <v>0</v>
      </c>
    </row>
    <row r="22" spans="1:33" ht="15.75" customHeight="1">
      <c r="A22" s="13" t="s">
        <v>70</v>
      </c>
      <c r="B22" s="13" t="s">
        <v>165</v>
      </c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10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1.1294117647058819</v>
      </c>
      <c r="T22" s="57">
        <v>140</v>
      </c>
      <c r="U22" s="58">
        <v>44348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2.3148148148148147E-2</v>
      </c>
      <c r="AD22" s="57">
        <f t="shared" si="12"/>
        <v>0</v>
      </c>
      <c r="AE22" s="57">
        <v>-4.9000000000000004</v>
      </c>
      <c r="AF22" s="57">
        <v>-4.2240000000000002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12.99</v>
      </c>
      <c r="D23" s="17">
        <v>2</v>
      </c>
      <c r="E23" s="17">
        <v>0</v>
      </c>
      <c r="F23" s="17">
        <v>25.98</v>
      </c>
      <c r="G23" s="17">
        <v>0</v>
      </c>
      <c r="H23" s="17">
        <f t="shared" si="1"/>
        <v>0</v>
      </c>
      <c r="I23" s="17">
        <f t="shared" si="2"/>
        <v>0.14515439226755614</v>
      </c>
      <c r="J23" s="17">
        <f t="shared" si="5"/>
        <v>3.7711111111111082</v>
      </c>
      <c r="K23" s="17">
        <f t="shared" si="3"/>
        <v>1.8855555555555541</v>
      </c>
      <c r="L23" s="17">
        <v>6</v>
      </c>
      <c r="M23" s="17">
        <f t="shared" si="6"/>
        <v>0.33333333333333331</v>
      </c>
      <c r="N23" s="17">
        <v>8</v>
      </c>
      <c r="O23" s="17">
        <f t="shared" ref="O23:P23" si="31">D23/7</f>
        <v>0.2857142857142857</v>
      </c>
      <c r="P23" s="17">
        <f t="shared" si="31"/>
        <v>0</v>
      </c>
      <c r="Q23" s="17">
        <f t="shared" si="8"/>
        <v>28</v>
      </c>
      <c r="R23" s="17"/>
      <c r="S23" s="57">
        <v>1.142857142857143</v>
      </c>
      <c r="T23" s="57">
        <v>140</v>
      </c>
      <c r="U23" s="58">
        <v>100</v>
      </c>
      <c r="V23" s="61">
        <v>44348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2.3148148148148147E-2</v>
      </c>
      <c r="AD23" s="57">
        <f t="shared" si="12"/>
        <v>-6.3888888888888884E-2</v>
      </c>
      <c r="AE23" s="57">
        <v>-4.9000000000000004</v>
      </c>
      <c r="AF23" s="57">
        <v>-4.2240000000000002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12.99</v>
      </c>
      <c r="D24" s="17">
        <v>3</v>
      </c>
      <c r="E24" s="17">
        <v>0</v>
      </c>
      <c r="F24" s="17">
        <v>38.97</v>
      </c>
      <c r="G24" s="17">
        <v>0</v>
      </c>
      <c r="H24" s="17">
        <f t="shared" si="1"/>
        <v>0</v>
      </c>
      <c r="I24" s="17">
        <f t="shared" si="2"/>
        <v>0.14515439226755614</v>
      </c>
      <c r="J24" s="17">
        <f t="shared" si="5"/>
        <v>5.6566666666666627</v>
      </c>
      <c r="K24" s="17">
        <f t="shared" si="3"/>
        <v>1.8855555555555543</v>
      </c>
      <c r="L24" s="17">
        <v>10</v>
      </c>
      <c r="M24" s="17">
        <f t="shared" si="6"/>
        <v>0.3</v>
      </c>
      <c r="N24" s="17">
        <v>6</v>
      </c>
      <c r="O24" s="17">
        <f t="shared" ref="O24:P24" si="32">D24/7</f>
        <v>0.42857142857142855</v>
      </c>
      <c r="P24" s="17">
        <f t="shared" si="32"/>
        <v>0</v>
      </c>
      <c r="Q24" s="17">
        <f t="shared" si="8"/>
        <v>14</v>
      </c>
      <c r="R24" s="17"/>
      <c r="S24" s="57">
        <v>1.444444444444444</v>
      </c>
      <c r="T24" s="57">
        <v>140</v>
      </c>
      <c r="U24" s="58">
        <v>100</v>
      </c>
      <c r="V24" s="61" t="s">
        <v>130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2.3148148148148147E-2</v>
      </c>
      <c r="AD24" s="57">
        <f t="shared" si="12"/>
        <v>-9.5833333333333326E-2</v>
      </c>
      <c r="AE24" s="57">
        <v>-4.9000000000000004</v>
      </c>
      <c r="AF24" s="57">
        <v>-4.2240000000000002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12.99</v>
      </c>
      <c r="D25" s="17">
        <v>1</v>
      </c>
      <c r="E25" s="17">
        <v>0</v>
      </c>
      <c r="F25" s="17">
        <v>12.99</v>
      </c>
      <c r="G25" s="17">
        <v>0</v>
      </c>
      <c r="H25" s="17">
        <f t="shared" si="1"/>
        <v>0</v>
      </c>
      <c r="I25" s="17">
        <f t="shared" si="2"/>
        <v>0.26678641690189026</v>
      </c>
      <c r="J25" s="17">
        <f t="shared" si="5"/>
        <v>3.4655555555555546</v>
      </c>
      <c r="K25" s="17">
        <f t="shared" si="3"/>
        <v>3.4655555555555546</v>
      </c>
      <c r="L25" s="17">
        <v>3</v>
      </c>
      <c r="M25" s="17">
        <f t="shared" si="6"/>
        <v>0.33333333333333331</v>
      </c>
      <c r="N25" s="17">
        <v>4</v>
      </c>
      <c r="O25" s="17">
        <f t="shared" ref="O25:P25" si="33">D25/7</f>
        <v>0.14285714285714285</v>
      </c>
      <c r="P25" s="17">
        <f t="shared" si="33"/>
        <v>0</v>
      </c>
      <c r="Q25" s="17">
        <f t="shared" si="8"/>
        <v>28</v>
      </c>
      <c r="R25" s="17"/>
      <c r="S25" s="57">
        <v>1.393939393939394</v>
      </c>
      <c r="T25" s="57">
        <v>2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166</v>
      </c>
      <c r="AB25" s="60">
        <f t="shared" si="11"/>
        <v>-0.69</v>
      </c>
      <c r="AC25" s="57">
        <v>2.3148148148148147E-2</v>
      </c>
      <c r="AD25" s="57">
        <f t="shared" si="12"/>
        <v>-3.1944444444444442E-2</v>
      </c>
      <c r="AE25" s="57">
        <v>-3.32</v>
      </c>
      <c r="AF25" s="57">
        <v>-4.2240000000000002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12.99</v>
      </c>
      <c r="D26" s="17">
        <v>3</v>
      </c>
      <c r="E26" s="17">
        <v>0</v>
      </c>
      <c r="F26" s="17">
        <v>38.97</v>
      </c>
      <c r="G26" s="17">
        <v>0</v>
      </c>
      <c r="H26" s="17">
        <f t="shared" si="1"/>
        <v>0</v>
      </c>
      <c r="I26" s="17">
        <f t="shared" si="2"/>
        <v>0.26678641690189031</v>
      </c>
      <c r="J26" s="17">
        <f t="shared" si="5"/>
        <v>10.396666666666665</v>
      </c>
      <c r="K26" s="17">
        <f t="shared" si="3"/>
        <v>3.4655555555555551</v>
      </c>
      <c r="L26" s="17">
        <v>8</v>
      </c>
      <c r="M26" s="17">
        <f t="shared" si="6"/>
        <v>0.375</v>
      </c>
      <c r="N26" s="17">
        <v>101</v>
      </c>
      <c r="O26" s="17">
        <f t="shared" ref="O26:P26" si="34">D26/7</f>
        <v>0.42857142857142855</v>
      </c>
      <c r="P26" s="17">
        <f t="shared" si="34"/>
        <v>0</v>
      </c>
      <c r="Q26" s="17">
        <f t="shared" si="8"/>
        <v>235</v>
      </c>
      <c r="R26" s="17"/>
      <c r="S26" s="57">
        <v>0.61935483870967745</v>
      </c>
      <c r="T26" s="57">
        <v>2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166</v>
      </c>
      <c r="AB26" s="60">
        <f t="shared" si="11"/>
        <v>-0.69</v>
      </c>
      <c r="AC26" s="57">
        <v>2.3148148148148147E-2</v>
      </c>
      <c r="AD26" s="57">
        <f t="shared" si="12"/>
        <v>-9.5833333333333326E-2</v>
      </c>
      <c r="AE26" s="57">
        <v>-3.32</v>
      </c>
      <c r="AF26" s="57">
        <v>-4.2240000000000002</v>
      </c>
      <c r="AG26" s="57">
        <v>0</v>
      </c>
    </row>
    <row r="27" spans="1:33" ht="15.75" customHeight="1">
      <c r="A27" s="13" t="s">
        <v>79</v>
      </c>
      <c r="B27" s="13" t="s">
        <v>153</v>
      </c>
      <c r="C27" s="17">
        <f t="shared" si="4"/>
        <v>12.99</v>
      </c>
      <c r="D27" s="17">
        <v>2</v>
      </c>
      <c r="E27" s="17">
        <v>0</v>
      </c>
      <c r="F27" s="17">
        <v>25.98</v>
      </c>
      <c r="G27" s="17">
        <v>0</v>
      </c>
      <c r="H27" s="17">
        <f t="shared" si="1"/>
        <v>0</v>
      </c>
      <c r="I27" s="17">
        <f t="shared" si="2"/>
        <v>0.26678641690189026</v>
      </c>
      <c r="J27" s="17">
        <f t="shared" si="5"/>
        <v>6.9311111111111092</v>
      </c>
      <c r="K27" s="17">
        <f t="shared" si="3"/>
        <v>3.4655555555555546</v>
      </c>
      <c r="L27" s="17">
        <v>5</v>
      </c>
      <c r="M27" s="17">
        <f t="shared" si="6"/>
        <v>0.4</v>
      </c>
      <c r="N27" s="17">
        <v>99</v>
      </c>
      <c r="O27" s="17">
        <f t="shared" ref="O27:P27" si="35">D27/7</f>
        <v>0.2857142857142857</v>
      </c>
      <c r="P27" s="17">
        <f t="shared" si="35"/>
        <v>0</v>
      </c>
      <c r="Q27" s="17">
        <f t="shared" si="8"/>
        <v>346</v>
      </c>
      <c r="R27" s="17"/>
      <c r="S27" s="57">
        <v>0.66666666666666663</v>
      </c>
      <c r="T27" s="57">
        <v>40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166</v>
      </c>
      <c r="AB27" s="60">
        <f t="shared" si="11"/>
        <v>-0.69</v>
      </c>
      <c r="AC27" s="57">
        <v>2.3148148148148147E-2</v>
      </c>
      <c r="AD27" s="57">
        <f t="shared" si="12"/>
        <v>-6.3888888888888884E-2</v>
      </c>
      <c r="AE27" s="57">
        <v>-3.32</v>
      </c>
      <c r="AF27" s="57">
        <v>-4.2240000000000002</v>
      </c>
      <c r="AG27" s="57">
        <v>0</v>
      </c>
    </row>
    <row r="28" spans="1:33" ht="15.75" customHeight="1">
      <c r="A28" s="13" t="s">
        <v>81</v>
      </c>
      <c r="B28" s="27" t="s">
        <v>167</v>
      </c>
      <c r="C28" s="17">
        <f t="shared" si="4"/>
        <v>12.99</v>
      </c>
      <c r="D28" s="17">
        <v>4</v>
      </c>
      <c r="E28" s="17">
        <v>0</v>
      </c>
      <c r="F28" s="17">
        <v>51.96</v>
      </c>
      <c r="G28" s="17">
        <v>-39.31</v>
      </c>
      <c r="H28" s="17">
        <f t="shared" si="1"/>
        <v>0.75654349499615092</v>
      </c>
      <c r="I28" s="17">
        <f t="shared" si="2"/>
        <v>-0.48203075575014975</v>
      </c>
      <c r="J28" s="17">
        <f t="shared" si="5"/>
        <v>-25.046318068777783</v>
      </c>
      <c r="K28" s="17">
        <f t="shared" si="3"/>
        <v>-6.2615795171944457</v>
      </c>
      <c r="L28" s="17">
        <v>27</v>
      </c>
      <c r="M28" s="17">
        <f t="shared" si="6"/>
        <v>0.14814814814814814</v>
      </c>
      <c r="N28" s="17">
        <v>97</v>
      </c>
      <c r="O28" s="17">
        <f t="shared" ref="O28:P28" si="36">D28/7</f>
        <v>0.5714285714285714</v>
      </c>
      <c r="P28" s="17">
        <f t="shared" si="36"/>
        <v>0</v>
      </c>
      <c r="Q28" s="17">
        <f t="shared" si="8"/>
        <v>169</v>
      </c>
      <c r="R28" s="17"/>
      <c r="S28" s="57">
        <v>0.72727272727272729</v>
      </c>
      <c r="T28" s="57">
        <v>40</v>
      </c>
      <c r="U28" s="58" t="s">
        <v>63</v>
      </c>
      <c r="V28" s="61" t="s">
        <v>63</v>
      </c>
      <c r="W28" s="57">
        <v>3</v>
      </c>
      <c r="X28" s="57">
        <f t="shared" si="9"/>
        <v>0.75</v>
      </c>
      <c r="Y28" s="57">
        <f t="shared" si="10"/>
        <v>5.6157142857142857</v>
      </c>
      <c r="Z28" s="57">
        <v>4</v>
      </c>
      <c r="AA28" s="57" t="s">
        <v>166</v>
      </c>
      <c r="AB28" s="60">
        <f t="shared" si="11"/>
        <v>-0.69</v>
      </c>
      <c r="AC28" s="57">
        <v>2.3148148148148147E-2</v>
      </c>
      <c r="AD28" s="57">
        <f t="shared" si="12"/>
        <v>-0.12777777777777777</v>
      </c>
      <c r="AE28" s="57">
        <v>-3.32</v>
      </c>
      <c r="AF28" s="57">
        <v>-4.12363507275</v>
      </c>
      <c r="AG28" s="57">
        <v>0</v>
      </c>
    </row>
    <row r="29" spans="1:33" ht="15.75" customHeight="1">
      <c r="A29" s="13" t="s">
        <v>82</v>
      </c>
      <c r="B29" s="13" t="s">
        <v>168</v>
      </c>
      <c r="C29" s="17">
        <f t="shared" si="4"/>
        <v>12.99</v>
      </c>
      <c r="D29" s="17">
        <v>9</v>
      </c>
      <c r="E29" s="17">
        <v>0</v>
      </c>
      <c r="F29" s="17">
        <v>116.91</v>
      </c>
      <c r="G29" s="17">
        <v>-36.549999999999997</v>
      </c>
      <c r="H29" s="17">
        <f t="shared" si="1"/>
        <v>0.31263364981609781</v>
      </c>
      <c r="I29" s="17">
        <f t="shared" si="2"/>
        <v>-3.8120910570096665E-2</v>
      </c>
      <c r="J29" s="17">
        <f t="shared" si="5"/>
        <v>-4.4567156547500009</v>
      </c>
      <c r="K29" s="17">
        <f t="shared" si="3"/>
        <v>-0.49519062830555566</v>
      </c>
      <c r="L29" s="17">
        <v>19</v>
      </c>
      <c r="M29" s="17">
        <f t="shared" si="6"/>
        <v>0.47368421052631576</v>
      </c>
      <c r="N29" s="17">
        <v>85</v>
      </c>
      <c r="O29" s="17">
        <f t="shared" ref="O29:P29" si="37">D29/7</f>
        <v>1.2857142857142858</v>
      </c>
      <c r="P29" s="17">
        <f t="shared" si="37"/>
        <v>0</v>
      </c>
      <c r="Q29" s="17">
        <f t="shared" si="8"/>
        <v>66</v>
      </c>
      <c r="R29" s="17"/>
      <c r="S29" s="57">
        <v>1.039370078740157</v>
      </c>
      <c r="T29" s="57">
        <v>40</v>
      </c>
      <c r="U29" s="58" t="s">
        <v>63</v>
      </c>
      <c r="V29" s="61" t="s">
        <v>63</v>
      </c>
      <c r="W29" s="57">
        <v>5</v>
      </c>
      <c r="X29" s="57">
        <f t="shared" si="9"/>
        <v>0.55555555555555558</v>
      </c>
      <c r="Y29" s="57">
        <f t="shared" si="10"/>
        <v>3.3227272727272723</v>
      </c>
      <c r="Z29" s="57">
        <v>6</v>
      </c>
      <c r="AA29" s="57" t="s">
        <v>166</v>
      </c>
      <c r="AB29" s="60">
        <f t="shared" si="11"/>
        <v>-0.69</v>
      </c>
      <c r="AC29" s="57">
        <v>2.3148148148148147E-2</v>
      </c>
      <c r="AD29" s="57">
        <f t="shared" si="12"/>
        <v>-0.28749999999999998</v>
      </c>
      <c r="AE29" s="57">
        <v>-3.32</v>
      </c>
      <c r="AF29" s="57">
        <v>-4.12363507275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12.99</v>
      </c>
      <c r="D30" s="17">
        <v>8</v>
      </c>
      <c r="E30" s="17">
        <v>0</v>
      </c>
      <c r="F30" s="17">
        <v>103.92</v>
      </c>
      <c r="G30" s="17">
        <v>-68.849999999999994</v>
      </c>
      <c r="H30" s="17">
        <f t="shared" si="1"/>
        <v>0.66252886836027702</v>
      </c>
      <c r="I30" s="17">
        <f t="shared" si="2"/>
        <v>-0.38801612911427591</v>
      </c>
      <c r="J30" s="17">
        <f t="shared" si="5"/>
        <v>-40.322636137555556</v>
      </c>
      <c r="K30" s="17">
        <f t="shared" si="3"/>
        <v>-5.0403295171944444</v>
      </c>
      <c r="L30" s="17">
        <v>28</v>
      </c>
      <c r="M30" s="17">
        <f t="shared" si="6"/>
        <v>0.2857142857142857</v>
      </c>
      <c r="N30" s="17">
        <v>77</v>
      </c>
      <c r="O30" s="17">
        <f t="shared" ref="O30:P30" si="38">D30/7</f>
        <v>1.1428571428571428</v>
      </c>
      <c r="P30" s="17">
        <f t="shared" si="38"/>
        <v>0</v>
      </c>
      <c r="Q30" s="17">
        <f t="shared" si="8"/>
        <v>67</v>
      </c>
      <c r="R30" s="17"/>
      <c r="S30" s="57">
        <v>0.7441860465116279</v>
      </c>
      <c r="T30" s="57">
        <v>40</v>
      </c>
      <c r="U30" s="58" t="s">
        <v>63</v>
      </c>
      <c r="V30" s="61" t="s">
        <v>63</v>
      </c>
      <c r="W30" s="57">
        <v>4</v>
      </c>
      <c r="X30" s="57">
        <f t="shared" si="9"/>
        <v>0.5</v>
      </c>
      <c r="Y30" s="57">
        <f t="shared" si="10"/>
        <v>7.6499999999999995</v>
      </c>
      <c r="Z30" s="57">
        <v>5</v>
      </c>
      <c r="AA30" s="57" t="s">
        <v>166</v>
      </c>
      <c r="AB30" s="60">
        <f t="shared" si="11"/>
        <v>-0.69</v>
      </c>
      <c r="AC30" s="57">
        <v>2.3148148148148147E-2</v>
      </c>
      <c r="AD30" s="57">
        <f t="shared" si="12"/>
        <v>-0.25555555555555554</v>
      </c>
      <c r="AE30" s="57">
        <v>-3.32</v>
      </c>
      <c r="AF30" s="57">
        <v>-4.12363507275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12.99</v>
      </c>
      <c r="D31" s="17">
        <v>6</v>
      </c>
      <c r="E31" s="17">
        <v>0</v>
      </c>
      <c r="F31" s="17">
        <v>77.94</v>
      </c>
      <c r="G31" s="17">
        <v>-69.240000000000009</v>
      </c>
      <c r="H31" s="17">
        <f t="shared" si="1"/>
        <v>0.8883756735950733</v>
      </c>
      <c r="I31" s="17">
        <f t="shared" si="2"/>
        <v>-0.61386293434907213</v>
      </c>
      <c r="J31" s="17">
        <f t="shared" si="5"/>
        <v>-47.844477103166682</v>
      </c>
      <c r="K31" s="17">
        <f t="shared" si="3"/>
        <v>-7.974079517194447</v>
      </c>
      <c r="L31" s="17">
        <v>37</v>
      </c>
      <c r="M31" s="17">
        <f t="shared" si="6"/>
        <v>0.16216216216216217</v>
      </c>
      <c r="N31" s="17">
        <v>71</v>
      </c>
      <c r="O31" s="17">
        <f t="shared" ref="O31:P31" si="39">D31/7</f>
        <v>0.8571428571428571</v>
      </c>
      <c r="P31" s="17">
        <f t="shared" si="39"/>
        <v>0</v>
      </c>
      <c r="Q31" s="17">
        <f t="shared" si="8"/>
        <v>82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0.8910891089108911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5</v>
      </c>
      <c r="X31" s="57">
        <f t="shared" si="9"/>
        <v>0.83333333333333337</v>
      </c>
      <c r="Y31" s="57">
        <f t="shared" si="10"/>
        <v>6.9240000000000013</v>
      </c>
      <c r="Z31" s="57">
        <v>5</v>
      </c>
      <c r="AA31" s="57" t="s">
        <v>166</v>
      </c>
      <c r="AB31" s="60">
        <f t="shared" si="11"/>
        <v>-0.69</v>
      </c>
      <c r="AC31" s="57">
        <v>2.3148148148148147E-2</v>
      </c>
      <c r="AD31" s="57">
        <f t="shared" si="12"/>
        <v>-0.19166666666666665</v>
      </c>
      <c r="AE31" s="57">
        <v>-3.32</v>
      </c>
      <c r="AF31" s="57">
        <v>-4.12363507275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3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4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Info!B1:BJ7000""),4,FALSE),"""")"),"Peel-and-Stick Baseplates - 10 Inch x 10 Inch Baseplate - Green 4 Pack Compatible with all Major Brands")</f>
        <v>Peel-and-Stick Baseplates - 10 Inch x 10 Inch Baseplate - Green 4 Pack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Info!B1:BJ7000""),3,FALSE),"""")"),"B074T32DSG")</f>
        <v>B074T32DSG</v>
      </c>
      <c r="B2" s="2" t="s">
        <v>169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27.5" customHeight="1">
      <c r="A3" s="45" t="s">
        <v>32</v>
      </c>
      <c r="B3" s="46"/>
      <c r="C3" s="3">
        <f>((AE31+AF31)/0.85)*-1</f>
        <v>11.899929729705882</v>
      </c>
      <c r="D3" s="4">
        <f>SUM(D4:D99763)</f>
        <v>432</v>
      </c>
      <c r="E3" s="4"/>
      <c r="F3" s="5">
        <f t="shared" ref="F3:G3" si="0">SUM(F4:F99763)</f>
        <v>9078.2799999999988</v>
      </c>
      <c r="G3" s="5">
        <f t="shared" si="0"/>
        <v>-880.18999999999994</v>
      </c>
      <c r="H3" s="6">
        <f t="shared" ref="H3:H31" si="1">G3/F3*-1</f>
        <v>9.6955590706609626E-2</v>
      </c>
      <c r="I3" s="7">
        <f t="shared" ref="I3:I31" si="2">J3/F3</f>
        <v>0.26776071905589932</v>
      </c>
      <c r="J3" s="5">
        <f>SUM(J4:J99763)</f>
        <v>2430.8067805907895</v>
      </c>
      <c r="K3" s="5">
        <f t="shared" ref="K3:K31" si="3">J3/D3</f>
        <v>5.6268675476638643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4.5 - April
4.5 - May
6 - Jun
6 - Jul
6 - Aug
6 - Sept
6 - Oct
6 - Nov
14 - Dec
6 - Jan
5 - Feb")</f>
        <v>4 - March
4.5 - April
4.5 - May
6 - Jun
6 - Jul
6 - Aug
6 - Sept
6 - Oct
6 - Nov
14 - Dec
6 - Jan
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QTY-60")</f>
        <v>US Storage QTY-60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86</v>
      </c>
      <c r="X3" s="6">
        <f>AVERAGE(X4:X99763)</f>
        <v>0.1512719935669424</v>
      </c>
      <c r="Y3" s="5">
        <f>ROUND(AVERAGE(Y4:Y99763),2)</f>
        <v>4.8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Info!B2:BZ7000""),36,false)),"""")*-1"),-5.16494027025)</f>
        <v>-5.1649402702499998</v>
      </c>
      <c r="AG3" s="5">
        <f>SUM(AG4:AG99763)</f>
        <v>0</v>
      </c>
    </row>
    <row r="4" spans="1:33" ht="15.75" customHeight="1">
      <c r="A4" s="13" t="s">
        <v>33</v>
      </c>
      <c r="B4" s="13" t="s">
        <v>170</v>
      </c>
      <c r="C4" s="17">
        <f t="shared" ref="C4:C31" si="4">IFERROR(F4/D4," - ")</f>
        <v>22.240500000000001</v>
      </c>
      <c r="D4" s="17">
        <v>20</v>
      </c>
      <c r="E4" s="17">
        <v>0</v>
      </c>
      <c r="F4" s="17">
        <v>444.81</v>
      </c>
      <c r="G4" s="17">
        <v>-55.58</v>
      </c>
      <c r="H4" s="17">
        <f t="shared" si="1"/>
        <v>0.12495222679346238</v>
      </c>
      <c r="I4" s="17">
        <f t="shared" si="2"/>
        <v>0.26931188718144727</v>
      </c>
      <c r="J4" s="17">
        <f t="shared" ref="J4:J31" si="5">F4*0.85+G4+AF4*D4+D4*AE4+AG4+AD4</f>
        <v>119.79262053717956</v>
      </c>
      <c r="K4" s="17">
        <f t="shared" si="3"/>
        <v>5.9896310268589783</v>
      </c>
      <c r="L4" s="17">
        <v>54</v>
      </c>
      <c r="M4" s="17">
        <f t="shared" ref="M4:M31" si="6">IFERROR(D4/L4,"-")</f>
        <v>0.37037037037037035</v>
      </c>
      <c r="N4" s="17">
        <v>315</v>
      </c>
      <c r="O4" s="17">
        <f t="shared" ref="O4:P4" si="7">D4/7</f>
        <v>2.8571428571428572</v>
      </c>
      <c r="P4" s="17">
        <f t="shared" si="7"/>
        <v>0</v>
      </c>
      <c r="Q4" s="17">
        <f t="shared" ref="Q4:Q31" si="8">ROUNDDOWN(N4/(O4+P4),0)</f>
        <v>110</v>
      </c>
      <c r="R4" s="17"/>
      <c r="S4" s="57">
        <v>1.1825000000000001</v>
      </c>
      <c r="T4" s="57">
        <v>820</v>
      </c>
      <c r="U4" s="58">
        <v>180</v>
      </c>
      <c r="V4" s="61">
        <v>44203</v>
      </c>
      <c r="W4" s="57">
        <v>5</v>
      </c>
      <c r="X4" s="57">
        <f t="shared" ref="X4:X31" si="9">IFERROR(W4/D4,0)</f>
        <v>0.25</v>
      </c>
      <c r="Y4" s="57">
        <f t="shared" ref="Y4:Y31" si="10">IFERROR(G4/(W4+Z4)*-1,0)</f>
        <v>3.0877777777777777</v>
      </c>
      <c r="Z4" s="57">
        <v>13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4.3468319444444438E-2</v>
      </c>
      <c r="AD4" s="57">
        <f t="shared" ref="AD4:AD31" si="12">IFERROR(AB4*AC4*D4*2,0)</f>
        <v>-1.1997256166666666</v>
      </c>
      <c r="AE4" s="57">
        <v>-4.9000000000000004</v>
      </c>
      <c r="AF4" s="57">
        <v>-5.1758076923076901</v>
      </c>
      <c r="AG4" s="57">
        <v>0</v>
      </c>
    </row>
    <row r="5" spans="1:33" ht="15.75" customHeight="1">
      <c r="A5" s="13" t="s">
        <v>36</v>
      </c>
      <c r="B5" s="13" t="s">
        <v>171</v>
      </c>
      <c r="C5" s="17">
        <f t="shared" si="4"/>
        <v>21.37444444444445</v>
      </c>
      <c r="D5" s="17">
        <v>18</v>
      </c>
      <c r="E5" s="17">
        <v>0</v>
      </c>
      <c r="F5" s="17">
        <v>384.74000000000007</v>
      </c>
      <c r="G5" s="17">
        <v>-59.55</v>
      </c>
      <c r="H5" s="17">
        <f t="shared" si="1"/>
        <v>0.15477985132816963</v>
      </c>
      <c r="I5" s="17">
        <f t="shared" si="2"/>
        <v>0.22101863202022559</v>
      </c>
      <c r="J5" s="17">
        <f t="shared" si="5"/>
        <v>85.034708483461614</v>
      </c>
      <c r="K5" s="17">
        <f t="shared" si="3"/>
        <v>4.7241504713034228</v>
      </c>
      <c r="L5" s="17">
        <v>56</v>
      </c>
      <c r="M5" s="17">
        <f t="shared" si="6"/>
        <v>0.32142857142857145</v>
      </c>
      <c r="N5" s="17">
        <v>286</v>
      </c>
      <c r="O5" s="17">
        <f t="shared" ref="O5:P5" si="13">D5/7</f>
        <v>2.5714285714285716</v>
      </c>
      <c r="P5" s="17">
        <f t="shared" si="13"/>
        <v>0</v>
      </c>
      <c r="Q5" s="17">
        <f t="shared" si="8"/>
        <v>111</v>
      </c>
      <c r="R5" s="17"/>
      <c r="S5" s="57">
        <v>1.33052631578947</v>
      </c>
      <c r="T5" s="57">
        <v>440</v>
      </c>
      <c r="U5" s="58">
        <v>60</v>
      </c>
      <c r="V5" s="61">
        <v>44256</v>
      </c>
      <c r="W5" s="57">
        <v>12</v>
      </c>
      <c r="X5" s="57">
        <f t="shared" si="9"/>
        <v>0.66666666666666663</v>
      </c>
      <c r="Y5" s="57">
        <f t="shared" si="10"/>
        <v>4.5807692307692305</v>
      </c>
      <c r="Z5" s="57">
        <v>1</v>
      </c>
      <c r="AA5" s="57" t="s">
        <v>35</v>
      </c>
      <c r="AB5" s="60">
        <f t="shared" si="11"/>
        <v>-0.69</v>
      </c>
      <c r="AC5" s="57">
        <v>4.3468319444444438E-2</v>
      </c>
      <c r="AD5" s="57">
        <f t="shared" si="12"/>
        <v>-1.0797530549999999</v>
      </c>
      <c r="AE5" s="57">
        <v>-4.9000000000000004</v>
      </c>
      <c r="AF5" s="57">
        <v>-5.1758076923076901</v>
      </c>
      <c r="AG5" s="57">
        <v>0</v>
      </c>
    </row>
    <row r="6" spans="1:33" ht="15.75" customHeight="1">
      <c r="A6" s="13" t="s">
        <v>38</v>
      </c>
      <c r="B6" s="13" t="s">
        <v>172</v>
      </c>
      <c r="C6" s="17">
        <f t="shared" si="4"/>
        <v>20.74818181818182</v>
      </c>
      <c r="D6" s="17">
        <v>22</v>
      </c>
      <c r="E6" s="17">
        <v>0</v>
      </c>
      <c r="F6" s="17">
        <v>456.46000000000004</v>
      </c>
      <c r="G6" s="17">
        <v>-61.660000000000004</v>
      </c>
      <c r="H6" s="17">
        <f t="shared" si="1"/>
        <v>0.13508303027647547</v>
      </c>
      <c r="I6" s="17">
        <f t="shared" si="2"/>
        <v>0.22640216577771871</v>
      </c>
      <c r="J6" s="17">
        <f t="shared" si="5"/>
        <v>103.3435325908975</v>
      </c>
      <c r="K6" s="17">
        <f t="shared" si="3"/>
        <v>4.6974332995862502</v>
      </c>
      <c r="L6" s="17">
        <v>54</v>
      </c>
      <c r="M6" s="17">
        <f t="shared" si="6"/>
        <v>0.40740740740740738</v>
      </c>
      <c r="N6" s="17">
        <v>275</v>
      </c>
      <c r="O6" s="17">
        <f t="shared" ref="O6:P6" si="14">D6/7</f>
        <v>3.1428571428571428</v>
      </c>
      <c r="P6" s="17">
        <f t="shared" si="14"/>
        <v>0</v>
      </c>
      <c r="Q6" s="17">
        <f t="shared" si="8"/>
        <v>87</v>
      </c>
      <c r="R6" s="17"/>
      <c r="S6" s="57">
        <v>1.4290076335877799</v>
      </c>
      <c r="T6" s="57">
        <v>640</v>
      </c>
      <c r="U6" s="58">
        <v>60</v>
      </c>
      <c r="V6" s="61">
        <v>44256</v>
      </c>
      <c r="W6" s="57">
        <v>7</v>
      </c>
      <c r="X6" s="57">
        <f t="shared" si="9"/>
        <v>0.31818181818181818</v>
      </c>
      <c r="Y6" s="57">
        <f t="shared" si="10"/>
        <v>6.1660000000000004</v>
      </c>
      <c r="Z6" s="57">
        <v>3</v>
      </c>
      <c r="AA6" s="57" t="s">
        <v>35</v>
      </c>
      <c r="AB6" s="60">
        <f t="shared" si="11"/>
        <v>-0.69</v>
      </c>
      <c r="AC6" s="57">
        <v>4.3468319444444438E-2</v>
      </c>
      <c r="AD6" s="57">
        <f t="shared" si="12"/>
        <v>-1.319698178333333</v>
      </c>
      <c r="AE6" s="57">
        <v>-4.9000000000000004</v>
      </c>
      <c r="AF6" s="57">
        <v>-5.1758076923076901</v>
      </c>
      <c r="AG6" s="57">
        <v>0</v>
      </c>
    </row>
    <row r="7" spans="1:33" ht="15.75" customHeight="1">
      <c r="A7" s="13" t="s">
        <v>40</v>
      </c>
      <c r="B7" s="13" t="s">
        <v>121</v>
      </c>
      <c r="C7" s="17">
        <f t="shared" si="4"/>
        <v>21.015000000000008</v>
      </c>
      <c r="D7" s="17">
        <v>20</v>
      </c>
      <c r="E7" s="17">
        <v>0</v>
      </c>
      <c r="F7" s="17">
        <v>420.30000000000013</v>
      </c>
      <c r="G7" s="17">
        <v>-50.589999999999996</v>
      </c>
      <c r="H7" s="17">
        <f t="shared" si="1"/>
        <v>0.12036640494884601</v>
      </c>
      <c r="I7" s="17">
        <f t="shared" si="2"/>
        <v>0.24732124802125485</v>
      </c>
      <c r="J7" s="17">
        <f t="shared" si="5"/>
        <v>103.94912054333345</v>
      </c>
      <c r="K7" s="17">
        <f t="shared" si="3"/>
        <v>5.1974560271666723</v>
      </c>
      <c r="L7" s="17">
        <v>63</v>
      </c>
      <c r="M7" s="17">
        <f t="shared" si="6"/>
        <v>0.31746031746031744</v>
      </c>
      <c r="N7" s="17">
        <v>261</v>
      </c>
      <c r="O7" s="17">
        <f t="shared" ref="O7:P7" si="15">D7/7</f>
        <v>2.8571428571428572</v>
      </c>
      <c r="P7" s="17">
        <f t="shared" si="15"/>
        <v>0</v>
      </c>
      <c r="Q7" s="17">
        <f t="shared" si="8"/>
        <v>91</v>
      </c>
      <c r="R7" s="17"/>
      <c r="S7" s="57">
        <v>1.5566666666666671</v>
      </c>
      <c r="T7" s="57">
        <v>640</v>
      </c>
      <c r="U7" s="58">
        <v>60</v>
      </c>
      <c r="V7" s="61">
        <v>44256</v>
      </c>
      <c r="W7" s="57">
        <v>4</v>
      </c>
      <c r="X7" s="57">
        <f t="shared" si="9"/>
        <v>0.2</v>
      </c>
      <c r="Y7" s="57">
        <f t="shared" si="10"/>
        <v>10.117999999999999</v>
      </c>
      <c r="Z7" s="57">
        <v>1</v>
      </c>
      <c r="AA7" s="57" t="s">
        <v>35</v>
      </c>
      <c r="AB7" s="60">
        <f t="shared" si="11"/>
        <v>-0.69</v>
      </c>
      <c r="AC7" s="57">
        <v>4.3468319444444438E-2</v>
      </c>
      <c r="AD7" s="57">
        <f t="shared" si="12"/>
        <v>-1.1997256166666666</v>
      </c>
      <c r="AE7" s="57">
        <v>-4.9000000000000004</v>
      </c>
      <c r="AF7" s="57">
        <v>-5.1758076920000002</v>
      </c>
      <c r="AG7" s="57">
        <v>0</v>
      </c>
    </row>
    <row r="8" spans="1:33" ht="15.75" customHeight="1">
      <c r="A8" s="13" t="s">
        <v>42</v>
      </c>
      <c r="B8" s="13" t="s">
        <v>173</v>
      </c>
      <c r="C8" s="17">
        <f t="shared" si="4"/>
        <v>21.050000000000004</v>
      </c>
      <c r="D8" s="17">
        <v>27</v>
      </c>
      <c r="E8" s="17">
        <v>0</v>
      </c>
      <c r="F8" s="17">
        <v>568.35000000000014</v>
      </c>
      <c r="G8" s="17">
        <v>-30.72</v>
      </c>
      <c r="H8" s="17">
        <f t="shared" si="1"/>
        <v>5.405120084455E-2</v>
      </c>
      <c r="I8" s="17">
        <f t="shared" si="2"/>
        <v>0.31443839664555284</v>
      </c>
      <c r="J8" s="17">
        <f t="shared" si="5"/>
        <v>178.7110627335</v>
      </c>
      <c r="K8" s="17">
        <f t="shared" si="3"/>
        <v>6.6189282493888886</v>
      </c>
      <c r="L8" s="17">
        <v>50</v>
      </c>
      <c r="M8" s="17">
        <f t="shared" si="6"/>
        <v>0.54</v>
      </c>
      <c r="N8" s="17">
        <v>230</v>
      </c>
      <c r="O8" s="17">
        <f t="shared" ref="O8:P8" si="16">D8/7</f>
        <v>3.8571428571428572</v>
      </c>
      <c r="P8" s="17">
        <f t="shared" si="16"/>
        <v>0</v>
      </c>
      <c r="Q8" s="17">
        <f t="shared" si="8"/>
        <v>59</v>
      </c>
      <c r="R8" s="17"/>
      <c r="S8" s="57">
        <v>1.2852185981956969</v>
      </c>
      <c r="T8" s="57">
        <v>640</v>
      </c>
      <c r="U8" s="58">
        <v>60</v>
      </c>
      <c r="V8" s="61">
        <v>44261</v>
      </c>
      <c r="W8" s="57">
        <v>4</v>
      </c>
      <c r="X8" s="57">
        <f t="shared" si="9"/>
        <v>0.14814814814814814</v>
      </c>
      <c r="Y8" s="57">
        <f t="shared" si="10"/>
        <v>6.1440000000000001</v>
      </c>
      <c r="Z8" s="57">
        <v>1</v>
      </c>
      <c r="AA8" s="57" t="s">
        <v>35</v>
      </c>
      <c r="AB8" s="60">
        <f t="shared" si="11"/>
        <v>-0.69</v>
      </c>
      <c r="AC8" s="57">
        <v>4.3468319444444438E-2</v>
      </c>
      <c r="AD8" s="57">
        <f t="shared" si="12"/>
        <v>-1.6196295824999998</v>
      </c>
      <c r="AE8" s="57">
        <v>-4.9000000000000004</v>
      </c>
      <c r="AF8" s="57">
        <v>-5.1758076920000002</v>
      </c>
      <c r="AG8" s="57">
        <v>0</v>
      </c>
    </row>
    <row r="9" spans="1:33" ht="15.75" customHeight="1">
      <c r="A9" s="13" t="s">
        <v>44</v>
      </c>
      <c r="B9" s="13" t="s">
        <v>174</v>
      </c>
      <c r="C9" s="17">
        <f t="shared" si="4"/>
        <v>21.439411764705884</v>
      </c>
      <c r="D9" s="17">
        <v>17</v>
      </c>
      <c r="E9" s="17">
        <v>0</v>
      </c>
      <c r="F9" s="17">
        <v>364.47</v>
      </c>
      <c r="G9" s="17">
        <v>-16.89</v>
      </c>
      <c r="H9" s="17">
        <f t="shared" si="1"/>
        <v>4.6341262655362578E-2</v>
      </c>
      <c r="I9" s="17">
        <f t="shared" si="2"/>
        <v>0.32803101487045122</v>
      </c>
      <c r="J9" s="17">
        <f t="shared" si="5"/>
        <v>119.55746398983337</v>
      </c>
      <c r="K9" s="17">
        <f t="shared" si="3"/>
        <v>7.0327919994019625</v>
      </c>
      <c r="L9" s="17">
        <v>46</v>
      </c>
      <c r="M9" s="17">
        <f t="shared" si="6"/>
        <v>0.36956521739130432</v>
      </c>
      <c r="N9" s="17">
        <v>219</v>
      </c>
      <c r="O9" s="17">
        <f t="shared" ref="O9:P9" si="17">D9/7</f>
        <v>2.4285714285714284</v>
      </c>
      <c r="P9" s="17">
        <f t="shared" si="17"/>
        <v>0</v>
      </c>
      <c r="Q9" s="17">
        <f t="shared" si="8"/>
        <v>90</v>
      </c>
      <c r="R9" s="17"/>
      <c r="S9" s="57">
        <v>1.3498904309715121</v>
      </c>
      <c r="T9" s="57">
        <v>640</v>
      </c>
      <c r="U9" s="58">
        <v>60</v>
      </c>
      <c r="V9" s="61">
        <v>44266</v>
      </c>
      <c r="W9" s="57">
        <v>2</v>
      </c>
      <c r="X9" s="57">
        <f t="shared" si="9"/>
        <v>0.11764705882352941</v>
      </c>
      <c r="Y9" s="57">
        <f t="shared" si="10"/>
        <v>8.4450000000000003</v>
      </c>
      <c r="Z9" s="57">
        <v>0</v>
      </c>
      <c r="AA9" s="57" t="s">
        <v>35</v>
      </c>
      <c r="AB9" s="60">
        <f t="shared" si="11"/>
        <v>-0.69</v>
      </c>
      <c r="AC9" s="57">
        <v>4.3468319444444438E-2</v>
      </c>
      <c r="AD9" s="57">
        <f t="shared" si="12"/>
        <v>-1.0197667741666665</v>
      </c>
      <c r="AE9" s="57">
        <v>-4.9000000000000004</v>
      </c>
      <c r="AF9" s="57">
        <v>-5.237192308</v>
      </c>
      <c r="AG9" s="57">
        <v>0</v>
      </c>
    </row>
    <row r="10" spans="1:33" ht="15.75" customHeight="1">
      <c r="A10" s="13" t="s">
        <v>46</v>
      </c>
      <c r="B10" s="13" t="s">
        <v>175</v>
      </c>
      <c r="C10" s="17">
        <f t="shared" si="4"/>
        <v>21.434444444444445</v>
      </c>
      <c r="D10" s="17">
        <v>9</v>
      </c>
      <c r="E10" s="17">
        <v>0</v>
      </c>
      <c r="F10" s="17">
        <v>192.91</v>
      </c>
      <c r="G10" s="17">
        <v>-21.599999999999998</v>
      </c>
      <c r="H10" s="17">
        <f t="shared" si="1"/>
        <v>0.11196931211445751</v>
      </c>
      <c r="I10" s="17">
        <f t="shared" si="2"/>
        <v>0.26229274117723295</v>
      </c>
      <c r="J10" s="17">
        <f t="shared" si="5"/>
        <v>50.598892700500009</v>
      </c>
      <c r="K10" s="17">
        <f t="shared" si="3"/>
        <v>5.6220991889444454</v>
      </c>
      <c r="L10" s="17">
        <v>39</v>
      </c>
      <c r="M10" s="17">
        <f t="shared" si="6"/>
        <v>0.23076923076923078</v>
      </c>
      <c r="N10" s="17">
        <v>206</v>
      </c>
      <c r="O10" s="17">
        <f t="shared" ref="O10:P10" si="18">D10/7</f>
        <v>1.2857142857142858</v>
      </c>
      <c r="P10" s="17">
        <f t="shared" si="18"/>
        <v>0</v>
      </c>
      <c r="Q10" s="17">
        <f t="shared" si="8"/>
        <v>160</v>
      </c>
      <c r="R10" s="17"/>
      <c r="S10" s="57">
        <v>1.46792130025663</v>
      </c>
      <c r="T10" s="57">
        <v>440</v>
      </c>
      <c r="U10" s="58">
        <v>60</v>
      </c>
      <c r="V10" s="61">
        <v>44267</v>
      </c>
      <c r="W10" s="57">
        <v>1</v>
      </c>
      <c r="X10" s="57">
        <f t="shared" si="9"/>
        <v>0.1111111111111111</v>
      </c>
      <c r="Y10" s="57">
        <f t="shared" si="10"/>
        <v>21.599999999999998</v>
      </c>
      <c r="Z10" s="57">
        <v>0</v>
      </c>
      <c r="AA10" s="57" t="s">
        <v>35</v>
      </c>
      <c r="AB10" s="60">
        <f t="shared" si="11"/>
        <v>-0.69</v>
      </c>
      <c r="AC10" s="57">
        <v>4.3468319444444438E-2</v>
      </c>
      <c r="AD10" s="57">
        <f t="shared" si="12"/>
        <v>-0.53987652749999993</v>
      </c>
      <c r="AE10" s="57">
        <v>-4.9000000000000004</v>
      </c>
      <c r="AF10" s="57">
        <v>-5.237192308</v>
      </c>
      <c r="AG10" s="57">
        <v>0</v>
      </c>
    </row>
    <row r="11" spans="1:33" ht="15.75" customHeight="1">
      <c r="A11" s="13" t="s">
        <v>48</v>
      </c>
      <c r="B11" s="13" t="s">
        <v>113</v>
      </c>
      <c r="C11" s="17">
        <f t="shared" si="4"/>
        <v>20.99</v>
      </c>
      <c r="D11" s="17">
        <v>17</v>
      </c>
      <c r="E11" s="17">
        <v>2</v>
      </c>
      <c r="F11" s="17">
        <v>356.83</v>
      </c>
      <c r="G11" s="17">
        <v>-42.23</v>
      </c>
      <c r="H11" s="17">
        <f t="shared" si="1"/>
        <v>0.11834767256116357</v>
      </c>
      <c r="I11" s="17">
        <f t="shared" si="2"/>
        <v>0.24584105593653366</v>
      </c>
      <c r="J11" s="17">
        <f t="shared" si="5"/>
        <v>87.723463989833306</v>
      </c>
      <c r="K11" s="17">
        <f t="shared" si="3"/>
        <v>5.1602037641078411</v>
      </c>
      <c r="L11" s="17">
        <v>46</v>
      </c>
      <c r="M11" s="17">
        <f t="shared" si="6"/>
        <v>0.36956521739130432</v>
      </c>
      <c r="N11" s="17">
        <v>195</v>
      </c>
      <c r="O11" s="17">
        <f t="shared" ref="O11:P11" si="19">D11/7</f>
        <v>2.4285714285714284</v>
      </c>
      <c r="P11" s="17">
        <f t="shared" si="19"/>
        <v>0.2857142857142857</v>
      </c>
      <c r="Q11" s="17">
        <f t="shared" si="8"/>
        <v>71</v>
      </c>
      <c r="R11" s="17"/>
      <c r="S11" s="57">
        <v>1.5</v>
      </c>
      <c r="T11" s="57">
        <v>640</v>
      </c>
      <c r="U11" s="58">
        <v>60</v>
      </c>
      <c r="V11" s="61">
        <v>44264</v>
      </c>
      <c r="W11" s="57">
        <v>2</v>
      </c>
      <c r="X11" s="57">
        <f t="shared" si="9"/>
        <v>0.11764705882352941</v>
      </c>
      <c r="Y11" s="57">
        <f t="shared" si="10"/>
        <v>5.2787499999999996</v>
      </c>
      <c r="Z11" s="57">
        <v>6</v>
      </c>
      <c r="AA11" s="57" t="s">
        <v>35</v>
      </c>
      <c r="AB11" s="60">
        <f t="shared" si="11"/>
        <v>-0.69</v>
      </c>
      <c r="AC11" s="57">
        <v>4.3468319444444438E-2</v>
      </c>
      <c r="AD11" s="57">
        <f t="shared" si="12"/>
        <v>-1.0197667741666665</v>
      </c>
      <c r="AE11" s="57">
        <v>-4.9000000000000004</v>
      </c>
      <c r="AF11" s="57">
        <v>-5.237192308</v>
      </c>
      <c r="AG11" s="57">
        <v>0</v>
      </c>
    </row>
    <row r="12" spans="1:33" ht="15.75" customHeight="1">
      <c r="A12" s="13" t="s">
        <v>50</v>
      </c>
      <c r="B12" s="13" t="s">
        <v>176</v>
      </c>
      <c r="C12" s="17">
        <f t="shared" si="4"/>
        <v>21.232413793103447</v>
      </c>
      <c r="D12" s="17">
        <v>29</v>
      </c>
      <c r="E12" s="17">
        <v>0</v>
      </c>
      <c r="F12" s="17">
        <v>615.74</v>
      </c>
      <c r="G12" s="17">
        <v>-42.360000000000007</v>
      </c>
      <c r="H12" s="17">
        <f t="shared" si="1"/>
        <v>6.8795270731152769E-2</v>
      </c>
      <c r="I12" s="17">
        <f t="shared" si="2"/>
        <v>0.29941841987824946</v>
      </c>
      <c r="J12" s="17">
        <f t="shared" si="5"/>
        <v>184.36389785583333</v>
      </c>
      <c r="K12" s="17">
        <f t="shared" si="3"/>
        <v>6.3573757881321837</v>
      </c>
      <c r="L12" s="17">
        <v>35</v>
      </c>
      <c r="M12" s="17">
        <f t="shared" si="6"/>
        <v>0.82857142857142863</v>
      </c>
      <c r="N12" s="17">
        <v>160</v>
      </c>
      <c r="O12" s="17">
        <f t="shared" ref="O12:P12" si="20">D12/7</f>
        <v>4.1428571428571432</v>
      </c>
      <c r="P12" s="17">
        <f t="shared" si="20"/>
        <v>0</v>
      </c>
      <c r="Q12" s="17">
        <f t="shared" si="8"/>
        <v>38</v>
      </c>
      <c r="R12" s="17"/>
      <c r="S12" s="57">
        <v>1.238314176245211</v>
      </c>
      <c r="T12" s="57">
        <v>1040</v>
      </c>
      <c r="U12" s="58">
        <v>60</v>
      </c>
      <c r="V12" s="61">
        <v>44272</v>
      </c>
      <c r="W12" s="57">
        <v>5</v>
      </c>
      <c r="X12" s="57">
        <f t="shared" si="9"/>
        <v>0.17241379310344829</v>
      </c>
      <c r="Y12" s="57">
        <f t="shared" si="10"/>
        <v>4.706666666666667</v>
      </c>
      <c r="Z12" s="57">
        <v>4</v>
      </c>
      <c r="AA12" s="57" t="s">
        <v>35</v>
      </c>
      <c r="AB12" s="60">
        <f t="shared" si="11"/>
        <v>-0.69</v>
      </c>
      <c r="AC12" s="57">
        <v>4.3468319444444438E-2</v>
      </c>
      <c r="AD12" s="57">
        <f t="shared" si="12"/>
        <v>-1.7396021441666663</v>
      </c>
      <c r="AE12" s="57">
        <v>-4.9000000000000004</v>
      </c>
      <c r="AF12" s="57">
        <v>-5.2694999999999999</v>
      </c>
      <c r="AG12" s="57">
        <v>0</v>
      </c>
    </row>
    <row r="13" spans="1:33" ht="15.75" customHeight="1">
      <c r="A13" s="13" t="s">
        <v>52</v>
      </c>
      <c r="B13" s="13" t="s">
        <v>177</v>
      </c>
      <c r="C13" s="17">
        <f t="shared" si="4"/>
        <v>20.970714285714283</v>
      </c>
      <c r="D13" s="17">
        <v>14</v>
      </c>
      <c r="E13" s="17">
        <v>0</v>
      </c>
      <c r="F13" s="17">
        <v>293.58999999999997</v>
      </c>
      <c r="G13" s="17">
        <v>-54.07</v>
      </c>
      <c r="H13" s="17">
        <f t="shared" si="1"/>
        <v>0.18416839810620256</v>
      </c>
      <c r="I13" s="17">
        <f t="shared" si="2"/>
        <v>0.17803294413410986</v>
      </c>
      <c r="J13" s="17">
        <f t="shared" si="5"/>
        <v>52.268692068333308</v>
      </c>
      <c r="K13" s="17">
        <f t="shared" si="3"/>
        <v>3.7334780048809506</v>
      </c>
      <c r="L13" s="17">
        <v>57</v>
      </c>
      <c r="M13" s="17">
        <f t="shared" si="6"/>
        <v>0.24561403508771928</v>
      </c>
      <c r="N13" s="17">
        <v>148</v>
      </c>
      <c r="O13" s="17">
        <f t="shared" ref="O13:P13" si="21">D13/7</f>
        <v>2</v>
      </c>
      <c r="P13" s="17">
        <f t="shared" si="21"/>
        <v>0</v>
      </c>
      <c r="Q13" s="17">
        <f t="shared" si="8"/>
        <v>74</v>
      </c>
      <c r="R13" s="17"/>
      <c r="S13" s="57">
        <v>1.278688524590164</v>
      </c>
      <c r="T13" s="57">
        <v>680</v>
      </c>
      <c r="U13" s="58">
        <v>400</v>
      </c>
      <c r="V13" s="61">
        <v>44311</v>
      </c>
      <c r="W13" s="57">
        <v>5</v>
      </c>
      <c r="X13" s="57">
        <f t="shared" si="9"/>
        <v>0.35714285714285715</v>
      </c>
      <c r="Y13" s="57">
        <f t="shared" si="10"/>
        <v>4.9154545454545451</v>
      </c>
      <c r="Z13" s="57">
        <v>6</v>
      </c>
      <c r="AA13" s="57" t="s">
        <v>35</v>
      </c>
      <c r="AB13" s="60">
        <f t="shared" si="11"/>
        <v>-0.69</v>
      </c>
      <c r="AC13" s="57">
        <v>4.3468319444444438E-2</v>
      </c>
      <c r="AD13" s="57">
        <f t="shared" si="12"/>
        <v>-0.83980793166666645</v>
      </c>
      <c r="AE13" s="57">
        <v>-4.9000000000000004</v>
      </c>
      <c r="AF13" s="57">
        <v>-5.2694999999999999</v>
      </c>
      <c r="AG13" s="57">
        <v>0</v>
      </c>
    </row>
    <row r="14" spans="1:33" ht="15.75" customHeight="1">
      <c r="A14" s="13" t="s">
        <v>54</v>
      </c>
      <c r="B14" s="13" t="s">
        <v>178</v>
      </c>
      <c r="C14" s="17">
        <f t="shared" si="4"/>
        <v>20.381538461538462</v>
      </c>
      <c r="D14" s="17">
        <v>26</v>
      </c>
      <c r="E14" s="17">
        <v>0</v>
      </c>
      <c r="F14" s="17">
        <v>529.91999999999996</v>
      </c>
      <c r="G14" s="17">
        <v>-52.39</v>
      </c>
      <c r="H14" s="17">
        <f t="shared" si="1"/>
        <v>9.8863979468599039E-2</v>
      </c>
      <c r="I14" s="17">
        <f t="shared" si="2"/>
        <v>0.24923640681297804</v>
      </c>
      <c r="J14" s="17">
        <f t="shared" si="5"/>
        <v>132.07535669833331</v>
      </c>
      <c r="K14" s="17">
        <f t="shared" si="3"/>
        <v>5.0798214114743576</v>
      </c>
      <c r="L14" s="17">
        <v>46</v>
      </c>
      <c r="M14" s="17">
        <f t="shared" si="6"/>
        <v>0.56521739130434778</v>
      </c>
      <c r="N14" s="17">
        <v>187</v>
      </c>
      <c r="O14" s="17">
        <f t="shared" ref="O14:P14" si="22">D14/7</f>
        <v>3.7142857142857144</v>
      </c>
      <c r="P14" s="17">
        <f t="shared" si="22"/>
        <v>0</v>
      </c>
      <c r="Q14" s="17">
        <f t="shared" si="8"/>
        <v>50</v>
      </c>
      <c r="R14" s="17"/>
      <c r="S14" s="57">
        <v>1.132805628847845</v>
      </c>
      <c r="T14" s="57">
        <v>580</v>
      </c>
      <c r="U14" s="58">
        <v>300</v>
      </c>
      <c r="V14" s="61">
        <v>44312</v>
      </c>
      <c r="W14" s="57">
        <v>9</v>
      </c>
      <c r="X14" s="57">
        <f t="shared" si="9"/>
        <v>0.34615384615384615</v>
      </c>
      <c r="Y14" s="57">
        <f t="shared" si="10"/>
        <v>3.742142857142857</v>
      </c>
      <c r="Z14" s="57">
        <v>5</v>
      </c>
      <c r="AA14" s="57" t="s">
        <v>35</v>
      </c>
      <c r="AB14" s="60">
        <f t="shared" si="11"/>
        <v>-0.69</v>
      </c>
      <c r="AC14" s="57">
        <v>4.3468319444444438E-2</v>
      </c>
      <c r="AD14" s="57">
        <f t="shared" si="12"/>
        <v>-1.5596433016666664</v>
      </c>
      <c r="AE14" s="57">
        <v>-4.9000000000000004</v>
      </c>
      <c r="AF14" s="57">
        <v>-5.2694999999999999</v>
      </c>
      <c r="AG14" s="57">
        <v>0</v>
      </c>
    </row>
    <row r="15" spans="1:33" ht="15.75" customHeight="1">
      <c r="A15" s="13" t="s">
        <v>56</v>
      </c>
      <c r="B15" s="13" t="s">
        <v>179</v>
      </c>
      <c r="C15" s="17">
        <f t="shared" si="4"/>
        <v>21.33034482758621</v>
      </c>
      <c r="D15" s="17">
        <v>29</v>
      </c>
      <c r="E15" s="17">
        <v>0</v>
      </c>
      <c r="F15" s="17">
        <v>618.58000000000004</v>
      </c>
      <c r="G15" s="17">
        <v>-51.59</v>
      </c>
      <c r="H15" s="17">
        <f t="shared" si="1"/>
        <v>8.3400691907271493E-2</v>
      </c>
      <c r="I15" s="17">
        <f t="shared" si="2"/>
        <v>0.28702495692688623</v>
      </c>
      <c r="J15" s="17">
        <f t="shared" si="5"/>
        <v>177.5478978558333</v>
      </c>
      <c r="K15" s="17">
        <f t="shared" si="3"/>
        <v>6.1223413053735616</v>
      </c>
      <c r="L15" s="17">
        <v>44</v>
      </c>
      <c r="M15" s="17">
        <f t="shared" si="6"/>
        <v>0.65909090909090906</v>
      </c>
      <c r="N15" s="17">
        <v>155</v>
      </c>
      <c r="O15" s="17">
        <f t="shared" ref="O15:P15" si="23">D15/7</f>
        <v>4.1428571428571432</v>
      </c>
      <c r="P15" s="17">
        <f t="shared" si="23"/>
        <v>0</v>
      </c>
      <c r="Q15" s="17">
        <f t="shared" si="8"/>
        <v>37</v>
      </c>
      <c r="R15" s="17"/>
      <c r="S15" s="57">
        <v>1.0528375733855191</v>
      </c>
      <c r="T15" s="57">
        <v>580</v>
      </c>
      <c r="U15" s="58">
        <v>300</v>
      </c>
      <c r="V15" s="61">
        <v>44313</v>
      </c>
      <c r="W15" s="57">
        <v>5</v>
      </c>
      <c r="X15" s="57">
        <f t="shared" si="9"/>
        <v>0.17241379310344829</v>
      </c>
      <c r="Y15" s="57">
        <f t="shared" si="10"/>
        <v>4.6900000000000004</v>
      </c>
      <c r="Z15" s="57">
        <v>6</v>
      </c>
      <c r="AA15" s="57" t="s">
        <v>35</v>
      </c>
      <c r="AB15" s="60">
        <f t="shared" si="11"/>
        <v>-0.69</v>
      </c>
      <c r="AC15" s="57">
        <v>4.3468319444444438E-2</v>
      </c>
      <c r="AD15" s="57">
        <f t="shared" si="12"/>
        <v>-1.7396021441666663</v>
      </c>
      <c r="AE15" s="57">
        <v>-4.9000000000000004</v>
      </c>
      <c r="AF15" s="57">
        <v>-5.2694999999999999</v>
      </c>
      <c r="AG15" s="57">
        <v>0</v>
      </c>
    </row>
    <row r="16" spans="1:33" ht="15.75" customHeight="1">
      <c r="A16" s="13" t="s">
        <v>57</v>
      </c>
      <c r="B16" s="13" t="s">
        <v>144</v>
      </c>
      <c r="C16" s="17">
        <f t="shared" si="4"/>
        <v>19.73037037037037</v>
      </c>
      <c r="D16" s="17">
        <v>27</v>
      </c>
      <c r="E16" s="17">
        <v>0</v>
      </c>
      <c r="F16" s="17">
        <v>532.72</v>
      </c>
      <c r="G16" s="17">
        <v>-66.309999999999988</v>
      </c>
      <c r="H16" s="17">
        <f t="shared" si="1"/>
        <v>0.1244743955548881</v>
      </c>
      <c r="I16" s="17">
        <f t="shared" si="2"/>
        <v>0.20706162790490312</v>
      </c>
      <c r="J16" s="17">
        <f t="shared" si="5"/>
        <v>110.3058704175</v>
      </c>
      <c r="K16" s="17">
        <f t="shared" si="3"/>
        <v>4.0854026080555554</v>
      </c>
      <c r="L16" s="17">
        <v>58</v>
      </c>
      <c r="M16" s="17">
        <f t="shared" si="6"/>
        <v>0.46551724137931033</v>
      </c>
      <c r="N16" s="17">
        <v>101</v>
      </c>
      <c r="O16" s="17">
        <f t="shared" ref="O16:P16" si="24">D16/7</f>
        <v>3.8571428571428572</v>
      </c>
      <c r="P16" s="17">
        <f t="shared" si="24"/>
        <v>0</v>
      </c>
      <c r="Q16" s="17">
        <f t="shared" si="8"/>
        <v>26</v>
      </c>
      <c r="R16" s="17"/>
      <c r="S16" s="57">
        <v>1.199549041713641</v>
      </c>
      <c r="T16" s="57">
        <v>580</v>
      </c>
      <c r="U16" s="58">
        <v>300</v>
      </c>
      <c r="V16" s="61">
        <v>44322</v>
      </c>
      <c r="W16" s="57">
        <v>10</v>
      </c>
      <c r="X16" s="57">
        <f t="shared" si="9"/>
        <v>0.37037037037037035</v>
      </c>
      <c r="Y16" s="57">
        <f t="shared" si="10"/>
        <v>4.1443749999999993</v>
      </c>
      <c r="Z16" s="57">
        <v>6</v>
      </c>
      <c r="AA16" s="57" t="s">
        <v>35</v>
      </c>
      <c r="AB16" s="60">
        <f t="shared" si="11"/>
        <v>-0.69</v>
      </c>
      <c r="AC16" s="57">
        <v>4.3468319444444438E-2</v>
      </c>
      <c r="AD16" s="57">
        <f t="shared" si="12"/>
        <v>-1.6196295824999998</v>
      </c>
      <c r="AE16" s="57">
        <v>-4.9000000000000004</v>
      </c>
      <c r="AF16" s="57">
        <v>-5.2694999999999999</v>
      </c>
      <c r="AG16" s="57">
        <v>0</v>
      </c>
    </row>
    <row r="17" spans="1:33" ht="15.75" customHeight="1">
      <c r="A17" s="13" t="s">
        <v>59</v>
      </c>
      <c r="B17" s="13" t="s">
        <v>180</v>
      </c>
      <c r="C17" s="17">
        <f t="shared" si="4"/>
        <v>19.039473684210527</v>
      </c>
      <c r="D17" s="17">
        <v>19</v>
      </c>
      <c r="E17" s="17">
        <v>0</v>
      </c>
      <c r="F17" s="17">
        <v>361.75</v>
      </c>
      <c r="G17" s="17">
        <v>-69.970000000000027</v>
      </c>
      <c r="H17" s="17">
        <f t="shared" si="1"/>
        <v>0.19342087076710443</v>
      </c>
      <c r="I17" s="17">
        <f t="shared" si="2"/>
        <v>0.11930134254088914</v>
      </c>
      <c r="J17" s="17">
        <f t="shared" si="5"/>
        <v>43.15726066416665</v>
      </c>
      <c r="K17" s="17">
        <f t="shared" si="3"/>
        <v>2.2714347717982446</v>
      </c>
      <c r="L17" s="17">
        <v>58</v>
      </c>
      <c r="M17" s="17">
        <f t="shared" si="6"/>
        <v>0.32758620689655171</v>
      </c>
      <c r="N17" s="17">
        <v>116</v>
      </c>
      <c r="O17" s="17">
        <f t="shared" ref="O17:P17" si="25">D17/7</f>
        <v>2.7142857142857144</v>
      </c>
      <c r="P17" s="17">
        <f t="shared" si="25"/>
        <v>0</v>
      </c>
      <c r="Q17" s="17">
        <f t="shared" si="8"/>
        <v>42</v>
      </c>
      <c r="R17" s="17"/>
      <c r="S17" s="57">
        <v>1.2939729397293971</v>
      </c>
      <c r="T17" s="57">
        <v>520</v>
      </c>
      <c r="U17" s="58">
        <v>300</v>
      </c>
      <c r="V17" s="61">
        <v>44324</v>
      </c>
      <c r="W17" s="57">
        <v>4</v>
      </c>
      <c r="X17" s="57">
        <f t="shared" si="9"/>
        <v>0.21052631578947367</v>
      </c>
      <c r="Y17" s="57">
        <f t="shared" si="10"/>
        <v>5.8308333333333353</v>
      </c>
      <c r="Z17" s="57">
        <v>8</v>
      </c>
      <c r="AA17" s="57" t="s">
        <v>35</v>
      </c>
      <c r="AB17" s="60">
        <f t="shared" si="11"/>
        <v>-0.69</v>
      </c>
      <c r="AC17" s="57">
        <v>4.3468319444444438E-2</v>
      </c>
      <c r="AD17" s="57">
        <f t="shared" si="12"/>
        <v>-1.1397393358333332</v>
      </c>
      <c r="AE17" s="57">
        <v>-4.9000000000000004</v>
      </c>
      <c r="AF17" s="57">
        <v>-5.2694999999999999</v>
      </c>
      <c r="AG17" s="57">
        <v>0</v>
      </c>
    </row>
    <row r="18" spans="1:33" ht="15.75" customHeight="1">
      <c r="A18" s="13" t="s">
        <v>61</v>
      </c>
      <c r="B18" s="13" t="s">
        <v>181</v>
      </c>
      <c r="C18" s="17">
        <f t="shared" si="4"/>
        <v>22.49</v>
      </c>
      <c r="D18" s="17">
        <v>16</v>
      </c>
      <c r="E18" s="17">
        <v>4</v>
      </c>
      <c r="F18" s="17">
        <v>359.84</v>
      </c>
      <c r="G18" s="17">
        <v>-70.829999999999984</v>
      </c>
      <c r="H18" s="17">
        <f t="shared" si="1"/>
        <v>0.1968374833259226</v>
      </c>
      <c r="I18" s="17">
        <f t="shared" si="2"/>
        <v>0.19831652819771747</v>
      </c>
      <c r="J18" s="17">
        <f t="shared" si="5"/>
        <v>71.362219506666648</v>
      </c>
      <c r="K18" s="17">
        <f t="shared" si="3"/>
        <v>4.4601387191666655</v>
      </c>
      <c r="L18" s="17">
        <v>51</v>
      </c>
      <c r="M18" s="17">
        <f t="shared" si="6"/>
        <v>0.31372549019607843</v>
      </c>
      <c r="N18" s="17">
        <v>111</v>
      </c>
      <c r="O18" s="17">
        <f t="shared" ref="O18:P18" si="26">D18/7</f>
        <v>2.2857142857142856</v>
      </c>
      <c r="P18" s="17">
        <f t="shared" si="26"/>
        <v>0.5714285714285714</v>
      </c>
      <c r="Q18" s="17">
        <f t="shared" si="8"/>
        <v>38</v>
      </c>
      <c r="R18" s="17"/>
      <c r="S18" s="57">
        <v>1.4132985658409389</v>
      </c>
      <c r="T18" s="57">
        <v>520</v>
      </c>
      <c r="U18" s="58">
        <v>300</v>
      </c>
      <c r="V18" s="61">
        <v>44324</v>
      </c>
      <c r="W18" s="57">
        <v>4</v>
      </c>
      <c r="X18" s="57">
        <f t="shared" si="9"/>
        <v>0.25</v>
      </c>
      <c r="Y18" s="57">
        <f t="shared" si="10"/>
        <v>14.165999999999997</v>
      </c>
      <c r="Z18" s="57">
        <v>1</v>
      </c>
      <c r="AA18" s="57" t="s">
        <v>35</v>
      </c>
      <c r="AB18" s="60">
        <f t="shared" si="11"/>
        <v>-0.69</v>
      </c>
      <c r="AC18" s="57">
        <v>4.3468319444444438E-2</v>
      </c>
      <c r="AD18" s="57">
        <f t="shared" si="12"/>
        <v>-0.95978049333333315</v>
      </c>
      <c r="AE18" s="57">
        <v>-4.9000000000000004</v>
      </c>
      <c r="AF18" s="57">
        <v>-5.2694999999999999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22.990000000000002</v>
      </c>
      <c r="D19" s="17">
        <v>15</v>
      </c>
      <c r="E19" s="17">
        <v>0</v>
      </c>
      <c r="F19" s="17">
        <v>344.85</v>
      </c>
      <c r="G19" s="17">
        <v>-50.86999999999999</v>
      </c>
      <c r="H19" s="17">
        <f t="shared" si="1"/>
        <v>0.14751341162824413</v>
      </c>
      <c r="I19" s="17">
        <f t="shared" si="2"/>
        <v>0.25753285714803531</v>
      </c>
      <c r="J19" s="17">
        <f t="shared" si="5"/>
        <v>88.810205787499982</v>
      </c>
      <c r="K19" s="17">
        <f t="shared" si="3"/>
        <v>5.9206803858333323</v>
      </c>
      <c r="L19" s="17">
        <v>44</v>
      </c>
      <c r="M19" s="17">
        <f t="shared" si="6"/>
        <v>0.34090909090909088</v>
      </c>
      <c r="N19" s="17">
        <v>93</v>
      </c>
      <c r="O19" s="17">
        <f t="shared" ref="O19:P19" si="27">D19/7</f>
        <v>2.1428571428571428</v>
      </c>
      <c r="P19" s="17">
        <f t="shared" si="27"/>
        <v>0</v>
      </c>
      <c r="Q19" s="17">
        <f t="shared" si="8"/>
        <v>43</v>
      </c>
      <c r="R19" s="17"/>
      <c r="S19" s="57">
        <v>1.375830013280213</v>
      </c>
      <c r="T19" s="57">
        <v>520</v>
      </c>
      <c r="U19" s="58">
        <v>300</v>
      </c>
      <c r="V19" s="61">
        <v>44321</v>
      </c>
      <c r="W19" s="57">
        <v>2</v>
      </c>
      <c r="X19" s="57">
        <f t="shared" si="9"/>
        <v>0.13333333333333333</v>
      </c>
      <c r="Y19" s="57">
        <f t="shared" si="10"/>
        <v>12.717499999999998</v>
      </c>
      <c r="Z19" s="57">
        <v>2</v>
      </c>
      <c r="AA19" s="57" t="s">
        <v>35</v>
      </c>
      <c r="AB19" s="60">
        <f t="shared" si="11"/>
        <v>-0.69</v>
      </c>
      <c r="AC19" s="57">
        <v>4.3468319444444438E-2</v>
      </c>
      <c r="AD19" s="57">
        <f t="shared" si="12"/>
        <v>-0.8997942124999998</v>
      </c>
      <c r="AE19" s="57">
        <v>-4.9000000000000004</v>
      </c>
      <c r="AF19" s="57">
        <v>-5.2694999999999999</v>
      </c>
      <c r="AG19" s="57">
        <v>0</v>
      </c>
    </row>
    <row r="20" spans="1:33" ht="15.75" customHeight="1">
      <c r="A20" s="13" t="s">
        <v>66</v>
      </c>
      <c r="B20" s="13" t="s">
        <v>182</v>
      </c>
      <c r="C20" s="17">
        <f t="shared" si="4"/>
        <v>23.040526315789474</v>
      </c>
      <c r="D20" s="17">
        <v>19</v>
      </c>
      <c r="E20" s="17">
        <v>0</v>
      </c>
      <c r="F20" s="17">
        <v>437.77</v>
      </c>
      <c r="G20" s="17">
        <v>-34.07</v>
      </c>
      <c r="H20" s="17">
        <f t="shared" si="1"/>
        <v>7.7826255796422786E-2</v>
      </c>
      <c r="I20" s="17">
        <f t="shared" si="2"/>
        <v>0.32819576641653525</v>
      </c>
      <c r="J20" s="17">
        <f t="shared" si="5"/>
        <v>143.67426066416664</v>
      </c>
      <c r="K20" s="17">
        <f t="shared" si="3"/>
        <v>7.561803192850876</v>
      </c>
      <c r="L20" s="17">
        <v>33</v>
      </c>
      <c r="M20" s="17">
        <f t="shared" si="6"/>
        <v>0.5757575757575758</v>
      </c>
      <c r="N20" s="17">
        <v>73</v>
      </c>
      <c r="O20" s="17">
        <f t="shared" ref="O20:P20" si="28">D20/7</f>
        <v>2.7142857142857144</v>
      </c>
      <c r="P20" s="17">
        <f t="shared" si="28"/>
        <v>0</v>
      </c>
      <c r="Q20" s="17">
        <f t="shared" si="8"/>
        <v>26</v>
      </c>
      <c r="R20" s="17"/>
      <c r="S20" s="57">
        <v>1.56969696969697</v>
      </c>
      <c r="T20" s="57">
        <v>520</v>
      </c>
      <c r="U20" s="58">
        <v>300</v>
      </c>
      <c r="V20" s="61">
        <v>44341</v>
      </c>
      <c r="W20" s="57">
        <v>4</v>
      </c>
      <c r="X20" s="57">
        <f t="shared" si="9"/>
        <v>0.21052631578947367</v>
      </c>
      <c r="Y20" s="57">
        <f t="shared" si="10"/>
        <v>8.5175000000000001</v>
      </c>
      <c r="Z20" s="57">
        <v>0</v>
      </c>
      <c r="AA20" s="57" t="s">
        <v>35</v>
      </c>
      <c r="AB20" s="60">
        <f t="shared" si="11"/>
        <v>-0.69</v>
      </c>
      <c r="AC20" s="57">
        <v>4.3468319444444438E-2</v>
      </c>
      <c r="AD20" s="57">
        <f t="shared" si="12"/>
        <v>-1.1397393358333332</v>
      </c>
      <c r="AE20" s="57">
        <v>-4.9000000000000004</v>
      </c>
      <c r="AF20" s="57">
        <v>-5.2694999999999999</v>
      </c>
      <c r="AG20" s="57">
        <v>0</v>
      </c>
    </row>
    <row r="21" spans="1:33" ht="15.75" customHeight="1">
      <c r="A21" s="13" t="s">
        <v>68</v>
      </c>
      <c r="B21" s="13" t="s">
        <v>150</v>
      </c>
      <c r="C21" s="17">
        <f t="shared" si="4"/>
        <v>22.99</v>
      </c>
      <c r="D21" s="17">
        <v>6</v>
      </c>
      <c r="E21" s="17">
        <v>0</v>
      </c>
      <c r="F21" s="17">
        <v>137.94</v>
      </c>
      <c r="G21" s="17">
        <v>-5.43</v>
      </c>
      <c r="H21" s="17">
        <f t="shared" si="1"/>
        <v>3.9364941278816873E-2</v>
      </c>
      <c r="I21" s="17">
        <f t="shared" si="2"/>
        <v>0.36568132749746263</v>
      </c>
      <c r="J21" s="17">
        <f t="shared" si="5"/>
        <v>50.442082314999993</v>
      </c>
      <c r="K21" s="17">
        <f t="shared" si="3"/>
        <v>8.407013719166665</v>
      </c>
      <c r="L21" s="17">
        <v>21</v>
      </c>
      <c r="M21" s="17">
        <f t="shared" si="6"/>
        <v>0.2857142857142857</v>
      </c>
      <c r="N21" s="17">
        <v>69</v>
      </c>
      <c r="O21" s="17">
        <f t="shared" ref="O21:P21" si="29">D21/7</f>
        <v>0.8571428571428571</v>
      </c>
      <c r="P21" s="17">
        <f t="shared" si="29"/>
        <v>0</v>
      </c>
      <c r="Q21" s="17">
        <f t="shared" si="8"/>
        <v>80</v>
      </c>
      <c r="R21" s="17"/>
      <c r="S21" s="57">
        <v>1.7468805704099819</v>
      </c>
      <c r="T21" s="57">
        <v>400</v>
      </c>
      <c r="U21" s="58">
        <v>300</v>
      </c>
      <c r="V21" s="61">
        <v>44341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4.3468319444444438E-2</v>
      </c>
      <c r="AD21" s="57">
        <f t="shared" si="12"/>
        <v>-0.35991768499999993</v>
      </c>
      <c r="AE21" s="57">
        <v>-4.9000000000000004</v>
      </c>
      <c r="AF21" s="57">
        <v>-5.2694999999999999</v>
      </c>
      <c r="AG21" s="57">
        <v>0</v>
      </c>
    </row>
    <row r="22" spans="1:33" ht="15.75" customHeight="1">
      <c r="A22" s="13" t="s">
        <v>70</v>
      </c>
      <c r="B22" s="13" t="s">
        <v>183</v>
      </c>
      <c r="C22" s="17">
        <f t="shared" si="4"/>
        <v>22.99</v>
      </c>
      <c r="D22" s="17">
        <v>6</v>
      </c>
      <c r="E22" s="17">
        <v>0</v>
      </c>
      <c r="F22" s="17">
        <v>137.94</v>
      </c>
      <c r="G22" s="17">
        <v>0</v>
      </c>
      <c r="H22" s="17">
        <f t="shared" si="1"/>
        <v>0</v>
      </c>
      <c r="I22" s="17">
        <f t="shared" si="2"/>
        <v>0.40504626877627953</v>
      </c>
      <c r="J22" s="17">
        <f t="shared" si="5"/>
        <v>55.872082315</v>
      </c>
      <c r="K22" s="17">
        <f t="shared" si="3"/>
        <v>9.3120137191666661</v>
      </c>
      <c r="L22" s="17">
        <v>15</v>
      </c>
      <c r="M22" s="17">
        <f t="shared" si="6"/>
        <v>0.4</v>
      </c>
      <c r="N22" s="17">
        <v>62</v>
      </c>
      <c r="O22" s="17">
        <f t="shared" ref="O22:P22" si="30">D22/7</f>
        <v>0.8571428571428571</v>
      </c>
      <c r="P22" s="17">
        <f t="shared" si="30"/>
        <v>0</v>
      </c>
      <c r="Q22" s="17">
        <f t="shared" si="8"/>
        <v>72</v>
      </c>
      <c r="R22" s="17"/>
      <c r="S22" s="57">
        <v>1.779497098646035</v>
      </c>
      <c r="T22" s="57">
        <v>400</v>
      </c>
      <c r="U22" s="58">
        <v>44348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4.3468319444444438E-2</v>
      </c>
      <c r="AD22" s="57">
        <f t="shared" si="12"/>
        <v>-0.35991768499999993</v>
      </c>
      <c r="AE22" s="57">
        <v>-4.9000000000000004</v>
      </c>
      <c r="AF22" s="57">
        <v>-5.2694999999999999</v>
      </c>
      <c r="AG22" s="57">
        <v>0</v>
      </c>
    </row>
    <row r="23" spans="1:33" ht="15.75" customHeight="1">
      <c r="A23" s="13" t="s">
        <v>72</v>
      </c>
      <c r="B23" s="13" t="s">
        <v>184</v>
      </c>
      <c r="C23" s="17">
        <f t="shared" si="4"/>
        <v>22.99</v>
      </c>
      <c r="D23" s="17">
        <v>1</v>
      </c>
      <c r="E23" s="17">
        <v>0</v>
      </c>
      <c r="F23" s="17">
        <v>22.99</v>
      </c>
      <c r="G23" s="17">
        <v>0</v>
      </c>
      <c r="H23" s="17">
        <f t="shared" si="1"/>
        <v>0</v>
      </c>
      <c r="I23" s="17">
        <f t="shared" si="2"/>
        <v>0.40504626877627947</v>
      </c>
      <c r="J23" s="17">
        <f t="shared" si="5"/>
        <v>9.3120137191666643</v>
      </c>
      <c r="K23" s="17">
        <f t="shared" si="3"/>
        <v>9.3120137191666643</v>
      </c>
      <c r="L23" s="17">
        <v>9</v>
      </c>
      <c r="M23" s="17">
        <f t="shared" si="6"/>
        <v>0.1111111111111111</v>
      </c>
      <c r="N23" s="17">
        <v>61</v>
      </c>
      <c r="O23" s="17">
        <f t="shared" ref="O23:P23" si="31">D23/7</f>
        <v>0.14285714285714285</v>
      </c>
      <c r="P23" s="17">
        <f t="shared" si="31"/>
        <v>0</v>
      </c>
      <c r="Q23" s="17">
        <f t="shared" si="8"/>
        <v>427</v>
      </c>
      <c r="R23" s="17"/>
      <c r="S23" s="57">
        <v>1.633093525179856</v>
      </c>
      <c r="T23" s="57">
        <v>300</v>
      </c>
      <c r="U23" s="58">
        <v>300</v>
      </c>
      <c r="V23" s="61">
        <v>44348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4.3468319444444438E-2</v>
      </c>
      <c r="AD23" s="57">
        <f t="shared" si="12"/>
        <v>-5.9986280833333322E-2</v>
      </c>
      <c r="AE23" s="57">
        <v>-4.9000000000000004</v>
      </c>
      <c r="AF23" s="57">
        <v>-5.2694999999999999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22.479166666666668</v>
      </c>
      <c r="D24" s="17">
        <v>12</v>
      </c>
      <c r="E24" s="17">
        <v>0</v>
      </c>
      <c r="F24" s="17">
        <v>269.75</v>
      </c>
      <c r="G24" s="17">
        <v>0</v>
      </c>
      <c r="H24" s="17">
        <f t="shared" si="1"/>
        <v>0</v>
      </c>
      <c r="I24" s="17">
        <f t="shared" si="2"/>
        <v>0.39493480863762737</v>
      </c>
      <c r="J24" s="17">
        <f t="shared" si="5"/>
        <v>106.53366462999998</v>
      </c>
      <c r="K24" s="17">
        <f t="shared" si="3"/>
        <v>8.8778053858333319</v>
      </c>
      <c r="L24" s="17">
        <v>12</v>
      </c>
      <c r="M24" s="17">
        <f t="shared" si="6"/>
        <v>1</v>
      </c>
      <c r="N24" s="17">
        <v>49</v>
      </c>
      <c r="O24" s="17">
        <f t="shared" ref="O24:P24" si="32">D24/7</f>
        <v>1.7142857142857142</v>
      </c>
      <c r="P24" s="17">
        <f t="shared" si="32"/>
        <v>0</v>
      </c>
      <c r="Q24" s="17">
        <f t="shared" si="8"/>
        <v>28</v>
      </c>
      <c r="R24" s="17"/>
      <c r="S24" s="57">
        <v>1.776859504132231</v>
      </c>
      <c r="T24" s="57">
        <v>400</v>
      </c>
      <c r="U24" s="58">
        <v>300</v>
      </c>
      <c r="V24" s="61" t="s">
        <v>185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4.3468319444444438E-2</v>
      </c>
      <c r="AD24" s="57">
        <f t="shared" si="12"/>
        <v>-0.71983536999999986</v>
      </c>
      <c r="AE24" s="57">
        <v>-4.9000000000000004</v>
      </c>
      <c r="AF24" s="57">
        <v>-5.2694999999999999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21.424999999999994</v>
      </c>
      <c r="D25" s="17">
        <v>2</v>
      </c>
      <c r="E25" s="17">
        <v>0</v>
      </c>
      <c r="F25" s="17">
        <v>42.849999999999987</v>
      </c>
      <c r="G25" s="17">
        <v>0</v>
      </c>
      <c r="H25" s="17">
        <f t="shared" si="1"/>
        <v>0</v>
      </c>
      <c r="I25" s="17">
        <f t="shared" si="2"/>
        <v>0.37021067534033425</v>
      </c>
      <c r="J25" s="17">
        <f t="shared" si="5"/>
        <v>15.863527438333318</v>
      </c>
      <c r="K25" s="17">
        <f t="shared" si="3"/>
        <v>7.9317637191666588</v>
      </c>
      <c r="L25" s="17">
        <v>10</v>
      </c>
      <c r="M25" s="17">
        <f t="shared" si="6"/>
        <v>0.2</v>
      </c>
      <c r="N25" s="17">
        <v>48</v>
      </c>
      <c r="O25" s="17">
        <f t="shared" ref="O25:P25" si="33">D25/7</f>
        <v>0.2857142857142857</v>
      </c>
      <c r="P25" s="17">
        <f t="shared" si="33"/>
        <v>0</v>
      </c>
      <c r="Q25" s="17">
        <f t="shared" si="8"/>
        <v>168</v>
      </c>
      <c r="R25" s="17"/>
      <c r="S25" s="57">
        <v>1.968911917098445</v>
      </c>
      <c r="T25" s="57">
        <v>5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4.3468319444444438E-2</v>
      </c>
      <c r="AD25" s="57">
        <f t="shared" si="12"/>
        <v>-0.11997256166666664</v>
      </c>
      <c r="AE25" s="57">
        <v>-4.95</v>
      </c>
      <c r="AF25" s="57">
        <v>-5.2694999999999999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19.989999999999998</v>
      </c>
      <c r="D26" s="17">
        <v>2</v>
      </c>
      <c r="E26" s="17">
        <v>0</v>
      </c>
      <c r="F26" s="17">
        <v>39.979999999999997</v>
      </c>
      <c r="G26" s="17">
        <v>0</v>
      </c>
      <c r="H26" s="17">
        <f t="shared" si="1"/>
        <v>0</v>
      </c>
      <c r="I26" s="17">
        <f t="shared" si="2"/>
        <v>0.33576857024345497</v>
      </c>
      <c r="J26" s="17">
        <f t="shared" si="5"/>
        <v>13.424027438333329</v>
      </c>
      <c r="K26" s="17">
        <f t="shared" si="3"/>
        <v>6.7120137191666647</v>
      </c>
      <c r="L26" s="17">
        <v>13</v>
      </c>
      <c r="M26" s="17">
        <f t="shared" si="6"/>
        <v>0.15384615384615385</v>
      </c>
      <c r="N26" s="17">
        <v>345</v>
      </c>
      <c r="O26" s="17">
        <f t="shared" ref="O26:P26" si="34">D26/7</f>
        <v>0.2857142857142857</v>
      </c>
      <c r="P26" s="17">
        <f t="shared" si="34"/>
        <v>0</v>
      </c>
      <c r="Q26" s="17">
        <f t="shared" si="8"/>
        <v>1207</v>
      </c>
      <c r="R26" s="17"/>
      <c r="S26" s="57">
        <v>1.0586466165413531</v>
      </c>
      <c r="T26" s="57">
        <v>5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4.3468319444444438E-2</v>
      </c>
      <c r="AD26" s="57">
        <f t="shared" si="12"/>
        <v>-0.11997256166666664</v>
      </c>
      <c r="AE26" s="57">
        <v>-4.95</v>
      </c>
      <c r="AF26" s="57">
        <v>-5.2694999999999999</v>
      </c>
      <c r="AG26" s="57">
        <v>0</v>
      </c>
    </row>
    <row r="27" spans="1:33" ht="15.75" customHeight="1">
      <c r="A27" s="13" t="s">
        <v>79</v>
      </c>
      <c r="B27" s="13" t="s">
        <v>153</v>
      </c>
      <c r="C27" s="17">
        <f t="shared" si="4"/>
        <v>19.989999999999998</v>
      </c>
      <c r="D27" s="17">
        <v>8</v>
      </c>
      <c r="E27" s="17">
        <v>0</v>
      </c>
      <c r="F27" s="17">
        <v>159.91999999999999</v>
      </c>
      <c r="G27" s="17">
        <v>0</v>
      </c>
      <c r="H27" s="17">
        <f t="shared" si="1"/>
        <v>0</v>
      </c>
      <c r="I27" s="17">
        <f t="shared" si="2"/>
        <v>0.33576857024345497</v>
      </c>
      <c r="J27" s="17">
        <f t="shared" si="5"/>
        <v>53.696109753333317</v>
      </c>
      <c r="K27" s="17">
        <f t="shared" si="3"/>
        <v>6.7120137191666647</v>
      </c>
      <c r="L27" s="17">
        <v>12</v>
      </c>
      <c r="M27" s="17">
        <f t="shared" si="6"/>
        <v>0.66666666666666663</v>
      </c>
      <c r="N27" s="17">
        <v>337</v>
      </c>
      <c r="O27" s="17">
        <f t="shared" ref="O27:P27" si="35">D27/7</f>
        <v>1.1428571428571428</v>
      </c>
      <c r="P27" s="17">
        <f t="shared" si="35"/>
        <v>0</v>
      </c>
      <c r="Q27" s="17">
        <f t="shared" si="8"/>
        <v>294</v>
      </c>
      <c r="R27" s="17"/>
      <c r="S27" s="57">
        <v>0.93567251461988299</v>
      </c>
      <c r="T27" s="57">
        <v>100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4.3468319444444438E-2</v>
      </c>
      <c r="AD27" s="57">
        <f t="shared" si="12"/>
        <v>-0.47989024666666658</v>
      </c>
      <c r="AE27" s="57">
        <v>-4.95</v>
      </c>
      <c r="AF27" s="57">
        <v>-5.2694999999999999</v>
      </c>
      <c r="AG27" s="57">
        <v>0</v>
      </c>
    </row>
    <row r="28" spans="1:33" ht="15.75" customHeight="1">
      <c r="A28" s="13" t="s">
        <v>81</v>
      </c>
      <c r="B28" s="13" t="s">
        <v>186</v>
      </c>
      <c r="C28" s="17">
        <f t="shared" si="4"/>
        <v>19.990000000000002</v>
      </c>
      <c r="D28" s="17">
        <v>10</v>
      </c>
      <c r="E28" s="17">
        <v>0</v>
      </c>
      <c r="F28" s="17">
        <v>199.9</v>
      </c>
      <c r="G28" s="17">
        <v>-26.25</v>
      </c>
      <c r="H28" s="17">
        <f t="shared" si="1"/>
        <v>0.13131565782891447</v>
      </c>
      <c r="I28" s="17">
        <f t="shared" si="2"/>
        <v>0.20968351420293477</v>
      </c>
      <c r="J28" s="17">
        <f t="shared" si="5"/>
        <v>41.91573448916666</v>
      </c>
      <c r="K28" s="17">
        <f t="shared" si="3"/>
        <v>4.1915734489166656</v>
      </c>
      <c r="L28" s="17">
        <v>34</v>
      </c>
      <c r="M28" s="17">
        <f t="shared" si="6"/>
        <v>0.29411764705882354</v>
      </c>
      <c r="N28" s="17">
        <v>307</v>
      </c>
      <c r="O28" s="17">
        <f t="shared" ref="O28:P28" si="36">D28/7</f>
        <v>1.4285714285714286</v>
      </c>
      <c r="P28" s="17">
        <f t="shared" si="36"/>
        <v>0</v>
      </c>
      <c r="Q28" s="17">
        <f t="shared" si="8"/>
        <v>214</v>
      </c>
      <c r="R28" s="17"/>
      <c r="S28" s="57">
        <v>0.90177133655394526</v>
      </c>
      <c r="T28" s="57">
        <v>100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4.3468319444444438E-2</v>
      </c>
      <c r="AD28" s="57">
        <f t="shared" si="12"/>
        <v>-0.59986280833333328</v>
      </c>
      <c r="AE28" s="57">
        <v>-4.95</v>
      </c>
      <c r="AF28" s="57">
        <v>-5.1649402702499998</v>
      </c>
      <c r="AG28" s="57">
        <v>0</v>
      </c>
    </row>
    <row r="29" spans="1:33" ht="15.75" customHeight="1">
      <c r="A29" s="13" t="s">
        <v>82</v>
      </c>
      <c r="B29" s="13" t="s">
        <v>187</v>
      </c>
      <c r="C29" s="17">
        <f t="shared" si="4"/>
        <v>19.989999999999998</v>
      </c>
      <c r="D29" s="17">
        <v>12</v>
      </c>
      <c r="E29" s="17">
        <v>0</v>
      </c>
      <c r="F29" s="17">
        <v>239.88</v>
      </c>
      <c r="G29" s="17">
        <v>-17</v>
      </c>
      <c r="H29" s="17">
        <f t="shared" si="1"/>
        <v>7.086876771719193E-2</v>
      </c>
      <c r="I29" s="17">
        <f t="shared" si="2"/>
        <v>0.27013040431465729</v>
      </c>
      <c r="J29" s="17">
        <f t="shared" si="5"/>
        <v>64.798881386999994</v>
      </c>
      <c r="K29" s="17">
        <f t="shared" si="3"/>
        <v>5.3999067822499995</v>
      </c>
      <c r="L29" s="17">
        <v>32</v>
      </c>
      <c r="M29" s="17">
        <f t="shared" si="6"/>
        <v>0.375</v>
      </c>
      <c r="N29" s="17">
        <v>314</v>
      </c>
      <c r="O29" s="17">
        <f t="shared" ref="O29:P29" si="37">D29/7</f>
        <v>1.7142857142857142</v>
      </c>
      <c r="P29" s="17">
        <f t="shared" si="37"/>
        <v>0</v>
      </c>
      <c r="Q29" s="17">
        <f t="shared" si="8"/>
        <v>183</v>
      </c>
      <c r="R29" s="17"/>
      <c r="S29" s="57">
        <v>0.92592592592592593</v>
      </c>
      <c r="T29" s="57">
        <v>100</v>
      </c>
      <c r="U29" s="58" t="s">
        <v>63</v>
      </c>
      <c r="V29" s="61" t="s">
        <v>63</v>
      </c>
      <c r="W29" s="57">
        <v>1</v>
      </c>
      <c r="X29" s="57">
        <f t="shared" si="9"/>
        <v>8.3333333333333329E-2</v>
      </c>
      <c r="Y29" s="57">
        <f t="shared" si="10"/>
        <v>5.666666666666667</v>
      </c>
      <c r="Z29" s="57">
        <v>2</v>
      </c>
      <c r="AA29" s="57" t="s">
        <v>35</v>
      </c>
      <c r="AB29" s="60">
        <f t="shared" si="11"/>
        <v>-0.69</v>
      </c>
      <c r="AC29" s="57">
        <v>4.3468319444444438E-2</v>
      </c>
      <c r="AD29" s="57">
        <f t="shared" si="12"/>
        <v>-0.71983536999999986</v>
      </c>
      <c r="AE29" s="57">
        <v>-4.95</v>
      </c>
      <c r="AF29" s="57">
        <v>-5.1649402702499998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19.304499999999997</v>
      </c>
      <c r="D30" s="17">
        <v>20</v>
      </c>
      <c r="E30" s="17">
        <v>0</v>
      </c>
      <c r="F30" s="17">
        <v>386.09</v>
      </c>
      <c r="G30" s="17">
        <v>0</v>
      </c>
      <c r="H30" s="17">
        <f t="shared" si="1"/>
        <v>0</v>
      </c>
      <c r="I30" s="17">
        <f t="shared" si="2"/>
        <v>0.32292462632633145</v>
      </c>
      <c r="J30" s="17">
        <f t="shared" si="5"/>
        <v>124.67796897833331</v>
      </c>
      <c r="K30" s="17">
        <f t="shared" si="3"/>
        <v>6.2338984489166656</v>
      </c>
      <c r="L30" s="17">
        <v>18</v>
      </c>
      <c r="M30" s="17">
        <f t="shared" si="6"/>
        <v>1.1111111111111112</v>
      </c>
      <c r="N30" s="17">
        <v>295</v>
      </c>
      <c r="O30" s="17">
        <f t="shared" ref="O30:P30" si="38">D30/7</f>
        <v>2.8571428571428572</v>
      </c>
      <c r="P30" s="17">
        <f t="shared" si="38"/>
        <v>0</v>
      </c>
      <c r="Q30" s="17">
        <f t="shared" si="8"/>
        <v>103</v>
      </c>
      <c r="R30" s="17"/>
      <c r="S30" s="57">
        <v>0.63468634686346859</v>
      </c>
      <c r="T30" s="57">
        <v>100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4.3468319444444438E-2</v>
      </c>
      <c r="AD30" s="57">
        <f t="shared" si="12"/>
        <v>-1.1997256166666666</v>
      </c>
      <c r="AE30" s="57">
        <v>-4.95</v>
      </c>
      <c r="AF30" s="57">
        <v>-5.1649402702499998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17.489999999999998</v>
      </c>
      <c r="D31" s="17">
        <v>9</v>
      </c>
      <c r="E31" s="17">
        <v>0</v>
      </c>
      <c r="F31" s="17">
        <v>157.41</v>
      </c>
      <c r="G31" s="17">
        <v>-0.23</v>
      </c>
      <c r="H31" s="17">
        <f t="shared" si="1"/>
        <v>1.461152404548631E-3</v>
      </c>
      <c r="I31" s="17">
        <f t="shared" si="2"/>
        <v>0.26678204078679879</v>
      </c>
      <c r="J31" s="17">
        <f t="shared" si="5"/>
        <v>41.994161040249999</v>
      </c>
      <c r="K31" s="17">
        <f t="shared" si="3"/>
        <v>4.6660178933611114</v>
      </c>
      <c r="L31" s="17">
        <v>17</v>
      </c>
      <c r="M31" s="17">
        <f t="shared" si="6"/>
        <v>0.52941176470588236</v>
      </c>
      <c r="N31" s="17">
        <v>288</v>
      </c>
      <c r="O31" s="17">
        <f t="shared" ref="O31:P31" si="39">D31/7</f>
        <v>1.2857142857142858</v>
      </c>
      <c r="P31" s="17">
        <f t="shared" si="39"/>
        <v>0</v>
      </c>
      <c r="Q31" s="17">
        <f t="shared" si="8"/>
        <v>224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0.58852867830423938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4.3468319444444438E-2</v>
      </c>
      <c r="AD31" s="57">
        <f t="shared" si="12"/>
        <v>-0.53987652749999993</v>
      </c>
      <c r="AE31" s="57">
        <v>-4.95</v>
      </c>
      <c r="AF31" s="57">
        <v>-5.1649402702499998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3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83203125" customWidth="1"/>
    <col min="22" max="22" width="2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Info!B1:BJ7000""),4,FALSE),"""")"),"Peel-and-Stick Baseplates - 10 Inch x 10 Inch Baseplate - 4 Pack (2 Blue, 2 Green) Compatible with all Major Brands")</f>
        <v>Peel-and-Stick Baseplates - 10 Inch x 10 Inch Baseplate - 4 Pack (2 Blue, 2 Green)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Info!B1:BJ7000""),3,FALSE),"""")"),"B074SW4JBJ")</f>
        <v>B074SW4JBJ</v>
      </c>
      <c r="B2" s="2" t="s">
        <v>188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35.75" customHeight="1">
      <c r="A3" s="45" t="s">
        <v>32</v>
      </c>
      <c r="B3" s="46"/>
      <c r="C3" s="3">
        <f>((AE31+AF31)/0.85)*-1</f>
        <v>12.608282670882351</v>
      </c>
      <c r="D3" s="4">
        <f>SUM(D4:D99763)</f>
        <v>334</v>
      </c>
      <c r="E3" s="4"/>
      <c r="F3" s="5">
        <f t="shared" ref="F3:G3" si="0">SUM(F4:F99763)</f>
        <v>6278.85</v>
      </c>
      <c r="G3" s="5">
        <f t="shared" si="0"/>
        <v>-48.75</v>
      </c>
      <c r="H3" s="6">
        <f t="shared" ref="H3:H31" si="1">G3/F3*-1</f>
        <v>7.7641606345110964E-3</v>
      </c>
      <c r="I3" s="7">
        <f t="shared" ref="I3:I31" si="2">J3/F3</f>
        <v>0.26809325613204521</v>
      </c>
      <c r="J3" s="5">
        <f>SUM(J4:J99763)</f>
        <v>1683.317341264692</v>
      </c>
      <c r="K3" s="5">
        <f t="shared" ref="K3:K31" si="3">J3/D3</f>
        <v>5.0398722792356052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Compiled!b1:g5000""),2,FALSE),"""")"),"2.5 - March
4.5 - April
4.5 - May
4.5 - Jun
4.5 - Jul
4.5 - Aug
4.5 - Sept
4.5 - Oct
4.5 - Nov
12 - Dec
4.5 - Jan
2.5 - Feb")</f>
        <v>2.5 - March
4.5 - April
4.5 - May
4.5 - Jun
4.5 - Jul
4.5 - Aug
4.5 - Sept
4.5 - Oct
4.5 - Nov
12 - Dec
4.5 - Jan
2.5 -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QTY-60")</f>
        <v>US Storage QTY-60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3</v>
      </c>
      <c r="X3" s="6">
        <f>AVERAGE(X4:X99763)</f>
        <v>1.7857142857142856E-2</v>
      </c>
      <c r="Y3" s="5">
        <f>ROUND(AVERAGE(Y4:Y99763),2)</f>
        <v>0.99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Info!B2:BZ7000""),36,false)),"""")*-1"),-5.76704027025)</f>
        <v>-5.7670402702499999</v>
      </c>
      <c r="AG3" s="5">
        <f>SUM(AG4:AG99763)</f>
        <v>0</v>
      </c>
    </row>
    <row r="4" spans="1:33" ht="15.75" customHeight="1">
      <c r="A4" s="13" t="s">
        <v>33</v>
      </c>
      <c r="B4" s="13" t="s">
        <v>189</v>
      </c>
      <c r="C4" s="17">
        <f t="shared" ref="C4:C31" si="4">IFERROR(F4/D4," - ")</f>
        <v>20.1848275862069</v>
      </c>
      <c r="D4" s="17">
        <v>29</v>
      </c>
      <c r="E4" s="17">
        <v>0</v>
      </c>
      <c r="F4" s="17">
        <v>585.36000000000013</v>
      </c>
      <c r="G4" s="17">
        <v>-0.1</v>
      </c>
      <c r="H4" s="17">
        <f t="shared" si="1"/>
        <v>1.7083504168375013E-4</v>
      </c>
      <c r="I4" s="17">
        <f t="shared" si="2"/>
        <v>0.31779552996972288</v>
      </c>
      <c r="J4" s="17">
        <f t="shared" ref="J4:J31" si="5">F4*0.85+G4+AF4*D4+D4*AE4+AG4+AD4</f>
        <v>186.02479142307703</v>
      </c>
      <c r="K4" s="17">
        <f t="shared" si="3"/>
        <v>6.4146479801061043</v>
      </c>
      <c r="L4" s="17">
        <v>51</v>
      </c>
      <c r="M4" s="17">
        <f t="shared" ref="M4:M31" si="6">IFERROR(D4/L4,"-")</f>
        <v>0.56862745098039214</v>
      </c>
      <c r="N4" s="17">
        <v>171</v>
      </c>
      <c r="O4" s="17">
        <f t="shared" ref="O4:P4" si="7">D4/7</f>
        <v>4.1428571428571432</v>
      </c>
      <c r="P4" s="17">
        <f t="shared" si="7"/>
        <v>0</v>
      </c>
      <c r="Q4" s="17">
        <f t="shared" ref="Q4:Q31" si="8">ROUNDDOWN(N4/(O4+P4),0)</f>
        <v>41</v>
      </c>
      <c r="R4" s="17"/>
      <c r="S4" s="57">
        <v>1.42279020234291</v>
      </c>
      <c r="T4" s="57">
        <v>800</v>
      </c>
      <c r="U4" s="58">
        <v>160</v>
      </c>
      <c r="V4" s="61">
        <v>44203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4.4275000000000002E-2</v>
      </c>
      <c r="AD4" s="57">
        <f t="shared" ref="AD4:AD31" si="12">IFERROR(AB4*AC4*D4*2,0)</f>
        <v>-1.7718855</v>
      </c>
      <c r="AE4" s="57">
        <v>-4.9000000000000004</v>
      </c>
      <c r="AF4" s="57">
        <v>-5.7779076923076902</v>
      </c>
      <c r="AG4" s="57">
        <v>0</v>
      </c>
    </row>
    <row r="5" spans="1:33" ht="15.75" customHeight="1">
      <c r="A5" s="13" t="s">
        <v>36</v>
      </c>
      <c r="B5" s="13" t="s">
        <v>88</v>
      </c>
      <c r="C5" s="17">
        <f t="shared" si="4"/>
        <v>19.359629629629627</v>
      </c>
      <c r="D5" s="17">
        <v>27</v>
      </c>
      <c r="E5" s="17">
        <v>0</v>
      </c>
      <c r="F5" s="17">
        <v>522.70999999999992</v>
      </c>
      <c r="G5" s="17">
        <v>-0.02</v>
      </c>
      <c r="H5" s="17">
        <f t="shared" si="1"/>
        <v>3.8262133879206448E-5</v>
      </c>
      <c r="I5" s="17">
        <f t="shared" si="2"/>
        <v>0.29525034112163973</v>
      </c>
      <c r="J5" s="17">
        <f t="shared" si="5"/>
        <v>154.33030580769227</v>
      </c>
      <c r="K5" s="17">
        <f t="shared" si="3"/>
        <v>5.7159372521367509</v>
      </c>
      <c r="L5" s="17">
        <v>33</v>
      </c>
      <c r="M5" s="17">
        <f t="shared" si="6"/>
        <v>0.81818181818181823</v>
      </c>
      <c r="N5" s="17">
        <v>136</v>
      </c>
      <c r="O5" s="17">
        <f t="shared" ref="O5:P5" si="13">D5/7</f>
        <v>3.8571428571428572</v>
      </c>
      <c r="P5" s="17">
        <f t="shared" si="13"/>
        <v>0</v>
      </c>
      <c r="Q5" s="17">
        <f t="shared" si="8"/>
        <v>35</v>
      </c>
      <c r="R5" s="17"/>
      <c r="S5" s="57">
        <v>1.7321652065081301</v>
      </c>
      <c r="T5" s="57">
        <v>440</v>
      </c>
      <c r="U5" s="58">
        <v>80</v>
      </c>
      <c r="V5" s="61">
        <v>44256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4.4275000000000002E-2</v>
      </c>
      <c r="AD5" s="57">
        <f t="shared" si="12"/>
        <v>-1.6496865000000001</v>
      </c>
      <c r="AE5" s="57">
        <v>-4.9000000000000004</v>
      </c>
      <c r="AF5" s="57">
        <v>-5.7779076923076902</v>
      </c>
      <c r="AG5" s="57">
        <v>0</v>
      </c>
    </row>
    <row r="6" spans="1:33" ht="15.75" customHeight="1">
      <c r="A6" s="13" t="s">
        <v>38</v>
      </c>
      <c r="B6" s="13" t="s">
        <v>190</v>
      </c>
      <c r="C6" s="17">
        <f t="shared" si="4"/>
        <v>17.728260869565219</v>
      </c>
      <c r="D6" s="17">
        <v>23</v>
      </c>
      <c r="E6" s="17">
        <v>0</v>
      </c>
      <c r="F6" s="17">
        <v>407.75000000000006</v>
      </c>
      <c r="G6" s="17">
        <v>0</v>
      </c>
      <c r="H6" s="17">
        <f t="shared" si="1"/>
        <v>0</v>
      </c>
      <c r="I6" s="17">
        <f t="shared" si="2"/>
        <v>0.24424361637504147</v>
      </c>
      <c r="J6" s="17">
        <f t="shared" si="5"/>
        <v>99.590334576923169</v>
      </c>
      <c r="K6" s="17">
        <f t="shared" si="3"/>
        <v>4.3300145468227464</v>
      </c>
      <c r="L6" s="17">
        <v>33</v>
      </c>
      <c r="M6" s="17">
        <f t="shared" si="6"/>
        <v>0.69696969696969702</v>
      </c>
      <c r="N6" s="17">
        <v>127</v>
      </c>
      <c r="O6" s="17">
        <f t="shared" ref="O6:P6" si="14">D6/7</f>
        <v>3.2857142857142856</v>
      </c>
      <c r="P6" s="17">
        <f t="shared" si="14"/>
        <v>0</v>
      </c>
      <c r="Q6" s="17">
        <f t="shared" si="8"/>
        <v>38</v>
      </c>
      <c r="R6" s="17"/>
      <c r="S6" s="57">
        <v>1.8839050131926101</v>
      </c>
      <c r="T6" s="57">
        <v>640</v>
      </c>
      <c r="U6" s="58">
        <v>80</v>
      </c>
      <c r="V6" s="61">
        <v>44256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4.4275000000000002E-2</v>
      </c>
      <c r="AD6" s="57">
        <f t="shared" si="12"/>
        <v>-1.4052884999999999</v>
      </c>
      <c r="AE6" s="57">
        <v>-4.9000000000000004</v>
      </c>
      <c r="AF6" s="57">
        <v>-5.7779076923076902</v>
      </c>
      <c r="AG6" s="57">
        <v>0</v>
      </c>
    </row>
    <row r="7" spans="1:33" ht="15.75" customHeight="1">
      <c r="A7" s="13" t="s">
        <v>40</v>
      </c>
      <c r="B7" s="13" t="s">
        <v>191</v>
      </c>
      <c r="C7" s="17">
        <f t="shared" si="4"/>
        <v>19.457619047619051</v>
      </c>
      <c r="D7" s="17">
        <v>21</v>
      </c>
      <c r="E7" s="17">
        <v>0</v>
      </c>
      <c r="F7" s="17">
        <v>408.61000000000007</v>
      </c>
      <c r="G7" s="17">
        <v>0</v>
      </c>
      <c r="H7" s="17">
        <f t="shared" si="1"/>
        <v>0</v>
      </c>
      <c r="I7" s="17">
        <f t="shared" si="2"/>
        <v>0.29808215405398791</v>
      </c>
      <c r="J7" s="17">
        <f t="shared" si="5"/>
        <v>121.79934896800002</v>
      </c>
      <c r="K7" s="17">
        <f t="shared" si="3"/>
        <v>5.7999689984761913</v>
      </c>
      <c r="L7" s="17">
        <v>32</v>
      </c>
      <c r="M7" s="17">
        <f t="shared" si="6"/>
        <v>0.65625</v>
      </c>
      <c r="N7" s="17">
        <v>105</v>
      </c>
      <c r="O7" s="17">
        <f t="shared" ref="O7:P7" si="15">D7/7</f>
        <v>3</v>
      </c>
      <c r="P7" s="17">
        <f t="shared" si="15"/>
        <v>0</v>
      </c>
      <c r="Q7" s="17">
        <f t="shared" si="8"/>
        <v>35</v>
      </c>
      <c r="R7" s="17"/>
      <c r="S7" s="57">
        <v>2.245827010622155</v>
      </c>
      <c r="T7" s="57">
        <v>640</v>
      </c>
      <c r="U7" s="58">
        <v>80</v>
      </c>
      <c r="V7" s="61">
        <v>44256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4.4275000000000002E-2</v>
      </c>
      <c r="AD7" s="57">
        <f t="shared" si="12"/>
        <v>-1.2830895</v>
      </c>
      <c r="AE7" s="57">
        <v>-4.9000000000000004</v>
      </c>
      <c r="AF7" s="57">
        <v>-5.7779076920000003</v>
      </c>
      <c r="AG7" s="57">
        <v>0</v>
      </c>
    </row>
    <row r="8" spans="1:33" ht="15.75" customHeight="1">
      <c r="A8" s="13" t="s">
        <v>42</v>
      </c>
      <c r="B8" s="13" t="s">
        <v>88</v>
      </c>
      <c r="C8" s="17">
        <f t="shared" si="4"/>
        <v>19.925000000000001</v>
      </c>
      <c r="D8" s="17">
        <v>12</v>
      </c>
      <c r="E8" s="17">
        <v>0</v>
      </c>
      <c r="F8" s="17">
        <v>239.10000000000002</v>
      </c>
      <c r="G8" s="17">
        <v>0</v>
      </c>
      <c r="H8" s="17">
        <f t="shared" si="1"/>
        <v>0</v>
      </c>
      <c r="I8" s="17">
        <f t="shared" si="2"/>
        <v>0.3110284972647428</v>
      </c>
      <c r="J8" s="17">
        <f t="shared" si="5"/>
        <v>74.366913696000012</v>
      </c>
      <c r="K8" s="17">
        <f t="shared" si="3"/>
        <v>6.1972428080000013</v>
      </c>
      <c r="L8" s="17">
        <v>26</v>
      </c>
      <c r="M8" s="17">
        <f t="shared" si="6"/>
        <v>0.46153846153846156</v>
      </c>
      <c r="N8" s="17">
        <v>93</v>
      </c>
      <c r="O8" s="17">
        <f t="shared" ref="O8:P8" si="16">D8/7</f>
        <v>1.7142857142857142</v>
      </c>
      <c r="P8" s="17">
        <f t="shared" si="16"/>
        <v>0</v>
      </c>
      <c r="Q8" s="17">
        <f t="shared" si="8"/>
        <v>54</v>
      </c>
      <c r="R8" s="17"/>
      <c r="S8" s="57">
        <v>1.8132678132678131</v>
      </c>
      <c r="T8" s="57">
        <v>640</v>
      </c>
      <c r="U8" s="58">
        <v>80</v>
      </c>
      <c r="V8" s="61">
        <v>44261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4.4275000000000002E-2</v>
      </c>
      <c r="AD8" s="57">
        <f t="shared" si="12"/>
        <v>-0.73319400000000001</v>
      </c>
      <c r="AE8" s="57">
        <v>-4.9000000000000004</v>
      </c>
      <c r="AF8" s="57">
        <v>-5.7779076920000003</v>
      </c>
      <c r="AG8" s="57">
        <v>0</v>
      </c>
    </row>
    <row r="9" spans="1:33" ht="15.75" customHeight="1">
      <c r="A9" s="13" t="s">
        <v>44</v>
      </c>
      <c r="B9" s="13" t="s">
        <v>192</v>
      </c>
      <c r="C9" s="17">
        <f t="shared" si="4"/>
        <v>22.99</v>
      </c>
      <c r="D9" s="17">
        <v>8</v>
      </c>
      <c r="E9" s="17">
        <v>0</v>
      </c>
      <c r="F9" s="17">
        <v>183.92</v>
      </c>
      <c r="G9" s="17">
        <v>0</v>
      </c>
      <c r="H9" s="17">
        <f t="shared" si="1"/>
        <v>0</v>
      </c>
      <c r="I9" s="17">
        <f t="shared" si="2"/>
        <v>0.38021349247498909</v>
      </c>
      <c r="J9" s="17">
        <f t="shared" si="5"/>
        <v>69.928865535999989</v>
      </c>
      <c r="K9" s="17">
        <f t="shared" si="3"/>
        <v>8.7411081919999987</v>
      </c>
      <c r="L9" s="17">
        <v>28</v>
      </c>
      <c r="M9" s="17">
        <f t="shared" si="6"/>
        <v>0.2857142857142857</v>
      </c>
      <c r="N9" s="17">
        <v>89</v>
      </c>
      <c r="O9" s="17">
        <f t="shared" ref="O9:P9" si="17">D9/7</f>
        <v>1.1428571428571428</v>
      </c>
      <c r="P9" s="17">
        <f t="shared" si="17"/>
        <v>0</v>
      </c>
      <c r="Q9" s="17">
        <f t="shared" si="8"/>
        <v>77</v>
      </c>
      <c r="R9" s="17"/>
      <c r="S9" s="57">
        <v>1.870967741935484</v>
      </c>
      <c r="T9" s="57">
        <v>640</v>
      </c>
      <c r="U9" s="58">
        <v>80</v>
      </c>
      <c r="V9" s="61">
        <v>44266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4.4275000000000002E-2</v>
      </c>
      <c r="AD9" s="57">
        <f t="shared" si="12"/>
        <v>-0.48879600000000001</v>
      </c>
      <c r="AE9" s="57">
        <v>-4.9000000000000004</v>
      </c>
      <c r="AF9" s="57">
        <v>-5.8392923080000001</v>
      </c>
      <c r="AG9" s="57">
        <v>0</v>
      </c>
    </row>
    <row r="10" spans="1:33" ht="15.75" customHeight="1">
      <c r="A10" s="13" t="s">
        <v>46</v>
      </c>
      <c r="B10" s="13" t="s">
        <v>193</v>
      </c>
      <c r="C10" s="17">
        <f t="shared" si="4"/>
        <v>22.49</v>
      </c>
      <c r="D10" s="17">
        <v>3</v>
      </c>
      <c r="E10" s="17">
        <v>0</v>
      </c>
      <c r="F10" s="17">
        <v>67.47</v>
      </c>
      <c r="G10" s="17">
        <v>0</v>
      </c>
      <c r="H10" s="17">
        <f t="shared" si="1"/>
        <v>0</v>
      </c>
      <c r="I10" s="17">
        <f t="shared" si="2"/>
        <v>0.36976915037794572</v>
      </c>
      <c r="J10" s="17">
        <f t="shared" si="5"/>
        <v>24.948324575999997</v>
      </c>
      <c r="K10" s="17">
        <f t="shared" si="3"/>
        <v>8.3161081919999997</v>
      </c>
      <c r="L10" s="17">
        <v>19</v>
      </c>
      <c r="M10" s="17">
        <f t="shared" si="6"/>
        <v>0.15789473684210525</v>
      </c>
      <c r="N10" s="17">
        <v>82</v>
      </c>
      <c r="O10" s="17">
        <f t="shared" ref="O10:P10" si="18">D10/7</f>
        <v>0.42857142857142855</v>
      </c>
      <c r="P10" s="17">
        <f t="shared" si="18"/>
        <v>0</v>
      </c>
      <c r="Q10" s="17">
        <f t="shared" si="8"/>
        <v>191</v>
      </c>
      <c r="R10" s="17"/>
      <c r="S10" s="57">
        <v>2.0722135007849292</v>
      </c>
      <c r="T10" s="57">
        <v>440</v>
      </c>
      <c r="U10" s="58">
        <v>80</v>
      </c>
      <c r="V10" s="61">
        <v>44267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4.4275000000000002E-2</v>
      </c>
      <c r="AD10" s="57">
        <f t="shared" si="12"/>
        <v>-0.1832985</v>
      </c>
      <c r="AE10" s="57">
        <v>-4.9000000000000004</v>
      </c>
      <c r="AF10" s="57">
        <v>-5.8392923080000001</v>
      </c>
      <c r="AG10" s="57">
        <v>0</v>
      </c>
    </row>
    <row r="11" spans="1:33" ht="15.75" customHeight="1">
      <c r="A11" s="13" t="s">
        <v>48</v>
      </c>
      <c r="B11" s="13" t="s">
        <v>194</v>
      </c>
      <c r="C11" s="17">
        <f t="shared" si="4"/>
        <v>19.875624999999999</v>
      </c>
      <c r="D11" s="17">
        <v>16</v>
      </c>
      <c r="E11" s="17">
        <v>0</v>
      </c>
      <c r="F11" s="17">
        <v>318.01</v>
      </c>
      <c r="G11" s="17">
        <v>-0.05</v>
      </c>
      <c r="H11" s="17">
        <f t="shared" si="1"/>
        <v>1.5722776013332916E-4</v>
      </c>
      <c r="I11" s="17">
        <f t="shared" si="2"/>
        <v>0.30644392022892347</v>
      </c>
      <c r="J11" s="17">
        <f t="shared" si="5"/>
        <v>97.452231071999947</v>
      </c>
      <c r="K11" s="17">
        <f t="shared" si="3"/>
        <v>6.0907644419999967</v>
      </c>
      <c r="L11" s="17">
        <v>15</v>
      </c>
      <c r="M11" s="17">
        <f t="shared" si="6"/>
        <v>1.0666666666666667</v>
      </c>
      <c r="N11" s="17">
        <v>110</v>
      </c>
      <c r="O11" s="17">
        <f t="shared" ref="O11:P11" si="19">D11/7</f>
        <v>2.2857142857142856</v>
      </c>
      <c r="P11" s="17">
        <f t="shared" si="19"/>
        <v>0</v>
      </c>
      <c r="Q11" s="17">
        <f t="shared" si="8"/>
        <v>48</v>
      </c>
      <c r="R11" s="17"/>
      <c r="S11" s="57">
        <v>2.146010186757215</v>
      </c>
      <c r="T11" s="57">
        <v>540</v>
      </c>
      <c r="U11" s="58">
        <v>80</v>
      </c>
      <c r="V11" s="61">
        <v>44264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4.4275000000000002E-2</v>
      </c>
      <c r="AD11" s="57">
        <f t="shared" si="12"/>
        <v>-0.97759200000000002</v>
      </c>
      <c r="AE11" s="57">
        <v>-4.9000000000000004</v>
      </c>
      <c r="AF11" s="57">
        <v>-5.8392923080000001</v>
      </c>
      <c r="AG11" s="57">
        <v>0</v>
      </c>
    </row>
    <row r="12" spans="1:33" ht="15.75" customHeight="1">
      <c r="A12" s="13" t="s">
        <v>50</v>
      </c>
      <c r="B12" s="13" t="s">
        <v>88</v>
      </c>
      <c r="C12" s="17">
        <f t="shared" si="4"/>
        <v>19.250666666666667</v>
      </c>
      <c r="D12" s="17">
        <v>15</v>
      </c>
      <c r="E12" s="17">
        <v>0</v>
      </c>
      <c r="F12" s="17">
        <v>288.76</v>
      </c>
      <c r="G12" s="17">
        <v>0</v>
      </c>
      <c r="H12" s="17">
        <f t="shared" si="1"/>
        <v>0</v>
      </c>
      <c r="I12" s="17">
        <f t="shared" si="2"/>
        <v>0.28728185171076331</v>
      </c>
      <c r="J12" s="17">
        <f t="shared" si="5"/>
        <v>82.95550750000001</v>
      </c>
      <c r="K12" s="17">
        <f t="shared" si="3"/>
        <v>5.5303671666666672</v>
      </c>
      <c r="L12" s="17">
        <v>18</v>
      </c>
      <c r="M12" s="17">
        <f t="shared" si="6"/>
        <v>0.83333333333333337</v>
      </c>
      <c r="N12" s="17">
        <v>95</v>
      </c>
      <c r="O12" s="17">
        <f t="shared" ref="O12:P12" si="20">D12/7</f>
        <v>2.1428571428571428</v>
      </c>
      <c r="P12" s="17">
        <f t="shared" si="20"/>
        <v>0</v>
      </c>
      <c r="Q12" s="17">
        <f t="shared" si="8"/>
        <v>44</v>
      </c>
      <c r="R12" s="17"/>
      <c r="S12" s="57">
        <v>1.556728232189974</v>
      </c>
      <c r="T12" s="57">
        <v>800</v>
      </c>
      <c r="U12" s="58">
        <v>80</v>
      </c>
      <c r="V12" s="61">
        <v>44272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4.4275000000000002E-2</v>
      </c>
      <c r="AD12" s="57">
        <f t="shared" si="12"/>
        <v>-0.91649250000000004</v>
      </c>
      <c r="AE12" s="57">
        <v>-4.9000000000000004</v>
      </c>
      <c r="AF12" s="57">
        <v>-5.8715999999999999</v>
      </c>
      <c r="AG12" s="57">
        <v>0</v>
      </c>
    </row>
    <row r="13" spans="1:33" ht="15.75" customHeight="1">
      <c r="A13" s="13" t="s">
        <v>52</v>
      </c>
      <c r="B13" s="13" t="s">
        <v>88</v>
      </c>
      <c r="C13" s="17">
        <f t="shared" si="4"/>
        <v>19.099090909090908</v>
      </c>
      <c r="D13" s="17">
        <v>11</v>
      </c>
      <c r="E13" s="17">
        <v>0</v>
      </c>
      <c r="F13" s="17">
        <v>210.09</v>
      </c>
      <c r="G13" s="17">
        <v>0</v>
      </c>
      <c r="H13" s="17">
        <f t="shared" si="1"/>
        <v>0</v>
      </c>
      <c r="I13" s="17">
        <f t="shared" si="2"/>
        <v>0.28281596220667338</v>
      </c>
      <c r="J13" s="17">
        <f t="shared" si="5"/>
        <v>59.416805500000009</v>
      </c>
      <c r="K13" s="17">
        <f t="shared" si="3"/>
        <v>5.4015277727272739</v>
      </c>
      <c r="L13" s="17">
        <v>20</v>
      </c>
      <c r="M13" s="17">
        <f t="shared" si="6"/>
        <v>0.55000000000000004</v>
      </c>
      <c r="N13" s="17">
        <v>83</v>
      </c>
      <c r="O13" s="17">
        <f t="shared" ref="O13:P13" si="21">D13/7</f>
        <v>1.5714285714285714</v>
      </c>
      <c r="P13" s="17">
        <f t="shared" si="21"/>
        <v>0</v>
      </c>
      <c r="Q13" s="17">
        <f t="shared" si="8"/>
        <v>52</v>
      </c>
      <c r="R13" s="17"/>
      <c r="S13" s="57">
        <v>1.661169415292354</v>
      </c>
      <c r="T13" s="57">
        <v>420</v>
      </c>
      <c r="U13" s="58">
        <v>300</v>
      </c>
      <c r="V13" s="61">
        <v>44311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4.4275000000000002E-2</v>
      </c>
      <c r="AD13" s="57">
        <f t="shared" si="12"/>
        <v>-0.67209450000000004</v>
      </c>
      <c r="AE13" s="57">
        <v>-4.9000000000000004</v>
      </c>
      <c r="AF13" s="57">
        <v>-5.8715999999999999</v>
      </c>
      <c r="AG13" s="57">
        <v>0</v>
      </c>
    </row>
    <row r="14" spans="1:33" ht="15.75" customHeight="1">
      <c r="A14" s="13" t="s">
        <v>54</v>
      </c>
      <c r="B14" s="13" t="s">
        <v>195</v>
      </c>
      <c r="C14" s="17">
        <f t="shared" si="4"/>
        <v>19.247142857142855</v>
      </c>
      <c r="D14" s="17">
        <v>7</v>
      </c>
      <c r="E14" s="17">
        <v>0</v>
      </c>
      <c r="F14" s="17">
        <v>134.72999999999999</v>
      </c>
      <c r="G14" s="17">
        <v>-0.03</v>
      </c>
      <c r="H14" s="17">
        <f t="shared" si="1"/>
        <v>2.2266755733689602E-4</v>
      </c>
      <c r="I14" s="17">
        <f t="shared" si="2"/>
        <v>0.28695616046908623</v>
      </c>
      <c r="J14" s="17">
        <f t="shared" si="5"/>
        <v>38.661603499999984</v>
      </c>
      <c r="K14" s="17">
        <f t="shared" si="3"/>
        <v>5.523086214285712</v>
      </c>
      <c r="L14" s="17">
        <v>19</v>
      </c>
      <c r="M14" s="17">
        <f t="shared" si="6"/>
        <v>0.36842105263157893</v>
      </c>
      <c r="N14" s="17">
        <v>155</v>
      </c>
      <c r="O14" s="17">
        <f t="shared" ref="O14:P14" si="22">D14/7</f>
        <v>1</v>
      </c>
      <c r="P14" s="17">
        <f t="shared" si="22"/>
        <v>0</v>
      </c>
      <c r="Q14" s="17">
        <f t="shared" si="8"/>
        <v>155</v>
      </c>
      <c r="R14" s="17"/>
      <c r="S14" s="57">
        <v>1.613496932515337</v>
      </c>
      <c r="T14" s="57">
        <v>420</v>
      </c>
      <c r="U14" s="58">
        <v>300</v>
      </c>
      <c r="V14" s="61">
        <v>44312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4.4275000000000002E-2</v>
      </c>
      <c r="AD14" s="57">
        <f t="shared" si="12"/>
        <v>-0.42769650000000003</v>
      </c>
      <c r="AE14" s="57">
        <v>-4.9000000000000004</v>
      </c>
      <c r="AF14" s="57">
        <v>-5.8715999999999999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18.173333333333336</v>
      </c>
      <c r="D15" s="17">
        <v>12</v>
      </c>
      <c r="E15" s="17">
        <v>0</v>
      </c>
      <c r="F15" s="17">
        <v>218.08</v>
      </c>
      <c r="G15" s="17">
        <v>0</v>
      </c>
      <c r="H15" s="17">
        <f t="shared" si="1"/>
        <v>0</v>
      </c>
      <c r="I15" s="17">
        <f t="shared" si="2"/>
        <v>0.25392335840058694</v>
      </c>
      <c r="J15" s="17">
        <f t="shared" si="5"/>
        <v>55.375605999999998</v>
      </c>
      <c r="K15" s="17">
        <f t="shared" si="3"/>
        <v>4.6146338333333334</v>
      </c>
      <c r="L15" s="17">
        <v>24</v>
      </c>
      <c r="M15" s="17">
        <f t="shared" si="6"/>
        <v>0.5</v>
      </c>
      <c r="N15" s="17">
        <v>209</v>
      </c>
      <c r="O15" s="17">
        <f t="shared" ref="O15:P15" si="23">D15/7</f>
        <v>1.7142857142857142</v>
      </c>
      <c r="P15" s="17">
        <f t="shared" si="23"/>
        <v>0</v>
      </c>
      <c r="Q15" s="17">
        <f t="shared" si="8"/>
        <v>121</v>
      </c>
      <c r="R15" s="17"/>
      <c r="S15" s="57">
        <v>1.244956772334294</v>
      </c>
      <c r="T15" s="57">
        <v>420</v>
      </c>
      <c r="U15" s="58">
        <v>300</v>
      </c>
      <c r="V15" s="61">
        <v>44313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4.4275000000000002E-2</v>
      </c>
      <c r="AD15" s="57">
        <f t="shared" si="12"/>
        <v>-0.73319400000000001</v>
      </c>
      <c r="AE15" s="57">
        <v>-4.9000000000000004</v>
      </c>
      <c r="AF15" s="57">
        <v>-5.8715999999999999</v>
      </c>
      <c r="AG15" s="57">
        <v>0</v>
      </c>
    </row>
    <row r="16" spans="1:33" ht="15.75" customHeight="1">
      <c r="A16" s="13" t="s">
        <v>57</v>
      </c>
      <c r="B16" s="13" t="s">
        <v>88</v>
      </c>
      <c r="C16" s="17">
        <f t="shared" si="4"/>
        <v>16.79</v>
      </c>
      <c r="D16" s="17">
        <v>20</v>
      </c>
      <c r="E16" s="17">
        <v>0</v>
      </c>
      <c r="F16" s="17">
        <v>335.8</v>
      </c>
      <c r="G16" s="17">
        <v>0</v>
      </c>
      <c r="H16" s="17">
        <f t="shared" si="1"/>
        <v>0</v>
      </c>
      <c r="I16" s="17">
        <f t="shared" si="2"/>
        <v>0.20481241810601544</v>
      </c>
      <c r="J16" s="17">
        <f t="shared" si="5"/>
        <v>68.776009999999985</v>
      </c>
      <c r="K16" s="17">
        <f t="shared" si="3"/>
        <v>3.4388004999999993</v>
      </c>
      <c r="L16" s="17">
        <v>23</v>
      </c>
      <c r="M16" s="17">
        <f t="shared" si="6"/>
        <v>0.86956521739130432</v>
      </c>
      <c r="N16" s="17">
        <v>157</v>
      </c>
      <c r="O16" s="17">
        <f t="shared" ref="O16:P16" si="24">D16/7</f>
        <v>2.8571428571428572</v>
      </c>
      <c r="P16" s="17">
        <f t="shared" si="24"/>
        <v>0</v>
      </c>
      <c r="Q16" s="17">
        <f t="shared" si="8"/>
        <v>54</v>
      </c>
      <c r="R16" s="17"/>
      <c r="S16" s="57">
        <v>1.344709897610922</v>
      </c>
      <c r="T16" s="57">
        <v>420</v>
      </c>
      <c r="U16" s="58">
        <v>300</v>
      </c>
      <c r="V16" s="61">
        <v>44322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4.4275000000000002E-2</v>
      </c>
      <c r="AD16" s="57">
        <f t="shared" si="12"/>
        <v>-1.2219899999999999</v>
      </c>
      <c r="AE16" s="57">
        <v>-4.9000000000000004</v>
      </c>
      <c r="AF16" s="57">
        <v>-5.8715999999999999</v>
      </c>
      <c r="AG16" s="57">
        <v>0</v>
      </c>
    </row>
    <row r="17" spans="1:33" ht="15.75" customHeight="1">
      <c r="A17" s="13" t="s">
        <v>59</v>
      </c>
      <c r="B17" s="13" t="s">
        <v>196</v>
      </c>
      <c r="C17" s="17">
        <f t="shared" si="4"/>
        <v>16.59</v>
      </c>
      <c r="D17" s="17">
        <v>32</v>
      </c>
      <c r="E17" s="17">
        <v>0</v>
      </c>
      <c r="F17" s="17">
        <v>530.88</v>
      </c>
      <c r="G17" s="17">
        <v>0</v>
      </c>
      <c r="H17" s="17">
        <f t="shared" si="1"/>
        <v>0</v>
      </c>
      <c r="I17" s="17">
        <f t="shared" si="2"/>
        <v>0.19703438818565402</v>
      </c>
      <c r="J17" s="17">
        <f t="shared" si="5"/>
        <v>104.60161600000001</v>
      </c>
      <c r="K17" s="17">
        <f t="shared" si="3"/>
        <v>3.2688005000000002</v>
      </c>
      <c r="L17" s="17">
        <v>22</v>
      </c>
      <c r="M17" s="17">
        <f t="shared" si="6"/>
        <v>1.4545454545454546</v>
      </c>
      <c r="N17" s="17">
        <v>129</v>
      </c>
      <c r="O17" s="17">
        <f t="shared" ref="O17:P17" si="25">D17/7</f>
        <v>4.5714285714285712</v>
      </c>
      <c r="P17" s="17">
        <f t="shared" si="25"/>
        <v>0</v>
      </c>
      <c r="Q17" s="17">
        <f t="shared" si="8"/>
        <v>28</v>
      </c>
      <c r="R17" s="17"/>
      <c r="S17" s="57">
        <v>1.50197628458498</v>
      </c>
      <c r="T17" s="57">
        <v>420</v>
      </c>
      <c r="U17" s="58">
        <v>300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4.4275000000000002E-2</v>
      </c>
      <c r="AD17" s="57">
        <f t="shared" si="12"/>
        <v>-1.955184</v>
      </c>
      <c r="AE17" s="57">
        <v>-4.9000000000000004</v>
      </c>
      <c r="AF17" s="57">
        <v>-5.8715999999999999</v>
      </c>
      <c r="AG17" s="57">
        <v>0</v>
      </c>
    </row>
    <row r="18" spans="1:33" ht="15.75" customHeight="1">
      <c r="A18" s="13" t="s">
        <v>61</v>
      </c>
      <c r="B18" s="13" t="s">
        <v>197</v>
      </c>
      <c r="C18" s="17">
        <f t="shared" si="4"/>
        <v>22.423333333333332</v>
      </c>
      <c r="D18" s="17">
        <v>6</v>
      </c>
      <c r="E18" s="17">
        <v>0</v>
      </c>
      <c r="F18" s="17">
        <v>134.54</v>
      </c>
      <c r="G18" s="17">
        <v>0</v>
      </c>
      <c r="H18" s="17">
        <f t="shared" si="1"/>
        <v>0</v>
      </c>
      <c r="I18" s="17">
        <f t="shared" si="2"/>
        <v>0.3669005723204995</v>
      </c>
      <c r="J18" s="17">
        <f t="shared" si="5"/>
        <v>49.362803</v>
      </c>
      <c r="K18" s="17">
        <f t="shared" si="3"/>
        <v>8.2271338333333333</v>
      </c>
      <c r="L18" s="17">
        <v>27</v>
      </c>
      <c r="M18" s="17">
        <f t="shared" si="6"/>
        <v>0.22222222222222221</v>
      </c>
      <c r="N18" s="17">
        <v>114</v>
      </c>
      <c r="O18" s="17">
        <f t="shared" ref="O18:P18" si="26">D18/7</f>
        <v>0.8571428571428571</v>
      </c>
      <c r="P18" s="17">
        <f t="shared" si="26"/>
        <v>0</v>
      </c>
      <c r="Q18" s="17">
        <f t="shared" si="8"/>
        <v>133</v>
      </c>
      <c r="R18" s="17"/>
      <c r="S18" s="57">
        <v>1.765258215962441</v>
      </c>
      <c r="T18" s="57">
        <v>420</v>
      </c>
      <c r="U18" s="58">
        <v>300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4.4275000000000002E-2</v>
      </c>
      <c r="AD18" s="57">
        <f t="shared" si="12"/>
        <v>-0.36659700000000001</v>
      </c>
      <c r="AE18" s="57">
        <v>-4.9000000000000004</v>
      </c>
      <c r="AF18" s="57">
        <v>-5.8715999999999999</v>
      </c>
      <c r="AG18" s="57">
        <v>0</v>
      </c>
    </row>
    <row r="19" spans="1:33" ht="15.75" customHeight="1">
      <c r="A19" s="13" t="s">
        <v>64</v>
      </c>
      <c r="B19" s="13" t="s">
        <v>88</v>
      </c>
      <c r="C19" s="17">
        <f t="shared" si="4"/>
        <v>23.59</v>
      </c>
      <c r="D19" s="17">
        <v>8</v>
      </c>
      <c r="E19" s="17">
        <v>0</v>
      </c>
      <c r="F19" s="17">
        <v>188.72</v>
      </c>
      <c r="G19" s="17">
        <v>0</v>
      </c>
      <c r="H19" s="17">
        <f t="shared" si="1"/>
        <v>0</v>
      </c>
      <c r="I19" s="17">
        <f t="shared" si="2"/>
        <v>0.39079272997032644</v>
      </c>
      <c r="J19" s="17">
        <f t="shared" si="5"/>
        <v>73.750404000000003</v>
      </c>
      <c r="K19" s="17">
        <f t="shared" si="3"/>
        <v>9.2188005000000004</v>
      </c>
      <c r="L19" s="17">
        <v>32</v>
      </c>
      <c r="M19" s="17">
        <f t="shared" si="6"/>
        <v>0.25</v>
      </c>
      <c r="N19" s="17">
        <v>105</v>
      </c>
      <c r="O19" s="17">
        <f t="shared" ref="O19:P19" si="27">D19/7</f>
        <v>1.1428571428571428</v>
      </c>
      <c r="P19" s="17">
        <f t="shared" si="27"/>
        <v>0</v>
      </c>
      <c r="Q19" s="17">
        <f t="shared" si="8"/>
        <v>91</v>
      </c>
      <c r="R19" s="17"/>
      <c r="S19" s="57">
        <v>1.338551859099804</v>
      </c>
      <c r="T19" s="57">
        <v>420</v>
      </c>
      <c r="U19" s="58">
        <v>300</v>
      </c>
      <c r="V19" s="61">
        <v>44321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4.4275000000000002E-2</v>
      </c>
      <c r="AD19" s="57">
        <f t="shared" si="12"/>
        <v>-0.48879600000000001</v>
      </c>
      <c r="AE19" s="57">
        <v>-4.9000000000000004</v>
      </c>
      <c r="AF19" s="57">
        <v>-5.8715999999999999</v>
      </c>
      <c r="AG19" s="57">
        <v>0</v>
      </c>
    </row>
    <row r="20" spans="1:33" ht="15.75" customHeight="1">
      <c r="A20" s="13" t="s">
        <v>66</v>
      </c>
      <c r="B20" s="13" t="s">
        <v>88</v>
      </c>
      <c r="C20" s="17">
        <f t="shared" si="4"/>
        <v>21.317272727272726</v>
      </c>
      <c r="D20" s="17">
        <v>11</v>
      </c>
      <c r="E20" s="17">
        <v>0</v>
      </c>
      <c r="F20" s="17">
        <v>234.49</v>
      </c>
      <c r="G20" s="17">
        <v>0</v>
      </c>
      <c r="H20" s="17">
        <f t="shared" si="1"/>
        <v>0</v>
      </c>
      <c r="I20" s="17">
        <f t="shared" si="2"/>
        <v>0.34183464326836965</v>
      </c>
      <c r="J20" s="17">
        <f t="shared" si="5"/>
        <v>80.156805500000004</v>
      </c>
      <c r="K20" s="17">
        <f t="shared" si="3"/>
        <v>7.2869823181818187</v>
      </c>
      <c r="L20" s="17">
        <v>17</v>
      </c>
      <c r="M20" s="17">
        <f t="shared" si="6"/>
        <v>0.6470588235294118</v>
      </c>
      <c r="N20" s="17">
        <v>97</v>
      </c>
      <c r="O20" s="17">
        <f t="shared" ref="O20:P20" si="28">D20/7</f>
        <v>1.5714285714285714</v>
      </c>
      <c r="P20" s="17">
        <f t="shared" si="28"/>
        <v>0</v>
      </c>
      <c r="Q20" s="17">
        <f t="shared" si="8"/>
        <v>61</v>
      </c>
      <c r="R20" s="17"/>
      <c r="S20" s="57">
        <v>1.224652087475149</v>
      </c>
      <c r="T20" s="57">
        <v>420</v>
      </c>
      <c r="U20" s="58">
        <v>300</v>
      </c>
      <c r="V20" s="61">
        <v>44341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4.4275000000000002E-2</v>
      </c>
      <c r="AD20" s="57">
        <f t="shared" si="12"/>
        <v>-0.67209450000000004</v>
      </c>
      <c r="AE20" s="57">
        <v>-4.9000000000000004</v>
      </c>
      <c r="AF20" s="57">
        <v>-5.8715999999999999</v>
      </c>
      <c r="AG20" s="57">
        <v>0</v>
      </c>
    </row>
    <row r="21" spans="1:33" ht="15.75" customHeight="1">
      <c r="A21" s="13" t="s">
        <v>68</v>
      </c>
      <c r="B21" s="13" t="s">
        <v>198</v>
      </c>
      <c r="C21" s="17">
        <f t="shared" si="4"/>
        <v>2.9414285714285713</v>
      </c>
      <c r="D21" s="17">
        <v>7</v>
      </c>
      <c r="E21" s="17">
        <v>0</v>
      </c>
      <c r="F21" s="17">
        <v>20.59</v>
      </c>
      <c r="G21" s="17">
        <v>0</v>
      </c>
      <c r="H21" s="17">
        <f t="shared" si="1"/>
        <v>0</v>
      </c>
      <c r="I21" s="17">
        <f t="shared" si="2"/>
        <v>-2.8328021612433223</v>
      </c>
      <c r="J21" s="17">
        <f t="shared" si="5"/>
        <v>-58.327396500000006</v>
      </c>
      <c r="K21" s="17">
        <f t="shared" si="3"/>
        <v>-8.3324852142857146</v>
      </c>
      <c r="L21" s="17">
        <v>18</v>
      </c>
      <c r="M21" s="17">
        <f t="shared" si="6"/>
        <v>0.3888888888888889</v>
      </c>
      <c r="N21" s="17">
        <v>90</v>
      </c>
      <c r="O21" s="17">
        <f t="shared" ref="O21:P21" si="29">D21/7</f>
        <v>1</v>
      </c>
      <c r="P21" s="17">
        <f t="shared" si="29"/>
        <v>0</v>
      </c>
      <c r="Q21" s="17">
        <f t="shared" si="8"/>
        <v>90</v>
      </c>
      <c r="R21" s="17"/>
      <c r="S21" s="57">
        <v>1.382830626450116</v>
      </c>
      <c r="T21" s="57">
        <v>300</v>
      </c>
      <c r="U21" s="58">
        <v>300</v>
      </c>
      <c r="V21" s="61">
        <v>44341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4.4275000000000002E-2</v>
      </c>
      <c r="AD21" s="57">
        <f t="shared" si="12"/>
        <v>-0.42769650000000003</v>
      </c>
      <c r="AE21" s="57">
        <v>-4.9000000000000004</v>
      </c>
      <c r="AF21" s="57">
        <v>-5.8715999999999999</v>
      </c>
      <c r="AG21" s="57">
        <v>0</v>
      </c>
    </row>
    <row r="22" spans="1:33" ht="15.75" customHeight="1">
      <c r="A22" s="13" t="s">
        <v>70</v>
      </c>
      <c r="B22" s="13" t="s">
        <v>183</v>
      </c>
      <c r="C22" s="17">
        <f t="shared" si="4"/>
        <v>20.59</v>
      </c>
      <c r="D22" s="17">
        <v>4</v>
      </c>
      <c r="E22" s="17">
        <v>0</v>
      </c>
      <c r="F22" s="17">
        <v>82.36</v>
      </c>
      <c r="G22" s="17">
        <v>0</v>
      </c>
      <c r="H22" s="17">
        <f t="shared" si="1"/>
        <v>0</v>
      </c>
      <c r="I22" s="17">
        <f t="shared" si="2"/>
        <v>0.32388540553666822</v>
      </c>
      <c r="J22" s="17">
        <f t="shared" si="5"/>
        <v>26.675201999999995</v>
      </c>
      <c r="K22" s="17">
        <f t="shared" si="3"/>
        <v>6.6688004999999988</v>
      </c>
      <c r="L22" s="17">
        <v>13</v>
      </c>
      <c r="M22" s="17">
        <f t="shared" si="6"/>
        <v>0.30769230769230771</v>
      </c>
      <c r="N22" s="17">
        <v>88</v>
      </c>
      <c r="O22" s="17">
        <f t="shared" ref="O22:P22" si="30">D22/7</f>
        <v>0.5714285714285714</v>
      </c>
      <c r="P22" s="17">
        <f t="shared" si="30"/>
        <v>0</v>
      </c>
      <c r="Q22" s="17">
        <f t="shared" si="8"/>
        <v>154</v>
      </c>
      <c r="R22" s="17"/>
      <c r="S22" s="57">
        <v>1.559139784946237</v>
      </c>
      <c r="T22" s="57">
        <v>300</v>
      </c>
      <c r="U22" s="63">
        <v>44348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4.4275000000000002E-2</v>
      </c>
      <c r="AD22" s="57">
        <f t="shared" si="12"/>
        <v>-0.244398</v>
      </c>
      <c r="AE22" s="57">
        <v>-4.9000000000000004</v>
      </c>
      <c r="AF22" s="57">
        <v>-5.8715999999999999</v>
      </c>
      <c r="AG22" s="57">
        <v>0</v>
      </c>
    </row>
    <row r="23" spans="1:33" ht="15.75" customHeight="1">
      <c r="A23" s="13" t="s">
        <v>72</v>
      </c>
      <c r="B23" s="13" t="s">
        <v>153</v>
      </c>
      <c r="C23" s="17">
        <f t="shared" si="4"/>
        <v>20.439999999999998</v>
      </c>
      <c r="D23" s="17">
        <v>4</v>
      </c>
      <c r="E23" s="17">
        <v>0</v>
      </c>
      <c r="F23" s="17">
        <v>81.759999999999991</v>
      </c>
      <c r="G23" s="17">
        <v>0</v>
      </c>
      <c r="H23" s="17">
        <f t="shared" si="1"/>
        <v>0</v>
      </c>
      <c r="I23" s="17">
        <f t="shared" si="2"/>
        <v>0.32002448630136976</v>
      </c>
      <c r="J23" s="17">
        <f t="shared" si="5"/>
        <v>26.16520199999999</v>
      </c>
      <c r="K23" s="17">
        <f t="shared" si="3"/>
        <v>6.5413004999999975</v>
      </c>
      <c r="L23" s="17">
        <v>8</v>
      </c>
      <c r="M23" s="17">
        <f t="shared" si="6"/>
        <v>0.5</v>
      </c>
      <c r="N23" s="17">
        <v>90</v>
      </c>
      <c r="O23" s="17">
        <f t="shared" ref="O23:P23" si="31">D23/7</f>
        <v>0.5714285714285714</v>
      </c>
      <c r="P23" s="17">
        <f t="shared" si="31"/>
        <v>0</v>
      </c>
      <c r="Q23" s="17">
        <f t="shared" si="8"/>
        <v>157</v>
      </c>
      <c r="R23" s="17"/>
      <c r="S23" s="57">
        <v>1.297539149888143</v>
      </c>
      <c r="T23" s="57">
        <v>300</v>
      </c>
      <c r="U23" s="63">
        <v>300</v>
      </c>
      <c r="V23" s="61">
        <v>44348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4.4275000000000002E-2</v>
      </c>
      <c r="AD23" s="57">
        <f t="shared" si="12"/>
        <v>-0.244398</v>
      </c>
      <c r="AE23" s="57">
        <v>-4.9000000000000004</v>
      </c>
      <c r="AF23" s="57">
        <v>-5.8715999999999999</v>
      </c>
      <c r="AG23" s="57">
        <v>0</v>
      </c>
    </row>
    <row r="24" spans="1:33" ht="15.75" customHeight="1">
      <c r="A24" s="13" t="s">
        <v>74</v>
      </c>
      <c r="B24" s="13" t="s">
        <v>141</v>
      </c>
      <c r="C24" s="17">
        <f t="shared" si="4"/>
        <v>19.989999999999998</v>
      </c>
      <c r="D24" s="17">
        <v>2</v>
      </c>
      <c r="E24" s="17">
        <v>0</v>
      </c>
      <c r="F24" s="17">
        <v>39.979999999999997</v>
      </c>
      <c r="G24" s="17">
        <v>-21.32</v>
      </c>
      <c r="H24" s="17">
        <f t="shared" si="1"/>
        <v>0.53326663331665836</v>
      </c>
      <c r="I24" s="17">
        <f t="shared" si="2"/>
        <v>-0.22517256128064045</v>
      </c>
      <c r="J24" s="17">
        <f t="shared" si="5"/>
        <v>-9.002399000000004</v>
      </c>
      <c r="K24" s="17">
        <f t="shared" si="3"/>
        <v>-4.501199500000002</v>
      </c>
      <c r="L24" s="17">
        <v>20</v>
      </c>
      <c r="M24" s="17">
        <f t="shared" si="6"/>
        <v>0.1</v>
      </c>
      <c r="N24" s="17">
        <v>88</v>
      </c>
      <c r="O24" s="17">
        <f t="shared" ref="O24:P24" si="32">D24/7</f>
        <v>0.2857142857142857</v>
      </c>
      <c r="P24" s="17">
        <f t="shared" si="32"/>
        <v>0</v>
      </c>
      <c r="Q24" s="17">
        <f t="shared" si="8"/>
        <v>308</v>
      </c>
      <c r="R24" s="17"/>
      <c r="S24" s="57">
        <v>1.0472440944881889</v>
      </c>
      <c r="T24" s="57">
        <v>300</v>
      </c>
      <c r="U24" s="63">
        <v>300</v>
      </c>
      <c r="V24" s="61" t="s">
        <v>185</v>
      </c>
      <c r="W24" s="57">
        <v>0</v>
      </c>
      <c r="X24" s="57">
        <f t="shared" si="9"/>
        <v>0</v>
      </c>
      <c r="Y24" s="57">
        <f t="shared" si="10"/>
        <v>21.32</v>
      </c>
      <c r="Z24" s="57">
        <v>1</v>
      </c>
      <c r="AA24" s="57" t="s">
        <v>35</v>
      </c>
      <c r="AB24" s="60">
        <f t="shared" si="11"/>
        <v>-0.69</v>
      </c>
      <c r="AC24" s="57">
        <v>4.4275000000000002E-2</v>
      </c>
      <c r="AD24" s="57">
        <f t="shared" si="12"/>
        <v>-0.122199</v>
      </c>
      <c r="AE24" s="57">
        <v>-4.9000000000000004</v>
      </c>
      <c r="AF24" s="57">
        <v>-5.8715999999999999</v>
      </c>
      <c r="AG24" s="57">
        <v>0</v>
      </c>
    </row>
    <row r="25" spans="1:33" ht="15.75" customHeight="1">
      <c r="A25" s="13" t="s">
        <v>76</v>
      </c>
      <c r="B25" s="13" t="s">
        <v>88</v>
      </c>
      <c r="C25" s="17">
        <f t="shared" si="4"/>
        <v>19.989999999999998</v>
      </c>
      <c r="D25" s="17">
        <v>6</v>
      </c>
      <c r="E25" s="17">
        <v>0</v>
      </c>
      <c r="F25" s="17">
        <v>119.94</v>
      </c>
      <c r="G25" s="17">
        <v>-25.71</v>
      </c>
      <c r="H25" s="17">
        <f t="shared" si="1"/>
        <v>0.21435717858929465</v>
      </c>
      <c r="I25" s="17">
        <f t="shared" si="2"/>
        <v>9.1235642821410737E-2</v>
      </c>
      <c r="J25" s="17">
        <f t="shared" si="5"/>
        <v>10.942803000000003</v>
      </c>
      <c r="K25" s="17">
        <f t="shared" si="3"/>
        <v>1.8238005000000006</v>
      </c>
      <c r="L25" s="17">
        <v>19</v>
      </c>
      <c r="M25" s="17">
        <f t="shared" si="6"/>
        <v>0.31578947368421051</v>
      </c>
      <c r="N25" s="17">
        <v>83</v>
      </c>
      <c r="O25" s="17">
        <f t="shared" ref="O25:P25" si="33">D25/7</f>
        <v>0.8571428571428571</v>
      </c>
      <c r="P25" s="17">
        <f t="shared" si="33"/>
        <v>0</v>
      </c>
      <c r="Q25" s="17">
        <f t="shared" si="8"/>
        <v>96</v>
      </c>
      <c r="R25" s="17"/>
      <c r="S25" s="57">
        <v>1.1748878923766819</v>
      </c>
      <c r="T25" s="57">
        <v>0</v>
      </c>
      <c r="U25" s="63" t="s">
        <v>63</v>
      </c>
      <c r="V25" s="61" t="s">
        <v>63</v>
      </c>
      <c r="W25" s="57">
        <v>3</v>
      </c>
      <c r="X25" s="57">
        <f t="shared" si="9"/>
        <v>0.5</v>
      </c>
      <c r="Y25" s="57">
        <f t="shared" si="10"/>
        <v>6.4275000000000002</v>
      </c>
      <c r="Z25" s="57">
        <v>1</v>
      </c>
      <c r="AA25" s="57" t="s">
        <v>35</v>
      </c>
      <c r="AB25" s="60">
        <f t="shared" si="11"/>
        <v>-0.69</v>
      </c>
      <c r="AC25" s="57">
        <v>4.4275000000000002E-2</v>
      </c>
      <c r="AD25" s="57">
        <f t="shared" si="12"/>
        <v>-0.36659700000000001</v>
      </c>
      <c r="AE25" s="57">
        <v>-4.95</v>
      </c>
      <c r="AF25" s="57">
        <v>-5.8715999999999999</v>
      </c>
      <c r="AG25" s="57">
        <v>0</v>
      </c>
    </row>
    <row r="26" spans="1:33" ht="15.75" customHeight="1">
      <c r="A26" s="13" t="s">
        <v>78</v>
      </c>
      <c r="B26" s="13" t="s">
        <v>88</v>
      </c>
      <c r="C26" s="17">
        <f t="shared" si="4"/>
        <v>19.989999999999998</v>
      </c>
      <c r="D26" s="17">
        <v>3</v>
      </c>
      <c r="E26" s="17">
        <v>0</v>
      </c>
      <c r="F26" s="17">
        <v>59.97</v>
      </c>
      <c r="G26" s="17">
        <v>0</v>
      </c>
      <c r="H26" s="17">
        <f t="shared" si="1"/>
        <v>0</v>
      </c>
      <c r="I26" s="17">
        <f t="shared" si="2"/>
        <v>0.30559282141070543</v>
      </c>
      <c r="J26" s="17">
        <f t="shared" si="5"/>
        <v>18.326401500000003</v>
      </c>
      <c r="K26" s="17">
        <f t="shared" si="3"/>
        <v>6.108800500000001</v>
      </c>
      <c r="L26" s="17">
        <v>12</v>
      </c>
      <c r="M26" s="17">
        <f t="shared" si="6"/>
        <v>0.25</v>
      </c>
      <c r="N26" s="17">
        <v>380</v>
      </c>
      <c r="O26" s="17">
        <f t="shared" ref="O26:P26" si="34">D26/7</f>
        <v>0.42857142857142855</v>
      </c>
      <c r="P26" s="17">
        <f t="shared" si="34"/>
        <v>0</v>
      </c>
      <c r="Q26" s="17">
        <f t="shared" si="8"/>
        <v>886</v>
      </c>
      <c r="R26" s="17"/>
      <c r="S26" s="57">
        <v>0.70796460176991149</v>
      </c>
      <c r="T26" s="57">
        <v>0</v>
      </c>
      <c r="U26" s="63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4.4275000000000002E-2</v>
      </c>
      <c r="AD26" s="57">
        <f t="shared" si="12"/>
        <v>-0.1832985</v>
      </c>
      <c r="AE26" s="57">
        <v>-4.95</v>
      </c>
      <c r="AF26" s="57">
        <v>-5.8715999999999999</v>
      </c>
      <c r="AG26" s="57">
        <v>0</v>
      </c>
    </row>
    <row r="27" spans="1:33" ht="15.75" customHeight="1">
      <c r="A27" s="13" t="s">
        <v>79</v>
      </c>
      <c r="B27" s="13" t="s">
        <v>153</v>
      </c>
      <c r="C27" s="17">
        <f t="shared" si="4"/>
        <v>19.989999999999998</v>
      </c>
      <c r="D27" s="17">
        <v>3</v>
      </c>
      <c r="E27" s="17">
        <v>0</v>
      </c>
      <c r="F27" s="17">
        <v>59.97</v>
      </c>
      <c r="G27" s="17">
        <v>0</v>
      </c>
      <c r="H27" s="17">
        <f t="shared" si="1"/>
        <v>0</v>
      </c>
      <c r="I27" s="17">
        <f t="shared" si="2"/>
        <v>0.30559282141070543</v>
      </c>
      <c r="J27" s="17">
        <f t="shared" si="5"/>
        <v>18.326401500000003</v>
      </c>
      <c r="K27" s="17">
        <f t="shared" si="3"/>
        <v>6.108800500000001</v>
      </c>
      <c r="L27" s="17">
        <v>14</v>
      </c>
      <c r="M27" s="17">
        <f t="shared" si="6"/>
        <v>0.21428571428571427</v>
      </c>
      <c r="N27" s="17">
        <v>375</v>
      </c>
      <c r="O27" s="17">
        <f t="shared" ref="O27:P27" si="35">D27/7</f>
        <v>0.42857142857142855</v>
      </c>
      <c r="P27" s="17">
        <f t="shared" si="35"/>
        <v>0</v>
      </c>
      <c r="Q27" s="17">
        <f t="shared" si="8"/>
        <v>875</v>
      </c>
      <c r="R27" s="17"/>
      <c r="S27" s="57">
        <v>0.60081190798376183</v>
      </c>
      <c r="T27" s="57">
        <v>0</v>
      </c>
      <c r="U27" s="63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4.4275000000000002E-2</v>
      </c>
      <c r="AD27" s="57">
        <f t="shared" si="12"/>
        <v>-0.1832985</v>
      </c>
      <c r="AE27" s="57">
        <v>-4.95</v>
      </c>
      <c r="AF27" s="57">
        <v>-5.8715999999999999</v>
      </c>
      <c r="AG27" s="57">
        <v>0</v>
      </c>
    </row>
    <row r="28" spans="1:33" ht="15.75" customHeight="1">
      <c r="A28" s="13" t="s">
        <v>81</v>
      </c>
      <c r="B28" s="27">
        <v>17.489999999999998</v>
      </c>
      <c r="C28" s="17">
        <f t="shared" si="4"/>
        <v>19.989999999999998</v>
      </c>
      <c r="D28" s="17">
        <v>2</v>
      </c>
      <c r="E28" s="17">
        <v>0</v>
      </c>
      <c r="F28" s="17">
        <v>39.979999999999997</v>
      </c>
      <c r="G28" s="17">
        <v>-0.16</v>
      </c>
      <c r="H28" s="17">
        <f t="shared" si="1"/>
        <v>4.0020010005002507E-3</v>
      </c>
      <c r="I28" s="17">
        <f t="shared" si="2"/>
        <v>0.30682142219859931</v>
      </c>
      <c r="J28" s="17">
        <f t="shared" si="5"/>
        <v>12.2667204595</v>
      </c>
      <c r="K28" s="17">
        <f t="shared" si="3"/>
        <v>6.1333602297500001</v>
      </c>
      <c r="L28" s="17">
        <v>26</v>
      </c>
      <c r="M28" s="17">
        <f t="shared" si="6"/>
        <v>7.6923076923076927E-2</v>
      </c>
      <c r="N28" s="17">
        <v>373</v>
      </c>
      <c r="O28" s="17">
        <f t="shared" ref="O28:P28" si="36">D28/7</f>
        <v>0.2857142857142857</v>
      </c>
      <c r="P28" s="17">
        <f t="shared" si="36"/>
        <v>0</v>
      </c>
      <c r="Q28" s="17">
        <f t="shared" si="8"/>
        <v>1305</v>
      </c>
      <c r="R28" s="17"/>
      <c r="S28" s="57">
        <v>0.55424836601307192</v>
      </c>
      <c r="T28" s="57">
        <v>0</v>
      </c>
      <c r="U28" s="63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4.4275000000000002E-2</v>
      </c>
      <c r="AD28" s="57">
        <f t="shared" si="12"/>
        <v>-0.122199</v>
      </c>
      <c r="AE28" s="57">
        <v>-4.95</v>
      </c>
      <c r="AF28" s="57">
        <v>-5.7670402702499999</v>
      </c>
      <c r="AG28" s="57">
        <v>0</v>
      </c>
    </row>
    <row r="29" spans="1:33" ht="15.75" customHeight="1">
      <c r="A29" s="13" t="s">
        <v>82</v>
      </c>
      <c r="B29" s="13" t="s">
        <v>187</v>
      </c>
      <c r="C29" s="17">
        <f t="shared" si="4"/>
        <v>19.080909090909088</v>
      </c>
      <c r="D29" s="17">
        <v>11</v>
      </c>
      <c r="E29" s="17">
        <v>0</v>
      </c>
      <c r="F29" s="17">
        <v>209.89</v>
      </c>
      <c r="G29" s="17">
        <v>-0.2</v>
      </c>
      <c r="H29" s="17">
        <f t="shared" si="1"/>
        <v>9.5288008004192689E-4</v>
      </c>
      <c r="I29" s="17">
        <f t="shared" si="2"/>
        <v>0.28418201213611893</v>
      </c>
      <c r="J29" s="17">
        <f t="shared" si="5"/>
        <v>59.646962527249997</v>
      </c>
      <c r="K29" s="17">
        <f t="shared" si="3"/>
        <v>5.4224511388409091</v>
      </c>
      <c r="L29" s="17">
        <v>13</v>
      </c>
      <c r="M29" s="17">
        <f t="shared" si="6"/>
        <v>0.84615384615384615</v>
      </c>
      <c r="N29" s="17">
        <v>363</v>
      </c>
      <c r="O29" s="17">
        <f t="shared" ref="O29:P29" si="37">D29/7</f>
        <v>1.5714285714285714</v>
      </c>
      <c r="P29" s="17">
        <f t="shared" si="37"/>
        <v>0</v>
      </c>
      <c r="Q29" s="17">
        <f t="shared" si="8"/>
        <v>231</v>
      </c>
      <c r="R29" s="17"/>
      <c r="S29" s="57">
        <v>0.50420168067226889</v>
      </c>
      <c r="T29" s="57">
        <v>0</v>
      </c>
      <c r="U29" s="63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4.4275000000000002E-2</v>
      </c>
      <c r="AD29" s="57">
        <f t="shared" si="12"/>
        <v>-0.67209450000000004</v>
      </c>
      <c r="AE29" s="57">
        <v>-4.95</v>
      </c>
      <c r="AF29" s="57">
        <v>-5.7670402702499999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19.065000000000001</v>
      </c>
      <c r="D30" s="17">
        <v>8</v>
      </c>
      <c r="E30" s="17">
        <v>0</v>
      </c>
      <c r="F30" s="17">
        <v>152.52000000000001</v>
      </c>
      <c r="G30" s="17">
        <v>0</v>
      </c>
      <c r="H30" s="17">
        <f t="shared" si="1"/>
        <v>0</v>
      </c>
      <c r="I30" s="17">
        <f t="shared" si="2"/>
        <v>0.28466353158929969</v>
      </c>
      <c r="J30" s="17">
        <f t="shared" si="5"/>
        <v>43.416881837999995</v>
      </c>
      <c r="K30" s="17">
        <f t="shared" si="3"/>
        <v>5.4271102297499993</v>
      </c>
      <c r="L30" s="17">
        <v>13</v>
      </c>
      <c r="M30" s="17">
        <f t="shared" si="6"/>
        <v>0.61538461538461542</v>
      </c>
      <c r="N30" s="17">
        <v>355</v>
      </c>
      <c r="O30" s="17">
        <f t="shared" ref="O30:P30" si="38">D30/7</f>
        <v>1.1428571428571428</v>
      </c>
      <c r="P30" s="17">
        <f t="shared" si="38"/>
        <v>0</v>
      </c>
      <c r="Q30" s="17">
        <f t="shared" si="8"/>
        <v>310</v>
      </c>
      <c r="R30" s="17"/>
      <c r="S30" s="57">
        <v>0.36251287332646748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4.4275000000000002E-2</v>
      </c>
      <c r="AD30" s="57">
        <f t="shared" si="12"/>
        <v>-0.48879600000000001</v>
      </c>
      <c r="AE30" s="57">
        <v>-4.95</v>
      </c>
      <c r="AF30" s="57">
        <v>-5.7670402702499999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17.51608695652174</v>
      </c>
      <c r="D31" s="17">
        <v>23</v>
      </c>
      <c r="E31" s="17">
        <v>0</v>
      </c>
      <c r="F31" s="17">
        <v>402.87</v>
      </c>
      <c r="G31" s="17">
        <v>-1.1599999999999999</v>
      </c>
      <c r="H31" s="17">
        <f t="shared" si="1"/>
        <v>2.8793407302603814E-3</v>
      </c>
      <c r="I31" s="17">
        <f t="shared" si="2"/>
        <v>0.23179260129632381</v>
      </c>
      <c r="J31" s="17">
        <f t="shared" si="5"/>
        <v>93.382285284249974</v>
      </c>
      <c r="K31" s="17">
        <f t="shared" si="3"/>
        <v>4.0600993601847817</v>
      </c>
      <c r="L31" s="17">
        <v>27</v>
      </c>
      <c r="M31" s="17">
        <f t="shared" si="6"/>
        <v>0.85185185185185186</v>
      </c>
      <c r="N31" s="17">
        <v>333</v>
      </c>
      <c r="O31" s="17">
        <f t="shared" ref="O31:P31" si="39">D31/7</f>
        <v>3.2857142857142856</v>
      </c>
      <c r="P31" s="17">
        <f t="shared" si="39"/>
        <v>0</v>
      </c>
      <c r="Q31" s="17">
        <f t="shared" si="8"/>
        <v>101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0.29946524064171121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4.4275000000000002E-2</v>
      </c>
      <c r="AD31" s="57">
        <f t="shared" si="12"/>
        <v>-1.4052884999999999</v>
      </c>
      <c r="AE31" s="57">
        <v>-4.95</v>
      </c>
      <c r="AF31" s="57">
        <v>-5.7670402702499999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Info!B1:BJ7000""),4,FALSE),"""")"),"10 Inch x 10 Inch Baseplate for Building Bricks - 6 Pack (3 Blue, 3 Green) Compatible with all Major Brands")</f>
        <v>10 Inch x 10 Inch Baseplate for Building Bricks - 6 Pack (3 Blue, 3 Green)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Info!B1:BJ7000""),3,FALSE),"""")"),"B074SWX3W8")</f>
        <v>B074SWX3W8</v>
      </c>
      <c r="B2" s="2" t="s">
        <v>199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23.75" customHeight="1">
      <c r="A3" s="45" t="s">
        <v>32</v>
      </c>
      <c r="B3" s="46"/>
      <c r="C3" s="3">
        <f>((AE31+AF31)/0.85)*-1</f>
        <v>13.206482341544117</v>
      </c>
      <c r="D3" s="4">
        <f>SUM(D4:D99763)</f>
        <v>126</v>
      </c>
      <c r="E3" s="4"/>
      <c r="F3" s="5">
        <f t="shared" ref="F3:G3" si="0">SUM(F4:F99763)</f>
        <v>1859.56</v>
      </c>
      <c r="G3" s="5">
        <f t="shared" si="0"/>
        <v>-75.319999999999993</v>
      </c>
      <c r="H3" s="6">
        <f t="shared" ref="H3:H31" si="1">G3/F3*-1</f>
        <v>4.0504205295876443E-2</v>
      </c>
      <c r="I3" s="7">
        <f t="shared" ref="I3:I31" si="2">J3/F3</f>
        <v>4.4933480626707642E-2</v>
      </c>
      <c r="J3" s="5">
        <f>SUM(J4:J99763)</f>
        <v>83.556503234200463</v>
      </c>
      <c r="K3" s="5">
        <f t="shared" ref="K3:K31" si="3">J3/D3</f>
        <v>0.66314685106508309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Compiled!b1:g5000""),2,FALSE),"""")"),"0.5 - March
2 - April
2 - May
0.5 - Jun
0.5 - Jul
0.5 - Aug
0.5 - Sept
0.5 - Oct
1.5 - Nov
3 - Dec
3 - Jan
0.5 - Feb")</f>
        <v>0.5 - March
2 - April
2 - May
0.5 - Jun
0.5 - Jul
0.5 - Aug
0.5 - Sept
0.5 - Oct
1.5 - Nov
3 - Dec
3 - Jan
0.5 -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9</v>
      </c>
      <c r="X3" s="6">
        <f>AVERAGE(X4:X99763)</f>
        <v>3.3928571428571426E-2</v>
      </c>
      <c r="Y3" s="5">
        <f>ROUND(AVERAGE(Y4:Y99763),2)</f>
        <v>0.82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Info!B2:BZ7000""),36,false)),"""")*-1"),-6.2755099903125)</f>
        <v>-6.2755099903125</v>
      </c>
      <c r="AG3" s="5">
        <f>SUM(AG4:AG99763)</f>
        <v>-5.46</v>
      </c>
    </row>
    <row r="4" spans="1:33" ht="15.75" customHeight="1">
      <c r="A4" s="13" t="s">
        <v>33</v>
      </c>
      <c r="B4" s="13" t="s">
        <v>200</v>
      </c>
      <c r="C4" s="17">
        <f t="shared" ref="C4:C31" si="4">IFERROR(F4/D4," - ")</f>
        <v>12.491666666666667</v>
      </c>
      <c r="D4" s="17">
        <v>6</v>
      </c>
      <c r="E4" s="17">
        <v>0</v>
      </c>
      <c r="F4" s="17">
        <v>74.95</v>
      </c>
      <c r="G4" s="17">
        <v>-3.6</v>
      </c>
      <c r="H4" s="17">
        <f t="shared" si="1"/>
        <v>4.803202134756504E-2</v>
      </c>
      <c r="I4" s="17">
        <f t="shared" si="2"/>
        <v>-9.3124989309111894E-2</v>
      </c>
      <c r="J4" s="17">
        <f t="shared" ref="J4:J31" si="5">F4*0.85+G4+AF4*D4+D4*AE4+AG4+AD4</f>
        <v>-6.979717948717937</v>
      </c>
      <c r="K4" s="17">
        <f t="shared" si="3"/>
        <v>-1.1632863247863228</v>
      </c>
      <c r="L4" s="17">
        <v>30</v>
      </c>
      <c r="M4" s="17">
        <f t="shared" ref="M4:M31" si="6">IFERROR(D4/L4,"-")</f>
        <v>0.2</v>
      </c>
      <c r="N4" s="17">
        <v>108</v>
      </c>
      <c r="O4" s="17">
        <f t="shared" ref="O4:P4" si="7">D4/7</f>
        <v>0.8571428571428571</v>
      </c>
      <c r="P4" s="17">
        <f t="shared" si="7"/>
        <v>0</v>
      </c>
      <c r="Q4" s="17">
        <f t="shared" ref="Q4:Q31" si="8">ROUNDDOWN(N4/(O4+P4),0)</f>
        <v>126</v>
      </c>
      <c r="R4" s="17"/>
      <c r="S4" s="57">
        <v>0.74137931034482696</v>
      </c>
      <c r="T4" s="57">
        <v>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4.6296296296296294E-2</v>
      </c>
      <c r="AD4" s="57">
        <f t="shared" ref="AD4:AD31" si="12">IFERROR(AB4*AC4*D4*2,0)</f>
        <v>-0.3833333333333333</v>
      </c>
      <c r="AE4" s="57">
        <v>-4.9000000000000004</v>
      </c>
      <c r="AF4" s="57">
        <v>-6.2173141025641003</v>
      </c>
      <c r="AG4" s="57">
        <v>0</v>
      </c>
    </row>
    <row r="5" spans="1:33" ht="15.75" customHeight="1">
      <c r="A5" s="13" t="s">
        <v>36</v>
      </c>
      <c r="B5" s="13" t="s">
        <v>201</v>
      </c>
      <c r="C5" s="17">
        <f t="shared" si="4"/>
        <v>13.589999999999998</v>
      </c>
      <c r="D5" s="17">
        <v>10</v>
      </c>
      <c r="E5" s="17">
        <v>0</v>
      </c>
      <c r="F5" s="17">
        <v>135.89999999999998</v>
      </c>
      <c r="G5" s="17">
        <v>-6.37</v>
      </c>
      <c r="H5" s="17">
        <f t="shared" si="1"/>
        <v>4.6872700515084631E-2</v>
      </c>
      <c r="I5" s="17">
        <f t="shared" si="2"/>
        <v>-1.9624944183443144E-2</v>
      </c>
      <c r="J5" s="17">
        <f t="shared" si="5"/>
        <v>-2.6670299145299228</v>
      </c>
      <c r="K5" s="17">
        <f t="shared" si="3"/>
        <v>-0.26670299145299226</v>
      </c>
      <c r="L5" s="17">
        <v>21</v>
      </c>
      <c r="M5" s="17">
        <f t="shared" si="6"/>
        <v>0.47619047619047616</v>
      </c>
      <c r="N5" s="17">
        <v>94</v>
      </c>
      <c r="O5" s="17">
        <f t="shared" ref="O5:P5" si="13">D5/7</f>
        <v>1.4285714285714286</v>
      </c>
      <c r="P5" s="17">
        <f t="shared" si="13"/>
        <v>0</v>
      </c>
      <c r="Q5" s="17">
        <f t="shared" si="8"/>
        <v>65</v>
      </c>
      <c r="R5" s="17"/>
      <c r="S5" s="57">
        <v>0.63815789473684204</v>
      </c>
      <c r="T5" s="57">
        <v>0</v>
      </c>
      <c r="U5" s="58" t="s">
        <v>63</v>
      </c>
      <c r="V5" s="61" t="s">
        <v>63</v>
      </c>
      <c r="W5" s="57">
        <v>2</v>
      </c>
      <c r="X5" s="57">
        <f t="shared" si="9"/>
        <v>0.2</v>
      </c>
      <c r="Y5" s="57">
        <f t="shared" si="10"/>
        <v>3.1850000000000001</v>
      </c>
      <c r="Z5" s="57">
        <v>0</v>
      </c>
      <c r="AA5" s="57" t="s">
        <v>35</v>
      </c>
      <c r="AB5" s="60">
        <f t="shared" si="11"/>
        <v>-0.69</v>
      </c>
      <c r="AC5" s="57">
        <v>4.6296296296296294E-2</v>
      </c>
      <c r="AD5" s="57">
        <f t="shared" si="12"/>
        <v>-0.63888888888888884</v>
      </c>
      <c r="AE5" s="57">
        <v>-4.9000000000000004</v>
      </c>
      <c r="AF5" s="57">
        <v>-6.2173141025641003</v>
      </c>
      <c r="AG5" s="57">
        <v>0</v>
      </c>
    </row>
    <row r="6" spans="1:33" ht="15.75" customHeight="1">
      <c r="A6" s="13" t="s">
        <v>38</v>
      </c>
      <c r="B6" s="13" t="s">
        <v>202</v>
      </c>
      <c r="C6" s="17">
        <f t="shared" si="4"/>
        <v>12.990000000000002</v>
      </c>
      <c r="D6" s="17">
        <v>15</v>
      </c>
      <c r="E6" s="17">
        <v>0</v>
      </c>
      <c r="F6" s="17">
        <v>194.85000000000002</v>
      </c>
      <c r="G6" s="17">
        <v>-4.4499999999999993</v>
      </c>
      <c r="H6" s="17">
        <f t="shared" si="1"/>
        <v>2.2838080574801124E-2</v>
      </c>
      <c r="I6" s="17">
        <f t="shared" si="2"/>
        <v>-3.3592737345623923E-2</v>
      </c>
      <c r="J6" s="17">
        <f t="shared" si="5"/>
        <v>-6.5455448717948217</v>
      </c>
      <c r="K6" s="17">
        <f t="shared" si="3"/>
        <v>-0.43636965811965478</v>
      </c>
      <c r="L6" s="17">
        <v>26</v>
      </c>
      <c r="M6" s="17">
        <f t="shared" si="6"/>
        <v>0.57692307692307687</v>
      </c>
      <c r="N6" s="17">
        <v>81</v>
      </c>
      <c r="O6" s="17">
        <f t="shared" ref="O6:P6" si="14">D6/7</f>
        <v>2.1428571428571428</v>
      </c>
      <c r="P6" s="17">
        <f t="shared" si="14"/>
        <v>0</v>
      </c>
      <c r="Q6" s="17">
        <f t="shared" si="8"/>
        <v>37</v>
      </c>
      <c r="R6" s="17"/>
      <c r="S6" s="57">
        <v>0.71864406779661005</v>
      </c>
      <c r="T6" s="57">
        <v>0</v>
      </c>
      <c r="U6" s="58" t="s">
        <v>63</v>
      </c>
      <c r="V6" s="61" t="s">
        <v>63</v>
      </c>
      <c r="W6" s="57">
        <v>2</v>
      </c>
      <c r="X6" s="57">
        <f t="shared" si="9"/>
        <v>0.13333333333333333</v>
      </c>
      <c r="Y6" s="57">
        <f t="shared" si="10"/>
        <v>2.2249999999999996</v>
      </c>
      <c r="Z6" s="57">
        <v>0</v>
      </c>
      <c r="AA6" s="57" t="s">
        <v>35</v>
      </c>
      <c r="AB6" s="60">
        <f t="shared" si="11"/>
        <v>-0.69</v>
      </c>
      <c r="AC6" s="57">
        <v>4.6296296296296294E-2</v>
      </c>
      <c r="AD6" s="57">
        <f t="shared" si="12"/>
        <v>-0.95833333333333326</v>
      </c>
      <c r="AE6" s="57">
        <v>-4.9000000000000004</v>
      </c>
      <c r="AF6" s="57">
        <v>-6.2173141025641003</v>
      </c>
      <c r="AG6" s="57">
        <v>0</v>
      </c>
    </row>
    <row r="7" spans="1:33" ht="15.75" customHeight="1">
      <c r="A7" s="13" t="s">
        <v>40</v>
      </c>
      <c r="B7" s="13" t="s">
        <v>203</v>
      </c>
      <c r="C7" s="17">
        <f t="shared" si="4"/>
        <v>13.490000000000004</v>
      </c>
      <c r="D7" s="17">
        <v>24</v>
      </c>
      <c r="E7" s="17">
        <v>0</v>
      </c>
      <c r="F7" s="17">
        <v>323.7600000000001</v>
      </c>
      <c r="G7" s="17">
        <v>-5.9499999999999993</v>
      </c>
      <c r="H7" s="17">
        <f t="shared" si="1"/>
        <v>1.8377810723993072E-2</v>
      </c>
      <c r="I7" s="17">
        <f t="shared" si="2"/>
        <v>2.7709667490324963E-3</v>
      </c>
      <c r="J7" s="17">
        <f t="shared" si="5"/>
        <v>0.8971281946667613</v>
      </c>
      <c r="K7" s="17">
        <f t="shared" si="3"/>
        <v>3.7380341444448385E-2</v>
      </c>
      <c r="L7" s="17">
        <v>28</v>
      </c>
      <c r="M7" s="17">
        <f t="shared" si="6"/>
        <v>0.8571428571428571</v>
      </c>
      <c r="N7" s="17">
        <v>58</v>
      </c>
      <c r="O7" s="17">
        <f t="shared" ref="O7:P7" si="15">D7/7</f>
        <v>3.4285714285714284</v>
      </c>
      <c r="P7" s="17">
        <f t="shared" si="15"/>
        <v>0</v>
      </c>
      <c r="Q7" s="17">
        <f t="shared" si="8"/>
        <v>16</v>
      </c>
      <c r="R7" s="17"/>
      <c r="S7" s="57">
        <v>0.94032549728752257</v>
      </c>
      <c r="T7" s="57">
        <v>0</v>
      </c>
      <c r="U7" s="58" t="s">
        <v>63</v>
      </c>
      <c r="V7" s="61" t="s">
        <v>63</v>
      </c>
      <c r="W7" s="57">
        <v>2</v>
      </c>
      <c r="X7" s="57">
        <f t="shared" si="9"/>
        <v>8.3333333333333329E-2</v>
      </c>
      <c r="Y7" s="57">
        <f t="shared" si="10"/>
        <v>2.9749999999999996</v>
      </c>
      <c r="Z7" s="57">
        <v>0</v>
      </c>
      <c r="AA7" s="57" t="s">
        <v>35</v>
      </c>
      <c r="AB7" s="60">
        <f t="shared" si="11"/>
        <v>-0.69</v>
      </c>
      <c r="AC7" s="57">
        <v>4.6296296296296294E-2</v>
      </c>
      <c r="AD7" s="57">
        <f t="shared" si="12"/>
        <v>-1.5333333333333332</v>
      </c>
      <c r="AE7" s="57">
        <v>-4.9000000000000004</v>
      </c>
      <c r="AF7" s="57">
        <v>-6.2173141029999996</v>
      </c>
      <c r="AG7" s="57">
        <v>0</v>
      </c>
    </row>
    <row r="8" spans="1:33" ht="15.75" customHeight="1">
      <c r="A8" s="13" t="s">
        <v>42</v>
      </c>
      <c r="B8" s="13" t="s">
        <v>204</v>
      </c>
      <c r="C8" s="17">
        <f t="shared" si="4"/>
        <v>16.989999999999998</v>
      </c>
      <c r="D8" s="17">
        <v>4</v>
      </c>
      <c r="E8" s="17">
        <v>0</v>
      </c>
      <c r="F8" s="17">
        <v>67.959999999999994</v>
      </c>
      <c r="G8" s="17">
        <v>-3.5</v>
      </c>
      <c r="H8" s="17">
        <f t="shared" si="1"/>
        <v>5.1500882872277817E-2</v>
      </c>
      <c r="I8" s="17">
        <f t="shared" si="2"/>
        <v>0.14039417352037134</v>
      </c>
      <c r="J8" s="17">
        <f t="shared" si="5"/>
        <v>9.5411880324444347</v>
      </c>
      <c r="K8" s="17">
        <f t="shared" si="3"/>
        <v>2.3852970081111087</v>
      </c>
      <c r="L8" s="17">
        <v>23</v>
      </c>
      <c r="M8" s="17">
        <f t="shared" si="6"/>
        <v>0.17391304347826086</v>
      </c>
      <c r="N8" s="17">
        <v>54</v>
      </c>
      <c r="O8" s="17">
        <f t="shared" ref="O8:P8" si="16">D8/7</f>
        <v>0.5714285714285714</v>
      </c>
      <c r="P8" s="17">
        <f t="shared" si="16"/>
        <v>0</v>
      </c>
      <c r="Q8" s="17">
        <f t="shared" si="8"/>
        <v>94</v>
      </c>
      <c r="R8" s="17"/>
      <c r="S8" s="57">
        <v>1.059047619047619</v>
      </c>
      <c r="T8" s="57">
        <v>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4.6296296296296294E-2</v>
      </c>
      <c r="AD8" s="57">
        <f t="shared" si="12"/>
        <v>-0.25555555555555554</v>
      </c>
      <c r="AE8" s="57">
        <v>-4.9000000000000004</v>
      </c>
      <c r="AF8" s="57">
        <v>-6.2173141029999996</v>
      </c>
      <c r="AG8" s="57">
        <v>0</v>
      </c>
    </row>
    <row r="9" spans="1:33" ht="15.75" customHeight="1">
      <c r="A9" s="13" t="s">
        <v>44</v>
      </c>
      <c r="B9" s="13" t="s">
        <v>107</v>
      </c>
      <c r="C9" s="17">
        <f t="shared" si="4"/>
        <v>18.489999999999998</v>
      </c>
      <c r="D9" s="17">
        <v>2</v>
      </c>
      <c r="E9" s="17">
        <v>0</v>
      </c>
      <c r="F9" s="17">
        <v>36.979999999999997</v>
      </c>
      <c r="G9" s="17">
        <v>-0.57999999999999996</v>
      </c>
      <c r="H9" s="17">
        <f t="shared" si="1"/>
        <v>1.5684153596538668E-2</v>
      </c>
      <c r="I9" s="17">
        <f t="shared" si="2"/>
        <v>0.2254827049275884</v>
      </c>
      <c r="J9" s="17">
        <f t="shared" si="5"/>
        <v>8.3383504282222187</v>
      </c>
      <c r="K9" s="17">
        <f t="shared" si="3"/>
        <v>4.1691752141111094</v>
      </c>
      <c r="L9" s="17">
        <v>23</v>
      </c>
      <c r="M9" s="17">
        <f t="shared" si="6"/>
        <v>8.6956521739130432E-2</v>
      </c>
      <c r="N9" s="17">
        <v>52</v>
      </c>
      <c r="O9" s="17">
        <f t="shared" ref="O9:P9" si="17">D9/7</f>
        <v>0.2857142857142857</v>
      </c>
      <c r="P9" s="17">
        <f t="shared" si="17"/>
        <v>0</v>
      </c>
      <c r="Q9" s="17">
        <f t="shared" si="8"/>
        <v>182</v>
      </c>
      <c r="R9" s="17"/>
      <c r="S9" s="57">
        <v>1.059760956175299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4.6296296296296294E-2</v>
      </c>
      <c r="AD9" s="57">
        <f t="shared" si="12"/>
        <v>-0.12777777777777777</v>
      </c>
      <c r="AE9" s="57">
        <v>-4.9000000000000004</v>
      </c>
      <c r="AF9" s="57">
        <v>-6.2934358970000002</v>
      </c>
      <c r="AG9" s="57">
        <v>0</v>
      </c>
    </row>
    <row r="10" spans="1:33" ht="15.75" customHeight="1">
      <c r="A10" s="13" t="s">
        <v>46</v>
      </c>
      <c r="B10" s="13" t="s">
        <v>88</v>
      </c>
      <c r="C10" s="17">
        <f t="shared" si="4"/>
        <v>15.99</v>
      </c>
      <c r="D10" s="17">
        <v>4</v>
      </c>
      <c r="E10" s="17">
        <v>0</v>
      </c>
      <c r="F10" s="17">
        <v>63.96</v>
      </c>
      <c r="G10" s="17">
        <v>0</v>
      </c>
      <c r="H10" s="17">
        <f t="shared" si="1"/>
        <v>0</v>
      </c>
      <c r="I10" s="17">
        <f t="shared" si="2"/>
        <v>0.14597718662358414</v>
      </c>
      <c r="J10" s="17">
        <f t="shared" si="5"/>
        <v>9.3367008564444411</v>
      </c>
      <c r="K10" s="17">
        <f t="shared" si="3"/>
        <v>2.3341752141111103</v>
      </c>
      <c r="L10" s="17">
        <v>14</v>
      </c>
      <c r="M10" s="17">
        <f t="shared" si="6"/>
        <v>0.2857142857142857</v>
      </c>
      <c r="N10" s="17">
        <v>53</v>
      </c>
      <c r="O10" s="17">
        <f t="shared" ref="O10:P10" si="18">D10/7</f>
        <v>0.5714285714285714</v>
      </c>
      <c r="P10" s="17">
        <f t="shared" si="18"/>
        <v>0</v>
      </c>
      <c r="Q10" s="17">
        <f t="shared" si="8"/>
        <v>92</v>
      </c>
      <c r="R10" s="17"/>
      <c r="S10" s="57">
        <v>1.168831168831169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4.6296296296296294E-2</v>
      </c>
      <c r="AD10" s="57">
        <f t="shared" si="12"/>
        <v>-0.25555555555555554</v>
      </c>
      <c r="AE10" s="57">
        <v>-4.9000000000000004</v>
      </c>
      <c r="AF10" s="57">
        <v>-6.2934358970000002</v>
      </c>
      <c r="AG10" s="57">
        <v>0</v>
      </c>
    </row>
    <row r="11" spans="1:33" ht="15.75" customHeight="1">
      <c r="A11" s="13" t="s">
        <v>48</v>
      </c>
      <c r="B11" s="13" t="s">
        <v>205</v>
      </c>
      <c r="C11" s="17">
        <f t="shared" si="4"/>
        <v>15.99</v>
      </c>
      <c r="D11" s="17">
        <v>5</v>
      </c>
      <c r="E11" s="17">
        <v>0</v>
      </c>
      <c r="F11" s="17">
        <v>79.95</v>
      </c>
      <c r="G11" s="17">
        <v>-0.02</v>
      </c>
      <c r="H11" s="17">
        <f t="shared" si="1"/>
        <v>2.5015634771732333E-4</v>
      </c>
      <c r="I11" s="17">
        <f t="shared" si="2"/>
        <v>0.14572703027586681</v>
      </c>
      <c r="J11" s="17">
        <f t="shared" si="5"/>
        <v>11.650876070555553</v>
      </c>
      <c r="K11" s="17">
        <f t="shared" si="3"/>
        <v>2.3301752141111107</v>
      </c>
      <c r="L11" s="17">
        <v>16</v>
      </c>
      <c r="M11" s="17">
        <f t="shared" si="6"/>
        <v>0.3125</v>
      </c>
      <c r="N11" s="17">
        <v>46</v>
      </c>
      <c r="O11" s="17">
        <f t="shared" ref="O11:P11" si="19">D11/7</f>
        <v>0.7142857142857143</v>
      </c>
      <c r="P11" s="17">
        <f t="shared" si="19"/>
        <v>0</v>
      </c>
      <c r="Q11" s="17">
        <f t="shared" si="8"/>
        <v>64</v>
      </c>
      <c r="R11" s="17"/>
      <c r="S11" s="57">
        <v>1.3141486810551559</v>
      </c>
      <c r="T11" s="57">
        <v>96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4.6296296296296294E-2</v>
      </c>
      <c r="AD11" s="57">
        <f t="shared" si="12"/>
        <v>-0.31944444444444442</v>
      </c>
      <c r="AE11" s="57">
        <v>-4.9000000000000004</v>
      </c>
      <c r="AF11" s="57">
        <v>-6.2934358970000002</v>
      </c>
      <c r="AG11" s="57">
        <v>0</v>
      </c>
    </row>
    <row r="12" spans="1:33" ht="15.75" customHeight="1">
      <c r="A12" s="13" t="s">
        <v>50</v>
      </c>
      <c r="B12" s="13" t="s">
        <v>206</v>
      </c>
      <c r="C12" s="17">
        <f t="shared" si="4"/>
        <v>16.29</v>
      </c>
      <c r="D12" s="17">
        <v>2</v>
      </c>
      <c r="E12" s="17">
        <v>0</v>
      </c>
      <c r="F12" s="17">
        <v>32.58</v>
      </c>
      <c r="G12" s="17">
        <v>-0.08</v>
      </c>
      <c r="H12" s="17">
        <f t="shared" si="1"/>
        <v>2.4554941682013508E-3</v>
      </c>
      <c r="I12" s="17">
        <f t="shared" si="2"/>
        <v>0.15402769251756357</v>
      </c>
      <c r="J12" s="17">
        <f t="shared" si="5"/>
        <v>5.0182222222222208</v>
      </c>
      <c r="K12" s="17">
        <f t="shared" si="3"/>
        <v>2.5091111111111104</v>
      </c>
      <c r="L12" s="17">
        <v>10</v>
      </c>
      <c r="M12" s="17">
        <f t="shared" si="6"/>
        <v>0.2</v>
      </c>
      <c r="N12" s="17">
        <v>45</v>
      </c>
      <c r="O12" s="17">
        <f t="shared" ref="O12:P12" si="20">D12/7</f>
        <v>0.2857142857142857</v>
      </c>
      <c r="P12" s="17">
        <f t="shared" si="20"/>
        <v>0</v>
      </c>
      <c r="Q12" s="17">
        <f t="shared" si="8"/>
        <v>157</v>
      </c>
      <c r="R12" s="17"/>
      <c r="S12" s="57">
        <v>1.3229974160206719</v>
      </c>
      <c r="T12" s="57">
        <v>192</v>
      </c>
      <c r="U12" s="58">
        <v>96</v>
      </c>
      <c r="V12" s="61">
        <v>44311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4.6296296296296294E-2</v>
      </c>
      <c r="AD12" s="57">
        <f t="shared" si="12"/>
        <v>-0.12777777777777777</v>
      </c>
      <c r="AE12" s="57">
        <v>-4.9000000000000004</v>
      </c>
      <c r="AF12" s="57">
        <v>-6.3334999999999999</v>
      </c>
      <c r="AG12" s="57">
        <v>0</v>
      </c>
    </row>
    <row r="13" spans="1:33" ht="15.75" customHeight="1">
      <c r="A13" s="13" t="s">
        <v>52</v>
      </c>
      <c r="B13" s="13" t="s">
        <v>113</v>
      </c>
      <c r="C13" s="17">
        <f t="shared" si="4"/>
        <v>15.99</v>
      </c>
      <c r="D13" s="17">
        <v>2</v>
      </c>
      <c r="E13" s="17">
        <v>0</v>
      </c>
      <c r="F13" s="17">
        <v>31.98</v>
      </c>
      <c r="G13" s="17">
        <v>0</v>
      </c>
      <c r="H13" s="17">
        <f t="shared" si="1"/>
        <v>0</v>
      </c>
      <c r="I13" s="17">
        <f t="shared" si="2"/>
        <v>0.1434716142033215</v>
      </c>
      <c r="J13" s="17">
        <f t="shared" si="5"/>
        <v>4.5882222222222211</v>
      </c>
      <c r="K13" s="17">
        <f t="shared" si="3"/>
        <v>2.2941111111111105</v>
      </c>
      <c r="L13" s="17">
        <v>17</v>
      </c>
      <c r="M13" s="17">
        <f t="shared" si="6"/>
        <v>0.11764705882352941</v>
      </c>
      <c r="N13" s="17">
        <v>44</v>
      </c>
      <c r="O13" s="17">
        <f t="shared" ref="O13:P13" si="21">D13/7</f>
        <v>0.2857142857142857</v>
      </c>
      <c r="P13" s="17">
        <f t="shared" si="21"/>
        <v>0</v>
      </c>
      <c r="Q13" s="17">
        <f t="shared" si="8"/>
        <v>154</v>
      </c>
      <c r="R13" s="17"/>
      <c r="S13" s="57">
        <v>1.285714285714286</v>
      </c>
      <c r="T13" s="57">
        <v>96</v>
      </c>
      <c r="U13" s="58">
        <v>96</v>
      </c>
      <c r="V13" s="61">
        <v>44311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4.6296296296296294E-2</v>
      </c>
      <c r="AD13" s="57">
        <f t="shared" si="12"/>
        <v>-0.12777777777777777</v>
      </c>
      <c r="AE13" s="57">
        <v>-4.9000000000000004</v>
      </c>
      <c r="AF13" s="57">
        <v>-6.3334999999999999</v>
      </c>
      <c r="AG13" s="57">
        <v>0</v>
      </c>
    </row>
    <row r="14" spans="1:33" ht="15.75" customHeight="1">
      <c r="A14" s="13" t="s">
        <v>54</v>
      </c>
      <c r="B14" s="13" t="s">
        <v>207</v>
      </c>
      <c r="C14" s="17">
        <f t="shared" si="4"/>
        <v>15.99</v>
      </c>
      <c r="D14" s="17">
        <v>3</v>
      </c>
      <c r="E14" s="17">
        <v>0</v>
      </c>
      <c r="F14" s="17">
        <v>47.97</v>
      </c>
      <c r="G14" s="17">
        <v>0</v>
      </c>
      <c r="H14" s="17">
        <f t="shared" si="1"/>
        <v>0</v>
      </c>
      <c r="I14" s="17">
        <f t="shared" si="2"/>
        <v>0.14347161420332144</v>
      </c>
      <c r="J14" s="17">
        <f t="shared" si="5"/>
        <v>6.8823333333333299</v>
      </c>
      <c r="K14" s="17">
        <f t="shared" si="3"/>
        <v>2.2941111111111101</v>
      </c>
      <c r="L14" s="17">
        <v>11</v>
      </c>
      <c r="M14" s="17">
        <f t="shared" si="6"/>
        <v>0.27272727272727271</v>
      </c>
      <c r="N14" s="17">
        <v>39</v>
      </c>
      <c r="O14" s="17">
        <f t="shared" ref="O14:P14" si="22">D14/7</f>
        <v>0.42857142857142855</v>
      </c>
      <c r="P14" s="17">
        <f t="shared" si="22"/>
        <v>0</v>
      </c>
      <c r="Q14" s="17">
        <f t="shared" si="8"/>
        <v>91</v>
      </c>
      <c r="R14" s="17"/>
      <c r="S14" s="57">
        <v>1.1925465838509319</v>
      </c>
      <c r="T14" s="57">
        <v>96</v>
      </c>
      <c r="U14" s="58">
        <v>96</v>
      </c>
      <c r="V14" s="61">
        <v>44312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4.6296296296296294E-2</v>
      </c>
      <c r="AD14" s="57">
        <f t="shared" si="12"/>
        <v>-0.19166666666666665</v>
      </c>
      <c r="AE14" s="57">
        <v>-4.9000000000000004</v>
      </c>
      <c r="AF14" s="57">
        <v>-6.3334999999999999</v>
      </c>
      <c r="AG14" s="57">
        <v>0</v>
      </c>
    </row>
    <row r="15" spans="1:33" ht="15.75" customHeight="1">
      <c r="A15" s="13" t="s">
        <v>56</v>
      </c>
      <c r="B15" s="13" t="s">
        <v>208</v>
      </c>
      <c r="C15" s="17">
        <f t="shared" si="4"/>
        <v>15.69</v>
      </c>
      <c r="D15" s="17">
        <v>8</v>
      </c>
      <c r="E15" s="17">
        <v>0</v>
      </c>
      <c r="F15" s="17">
        <v>125.52</v>
      </c>
      <c r="G15" s="17">
        <v>0</v>
      </c>
      <c r="H15" s="17">
        <f t="shared" si="1"/>
        <v>0</v>
      </c>
      <c r="I15" s="17">
        <f t="shared" si="2"/>
        <v>0.12996246724736199</v>
      </c>
      <c r="J15" s="17">
        <f t="shared" si="5"/>
        <v>16.312888888888878</v>
      </c>
      <c r="K15" s="17">
        <f t="shared" si="3"/>
        <v>2.0391111111111098</v>
      </c>
      <c r="L15" s="17">
        <v>10</v>
      </c>
      <c r="M15" s="17">
        <f t="shared" si="6"/>
        <v>0.8</v>
      </c>
      <c r="N15" s="17">
        <v>33</v>
      </c>
      <c r="O15" s="17">
        <f t="shared" ref="O15:P15" si="23">D15/7</f>
        <v>1.1428571428571428</v>
      </c>
      <c r="P15" s="17">
        <f t="shared" si="23"/>
        <v>0</v>
      </c>
      <c r="Q15" s="17">
        <f t="shared" si="8"/>
        <v>28</v>
      </c>
      <c r="R15" s="17"/>
      <c r="S15" s="57">
        <v>1.2714285714285709</v>
      </c>
      <c r="T15" s="57">
        <v>96</v>
      </c>
      <c r="U15" s="58">
        <v>96</v>
      </c>
      <c r="V15" s="61">
        <v>44313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4.6296296296296294E-2</v>
      </c>
      <c r="AD15" s="57">
        <f t="shared" si="12"/>
        <v>-0.51111111111111107</v>
      </c>
      <c r="AE15" s="57">
        <v>-4.9000000000000004</v>
      </c>
      <c r="AF15" s="57">
        <v>-6.3334999999999999</v>
      </c>
      <c r="AG15" s="57">
        <v>0</v>
      </c>
    </row>
    <row r="16" spans="1:33" ht="15.75" customHeight="1">
      <c r="A16" s="13" t="s">
        <v>57</v>
      </c>
      <c r="B16" s="13" t="s">
        <v>206</v>
      </c>
      <c r="C16" s="17">
        <f t="shared" si="4"/>
        <v>15.723333333333334</v>
      </c>
      <c r="D16" s="17">
        <v>3</v>
      </c>
      <c r="E16" s="17">
        <v>0</v>
      </c>
      <c r="F16" s="17">
        <v>47.17</v>
      </c>
      <c r="G16" s="17">
        <v>0</v>
      </c>
      <c r="H16" s="17">
        <f t="shared" si="1"/>
        <v>0</v>
      </c>
      <c r="I16" s="17">
        <f t="shared" si="2"/>
        <v>0.13148894071090389</v>
      </c>
      <c r="J16" s="17">
        <f t="shared" si="5"/>
        <v>6.2023333333333373</v>
      </c>
      <c r="K16" s="17">
        <f t="shared" si="3"/>
        <v>2.0674444444444458</v>
      </c>
      <c r="L16" s="17">
        <v>7</v>
      </c>
      <c r="M16" s="17">
        <f t="shared" si="6"/>
        <v>0.42857142857142855</v>
      </c>
      <c r="N16" s="17">
        <v>30</v>
      </c>
      <c r="O16" s="17">
        <f t="shared" ref="O16:P16" si="24">D16/7</f>
        <v>0.42857142857142855</v>
      </c>
      <c r="P16" s="17">
        <f t="shared" si="24"/>
        <v>0</v>
      </c>
      <c r="Q16" s="17">
        <f t="shared" si="8"/>
        <v>70</v>
      </c>
      <c r="R16" s="17"/>
      <c r="S16" s="57">
        <v>1.3858267716535431</v>
      </c>
      <c r="T16" s="57">
        <v>96</v>
      </c>
      <c r="U16" s="58">
        <v>96</v>
      </c>
      <c r="V16" s="61">
        <v>44322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4.6296296296296294E-2</v>
      </c>
      <c r="AD16" s="57">
        <f t="shared" si="12"/>
        <v>-0.19166666666666665</v>
      </c>
      <c r="AE16" s="57">
        <v>-4.9000000000000004</v>
      </c>
      <c r="AF16" s="57">
        <v>-6.3334999999999999</v>
      </c>
      <c r="AG16" s="57">
        <v>0</v>
      </c>
    </row>
    <row r="17" spans="1:33" ht="15.75" customHeight="1">
      <c r="A17" s="13" t="s">
        <v>59</v>
      </c>
      <c r="B17" s="13"/>
      <c r="C17" s="17">
        <f t="shared" si="4"/>
        <v>16.4925</v>
      </c>
      <c r="D17" s="17">
        <v>4</v>
      </c>
      <c r="E17" s="17">
        <v>1</v>
      </c>
      <c r="F17" s="17">
        <v>65.97</v>
      </c>
      <c r="G17" s="17">
        <v>0</v>
      </c>
      <c r="H17" s="17">
        <f t="shared" si="1"/>
        <v>0</v>
      </c>
      <c r="I17" s="17">
        <f t="shared" si="2"/>
        <v>0.16499839994610344</v>
      </c>
      <c r="J17" s="17">
        <f t="shared" si="5"/>
        <v>10.884944444444443</v>
      </c>
      <c r="K17" s="17">
        <f t="shared" si="3"/>
        <v>2.7212361111111107</v>
      </c>
      <c r="L17" s="17">
        <v>18</v>
      </c>
      <c r="M17" s="17">
        <f t="shared" si="6"/>
        <v>0.22222222222222221</v>
      </c>
      <c r="N17" s="17">
        <v>26</v>
      </c>
      <c r="O17" s="17">
        <f t="shared" ref="O17:P17" si="25">D17/7</f>
        <v>0.5714285714285714</v>
      </c>
      <c r="P17" s="17">
        <f t="shared" si="25"/>
        <v>0.14285714285714285</v>
      </c>
      <c r="Q17" s="17">
        <f t="shared" si="8"/>
        <v>36</v>
      </c>
      <c r="R17" s="17"/>
      <c r="S17" s="57">
        <v>1.4333333333333329</v>
      </c>
      <c r="T17" s="57">
        <v>96</v>
      </c>
      <c r="U17" s="58">
        <v>96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4.6296296296296294E-2</v>
      </c>
      <c r="AD17" s="57">
        <f t="shared" si="12"/>
        <v>-0.25555555555555554</v>
      </c>
      <c r="AE17" s="57">
        <v>-4.9000000000000004</v>
      </c>
      <c r="AF17" s="57">
        <v>-6.3334999999999999</v>
      </c>
      <c r="AG17" s="57">
        <v>0</v>
      </c>
    </row>
    <row r="18" spans="1:33" ht="15.75" customHeight="1">
      <c r="A18" s="13" t="s">
        <v>61</v>
      </c>
      <c r="B18" s="13" t="s">
        <v>113</v>
      </c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26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1.405405405405405</v>
      </c>
      <c r="T18" s="57">
        <v>96</v>
      </c>
      <c r="U18" s="58">
        <v>96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4.6296296296296294E-2</v>
      </c>
      <c r="AD18" s="57">
        <f t="shared" si="12"/>
        <v>0</v>
      </c>
      <c r="AE18" s="57">
        <v>-4.9000000000000004</v>
      </c>
      <c r="AF18" s="57">
        <v>-6.3334999999999999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15.59</v>
      </c>
      <c r="D19" s="17">
        <v>1</v>
      </c>
      <c r="E19" s="17">
        <v>0</v>
      </c>
      <c r="F19" s="17">
        <v>15.59</v>
      </c>
      <c r="G19" s="17">
        <v>0</v>
      </c>
      <c r="H19" s="17">
        <f t="shared" si="1"/>
        <v>0</v>
      </c>
      <c r="I19" s="17">
        <f t="shared" si="2"/>
        <v>0.12534388140545932</v>
      </c>
      <c r="J19" s="17">
        <f t="shared" si="5"/>
        <v>1.9541111111111109</v>
      </c>
      <c r="K19" s="17">
        <f t="shared" si="3"/>
        <v>1.9541111111111109</v>
      </c>
      <c r="L19" s="17">
        <v>8</v>
      </c>
      <c r="M19" s="17">
        <f t="shared" si="6"/>
        <v>0.125</v>
      </c>
      <c r="N19" s="17">
        <v>25</v>
      </c>
      <c r="O19" s="17">
        <f t="shared" ref="O19:P19" si="27">D19/7</f>
        <v>0.14285714285714285</v>
      </c>
      <c r="P19" s="17">
        <f t="shared" si="27"/>
        <v>0</v>
      </c>
      <c r="Q19" s="17">
        <f t="shared" si="8"/>
        <v>175</v>
      </c>
      <c r="R19" s="17"/>
      <c r="S19" s="57">
        <v>1.2682926829268291</v>
      </c>
      <c r="T19" s="57">
        <v>96</v>
      </c>
      <c r="U19" s="58">
        <v>96</v>
      </c>
      <c r="V19" s="61">
        <v>44321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4.6296296296296294E-2</v>
      </c>
      <c r="AD19" s="57">
        <f t="shared" si="12"/>
        <v>-6.3888888888888884E-2</v>
      </c>
      <c r="AE19" s="57">
        <v>-4.9000000000000004</v>
      </c>
      <c r="AF19" s="57">
        <v>-6.3334999999999999</v>
      </c>
      <c r="AG19" s="57">
        <v>0</v>
      </c>
    </row>
    <row r="20" spans="1:33" ht="15.75" customHeight="1">
      <c r="A20" s="13" t="s">
        <v>66</v>
      </c>
      <c r="B20" s="13" t="s">
        <v>209</v>
      </c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26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1.0299401197604789</v>
      </c>
      <c r="T20" s="57">
        <v>96</v>
      </c>
      <c r="U20" s="58">
        <v>96</v>
      </c>
      <c r="V20" s="61">
        <v>44341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4.6296296296296294E-2</v>
      </c>
      <c r="AD20" s="57">
        <f t="shared" si="12"/>
        <v>0</v>
      </c>
      <c r="AE20" s="57">
        <v>-4.9000000000000004</v>
      </c>
      <c r="AF20" s="57">
        <v>-6.3334999999999999</v>
      </c>
      <c r="AG20" s="57">
        <v>0</v>
      </c>
    </row>
    <row r="21" spans="1:33" ht="15.75" customHeight="1">
      <c r="A21" s="13" t="s">
        <v>68</v>
      </c>
      <c r="B21" s="13" t="s">
        <v>124</v>
      </c>
      <c r="C21" s="17">
        <f t="shared" si="4"/>
        <v>15.59</v>
      </c>
      <c r="D21" s="17">
        <v>1</v>
      </c>
      <c r="E21" s="17">
        <v>0</v>
      </c>
      <c r="F21" s="17">
        <v>15.59</v>
      </c>
      <c r="G21" s="17">
        <v>0</v>
      </c>
      <c r="H21" s="17">
        <f t="shared" si="1"/>
        <v>0</v>
      </c>
      <c r="I21" s="17">
        <f t="shared" si="2"/>
        <v>0.12534388140545932</v>
      </c>
      <c r="J21" s="17">
        <f t="shared" si="5"/>
        <v>1.9541111111111109</v>
      </c>
      <c r="K21" s="17">
        <f t="shared" si="3"/>
        <v>1.9541111111111109</v>
      </c>
      <c r="L21" s="17">
        <v>11</v>
      </c>
      <c r="M21" s="17">
        <f t="shared" si="6"/>
        <v>9.0909090909090912E-2</v>
      </c>
      <c r="N21" s="17">
        <v>25</v>
      </c>
      <c r="O21" s="17">
        <f t="shared" ref="O21:P21" si="29">D21/7</f>
        <v>0.14285714285714285</v>
      </c>
      <c r="P21" s="17">
        <f t="shared" si="29"/>
        <v>0</v>
      </c>
      <c r="Q21" s="17">
        <f t="shared" si="8"/>
        <v>175</v>
      </c>
      <c r="R21" s="17"/>
      <c r="S21" s="57">
        <v>0.93506493506493504</v>
      </c>
      <c r="T21" s="57">
        <v>96</v>
      </c>
      <c r="U21" s="58">
        <v>96</v>
      </c>
      <c r="V21" s="61">
        <v>44341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4.6296296296296294E-2</v>
      </c>
      <c r="AD21" s="57">
        <f t="shared" si="12"/>
        <v>-6.3888888888888884E-2</v>
      </c>
      <c r="AE21" s="57">
        <v>-4.9000000000000004</v>
      </c>
      <c r="AF21" s="57">
        <v>-6.3334999999999999</v>
      </c>
      <c r="AG21" s="57">
        <v>0</v>
      </c>
    </row>
    <row r="22" spans="1:33" ht="15.75" customHeight="1">
      <c r="A22" s="13" t="s">
        <v>70</v>
      </c>
      <c r="B22" s="13" t="s">
        <v>210</v>
      </c>
      <c r="C22" s="17">
        <f t="shared" si="4"/>
        <v>15.59</v>
      </c>
      <c r="D22" s="17">
        <v>4</v>
      </c>
      <c r="E22" s="17">
        <v>0</v>
      </c>
      <c r="F22" s="17">
        <v>62.36</v>
      </c>
      <c r="G22" s="17">
        <v>-0.02</v>
      </c>
      <c r="H22" s="17">
        <f t="shared" si="1"/>
        <v>3.2071840923669022E-4</v>
      </c>
      <c r="I22" s="17">
        <f t="shared" si="2"/>
        <v>0.1250231629962226</v>
      </c>
      <c r="J22" s="17">
        <f t="shared" si="5"/>
        <v>7.7964444444444405</v>
      </c>
      <c r="K22" s="17">
        <f t="shared" si="3"/>
        <v>1.9491111111111101</v>
      </c>
      <c r="L22" s="17">
        <v>10</v>
      </c>
      <c r="M22" s="17">
        <f t="shared" si="6"/>
        <v>0.4</v>
      </c>
      <c r="N22" s="17">
        <v>21</v>
      </c>
      <c r="O22" s="17">
        <f t="shared" ref="O22:P22" si="30">D22/7</f>
        <v>0.5714285714285714</v>
      </c>
      <c r="P22" s="17">
        <f t="shared" si="30"/>
        <v>0</v>
      </c>
      <c r="Q22" s="17">
        <f t="shared" si="8"/>
        <v>36</v>
      </c>
      <c r="R22" s="17"/>
      <c r="S22" s="57">
        <v>1.055555555555556</v>
      </c>
      <c r="T22" s="57">
        <v>96</v>
      </c>
      <c r="U22" s="63">
        <v>44348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4.6296296296296294E-2</v>
      </c>
      <c r="AD22" s="57">
        <f t="shared" si="12"/>
        <v>-0.25555555555555554</v>
      </c>
      <c r="AE22" s="57">
        <v>-4.9000000000000004</v>
      </c>
      <c r="AF22" s="57">
        <v>-6.3334999999999999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15.590000000000002</v>
      </c>
      <c r="D23" s="17">
        <v>3</v>
      </c>
      <c r="E23" s="17">
        <v>0</v>
      </c>
      <c r="F23" s="17">
        <v>46.77</v>
      </c>
      <c r="G23" s="17">
        <v>0</v>
      </c>
      <c r="H23" s="17">
        <f t="shared" si="1"/>
        <v>0</v>
      </c>
      <c r="I23" s="17">
        <f t="shared" si="2"/>
        <v>0.12534388140545935</v>
      </c>
      <c r="J23" s="17">
        <f t="shared" si="5"/>
        <v>5.8623333333333338</v>
      </c>
      <c r="K23" s="17">
        <f t="shared" si="3"/>
        <v>1.9541111111111114</v>
      </c>
      <c r="L23" s="17">
        <v>5</v>
      </c>
      <c r="M23" s="17">
        <f t="shared" si="6"/>
        <v>0.6</v>
      </c>
      <c r="N23" s="17">
        <v>18</v>
      </c>
      <c r="O23" s="17">
        <f t="shared" ref="O23:P23" si="31">D23/7</f>
        <v>0.42857142857142855</v>
      </c>
      <c r="P23" s="17">
        <f t="shared" si="31"/>
        <v>0</v>
      </c>
      <c r="Q23" s="17">
        <f t="shared" si="8"/>
        <v>42</v>
      </c>
      <c r="R23" s="17"/>
      <c r="S23" s="57">
        <v>1.034965034965035</v>
      </c>
      <c r="T23" s="57">
        <v>96</v>
      </c>
      <c r="U23" s="63">
        <v>96</v>
      </c>
      <c r="V23" s="61">
        <v>44348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4.6296296296296294E-2</v>
      </c>
      <c r="AD23" s="57">
        <f t="shared" si="12"/>
        <v>-0.19166666666666665</v>
      </c>
      <c r="AE23" s="57">
        <v>-4.9000000000000004</v>
      </c>
      <c r="AF23" s="57">
        <v>-6.3334999999999999</v>
      </c>
      <c r="AG23" s="57">
        <v>0</v>
      </c>
    </row>
    <row r="24" spans="1:33" ht="15.75" customHeight="1">
      <c r="A24" s="13" t="s">
        <v>74</v>
      </c>
      <c r="B24" s="13" t="s">
        <v>211</v>
      </c>
      <c r="C24" s="17">
        <f t="shared" si="4"/>
        <v>15.590000000000002</v>
      </c>
      <c r="D24" s="17">
        <v>3</v>
      </c>
      <c r="E24" s="17">
        <v>1</v>
      </c>
      <c r="F24" s="17">
        <v>46.77</v>
      </c>
      <c r="G24" s="17">
        <v>0</v>
      </c>
      <c r="H24" s="17">
        <f t="shared" si="1"/>
        <v>0</v>
      </c>
      <c r="I24" s="17">
        <f t="shared" si="2"/>
        <v>0.12534388140545935</v>
      </c>
      <c r="J24" s="17">
        <f t="shared" si="5"/>
        <v>5.8623333333333338</v>
      </c>
      <c r="K24" s="17">
        <f t="shared" si="3"/>
        <v>1.9541111111111114</v>
      </c>
      <c r="L24" s="17">
        <v>13</v>
      </c>
      <c r="M24" s="17">
        <f t="shared" si="6"/>
        <v>0.23076923076923078</v>
      </c>
      <c r="N24" s="17">
        <v>15</v>
      </c>
      <c r="O24" s="17">
        <f t="shared" ref="O24:P24" si="32">D24/7</f>
        <v>0.42857142857142855</v>
      </c>
      <c r="P24" s="17">
        <f t="shared" si="32"/>
        <v>0.14285714285714285</v>
      </c>
      <c r="Q24" s="17">
        <f t="shared" si="8"/>
        <v>26</v>
      </c>
      <c r="R24" s="17"/>
      <c r="S24" s="57">
        <v>1.1570247933884299</v>
      </c>
      <c r="T24" s="57">
        <v>96</v>
      </c>
      <c r="U24" s="63">
        <v>96</v>
      </c>
      <c r="V24" s="61" t="s">
        <v>117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4.6296296296296294E-2</v>
      </c>
      <c r="AD24" s="57">
        <f t="shared" si="12"/>
        <v>-0.19166666666666665</v>
      </c>
      <c r="AE24" s="57">
        <v>-4.9000000000000004</v>
      </c>
      <c r="AF24" s="57">
        <v>-6.3334999999999999</v>
      </c>
      <c r="AG24" s="57">
        <v>0</v>
      </c>
    </row>
    <row r="25" spans="1:33" ht="15.75" customHeight="1">
      <c r="A25" s="13" t="s">
        <v>76</v>
      </c>
      <c r="B25" s="13" t="s">
        <v>211</v>
      </c>
      <c r="C25" s="17">
        <f t="shared" si="4"/>
        <v>15.59</v>
      </c>
      <c r="D25" s="17">
        <v>2</v>
      </c>
      <c r="E25" s="17">
        <v>0</v>
      </c>
      <c r="F25" s="17">
        <v>31.18</v>
      </c>
      <c r="G25" s="17">
        <v>0</v>
      </c>
      <c r="H25" s="17">
        <f t="shared" si="1"/>
        <v>0</v>
      </c>
      <c r="I25" s="17">
        <f t="shared" si="2"/>
        <v>0.12213669731309244</v>
      </c>
      <c r="J25" s="17">
        <f t="shared" si="5"/>
        <v>3.8082222222222222</v>
      </c>
      <c r="K25" s="17">
        <f t="shared" si="3"/>
        <v>1.9041111111111111</v>
      </c>
      <c r="L25" s="17">
        <v>10</v>
      </c>
      <c r="M25" s="17">
        <f t="shared" si="6"/>
        <v>0.2</v>
      </c>
      <c r="N25" s="17">
        <v>13</v>
      </c>
      <c r="O25" s="17">
        <f t="shared" ref="O25:P25" si="33">D25/7</f>
        <v>0.2857142857142857</v>
      </c>
      <c r="P25" s="17">
        <f t="shared" si="33"/>
        <v>0</v>
      </c>
      <c r="Q25" s="17">
        <f t="shared" si="8"/>
        <v>45</v>
      </c>
      <c r="R25" s="17"/>
      <c r="S25" s="57">
        <v>1.2413793103448281</v>
      </c>
      <c r="T25" s="57">
        <v>0</v>
      </c>
      <c r="U25" s="63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4.6296296296296294E-2</v>
      </c>
      <c r="AD25" s="57">
        <f t="shared" si="12"/>
        <v>-0.12777777777777777</v>
      </c>
      <c r="AE25" s="57">
        <v>-4.95</v>
      </c>
      <c r="AF25" s="57">
        <v>-6.3334999999999999</v>
      </c>
      <c r="AG25" s="57">
        <v>0</v>
      </c>
    </row>
    <row r="26" spans="1:33" ht="15.75" customHeight="1">
      <c r="A26" s="13" t="s">
        <v>78</v>
      </c>
      <c r="B26" s="13" t="s">
        <v>211</v>
      </c>
      <c r="C26" s="17">
        <f t="shared" si="4"/>
        <v>15.59</v>
      </c>
      <c r="D26" s="17">
        <v>2</v>
      </c>
      <c r="E26" s="17">
        <v>0</v>
      </c>
      <c r="F26" s="17">
        <v>31.18</v>
      </c>
      <c r="G26" s="17">
        <v>0</v>
      </c>
      <c r="H26" s="17">
        <f t="shared" si="1"/>
        <v>0</v>
      </c>
      <c r="I26" s="17">
        <f t="shared" si="2"/>
        <v>7.2104625472168768E-2</v>
      </c>
      <c r="J26" s="17">
        <f t="shared" si="5"/>
        <v>2.2482222222222221</v>
      </c>
      <c r="K26" s="17">
        <f t="shared" si="3"/>
        <v>1.1241111111111111</v>
      </c>
      <c r="L26" s="17">
        <v>9</v>
      </c>
      <c r="M26" s="17">
        <f t="shared" si="6"/>
        <v>0.22222222222222221</v>
      </c>
      <c r="N26" s="17">
        <v>106</v>
      </c>
      <c r="O26" s="17">
        <f t="shared" ref="O26:P26" si="34">D26/7</f>
        <v>0.2857142857142857</v>
      </c>
      <c r="P26" s="17">
        <f t="shared" si="34"/>
        <v>0</v>
      </c>
      <c r="Q26" s="17">
        <f t="shared" si="8"/>
        <v>371</v>
      </c>
      <c r="R26" s="17"/>
      <c r="S26" s="57">
        <v>0.72</v>
      </c>
      <c r="T26" s="57">
        <v>0</v>
      </c>
      <c r="U26" s="63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4.6296296296296294E-2</v>
      </c>
      <c r="AD26" s="57">
        <f t="shared" si="12"/>
        <v>-0.12777777777777777</v>
      </c>
      <c r="AE26" s="57">
        <v>-4.95</v>
      </c>
      <c r="AF26" s="57">
        <v>-6.3334999999999999</v>
      </c>
      <c r="AG26" s="57">
        <v>-1.56</v>
      </c>
    </row>
    <row r="27" spans="1:33" ht="15.75" customHeight="1">
      <c r="A27" s="13" t="s">
        <v>79</v>
      </c>
      <c r="B27" s="13" t="s">
        <v>153</v>
      </c>
      <c r="C27" s="17">
        <f t="shared" si="4"/>
        <v>15.59</v>
      </c>
      <c r="D27" s="17">
        <v>1</v>
      </c>
      <c r="E27" s="17">
        <v>0</v>
      </c>
      <c r="F27" s="17">
        <v>15.59</v>
      </c>
      <c r="G27" s="17">
        <v>0</v>
      </c>
      <c r="H27" s="17">
        <f t="shared" si="1"/>
        <v>0</v>
      </c>
      <c r="I27" s="17">
        <f t="shared" si="2"/>
        <v>7.2104625472168768E-2</v>
      </c>
      <c r="J27" s="17">
        <f t="shared" si="5"/>
        <v>1.1241111111111111</v>
      </c>
      <c r="K27" s="17">
        <f t="shared" si="3"/>
        <v>1.1241111111111111</v>
      </c>
      <c r="L27" s="17">
        <v>10</v>
      </c>
      <c r="M27" s="17">
        <f t="shared" si="6"/>
        <v>0.1</v>
      </c>
      <c r="N27" s="17">
        <v>105</v>
      </c>
      <c r="O27" s="17">
        <f t="shared" ref="O27:P27" si="35">D27/7</f>
        <v>0.14285714285714285</v>
      </c>
      <c r="P27" s="17">
        <f t="shared" si="35"/>
        <v>0</v>
      </c>
      <c r="Q27" s="17">
        <f t="shared" si="8"/>
        <v>735</v>
      </c>
      <c r="R27" s="17"/>
      <c r="S27" s="57">
        <v>0.7010309278350515</v>
      </c>
      <c r="T27" s="57">
        <v>0</v>
      </c>
      <c r="U27" s="63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4.6296296296296294E-2</v>
      </c>
      <c r="AD27" s="57">
        <f t="shared" si="12"/>
        <v>-6.3888888888888884E-2</v>
      </c>
      <c r="AE27" s="57">
        <v>-4.95</v>
      </c>
      <c r="AF27" s="57">
        <v>-6.3334999999999999</v>
      </c>
      <c r="AG27" s="57">
        <v>-0.78</v>
      </c>
    </row>
    <row r="28" spans="1:33" ht="15.75" customHeight="1">
      <c r="A28" s="13" t="s">
        <v>81</v>
      </c>
      <c r="B28" s="13" t="s">
        <v>141</v>
      </c>
      <c r="C28" s="17">
        <f t="shared" si="4"/>
        <v>15.59</v>
      </c>
      <c r="D28" s="17">
        <v>5</v>
      </c>
      <c r="E28" s="17">
        <v>0</v>
      </c>
      <c r="F28" s="17">
        <v>77.95</v>
      </c>
      <c r="G28" s="17">
        <v>-32.53</v>
      </c>
      <c r="H28" s="17">
        <f t="shared" si="1"/>
        <v>0.41731879409878125</v>
      </c>
      <c r="I28" s="17">
        <f t="shared" si="2"/>
        <v>-0.31147523279033912</v>
      </c>
      <c r="J28" s="17">
        <f t="shared" si="5"/>
        <v>-24.279494396006935</v>
      </c>
      <c r="K28" s="17">
        <f t="shared" si="3"/>
        <v>-4.8558988792013871</v>
      </c>
      <c r="L28" s="17">
        <v>41</v>
      </c>
      <c r="M28" s="17">
        <f t="shared" si="6"/>
        <v>0.12195121951219512</v>
      </c>
      <c r="N28" s="17">
        <v>85</v>
      </c>
      <c r="O28" s="17">
        <f t="shared" ref="O28:P28" si="36">D28/7</f>
        <v>0.7142857142857143</v>
      </c>
      <c r="P28" s="17">
        <f t="shared" si="36"/>
        <v>0</v>
      </c>
      <c r="Q28" s="17">
        <f t="shared" si="8"/>
        <v>119</v>
      </c>
      <c r="R28" s="17"/>
      <c r="S28" s="57">
        <v>0.6467065868263473</v>
      </c>
      <c r="T28" s="57">
        <v>0</v>
      </c>
      <c r="U28" s="63" t="s">
        <v>63</v>
      </c>
      <c r="V28" s="61" t="s">
        <v>63</v>
      </c>
      <c r="W28" s="57">
        <v>1</v>
      </c>
      <c r="X28" s="57">
        <f t="shared" si="9"/>
        <v>0.2</v>
      </c>
      <c r="Y28" s="57">
        <f t="shared" si="10"/>
        <v>10.843333333333334</v>
      </c>
      <c r="Z28" s="57">
        <v>2</v>
      </c>
      <c r="AA28" s="57" t="s">
        <v>35</v>
      </c>
      <c r="AB28" s="60">
        <f t="shared" si="11"/>
        <v>-0.69</v>
      </c>
      <c r="AC28" s="57">
        <v>4.6296296296296294E-2</v>
      </c>
      <c r="AD28" s="57">
        <f t="shared" si="12"/>
        <v>-0.31944444444444442</v>
      </c>
      <c r="AE28" s="57">
        <v>-4.95</v>
      </c>
      <c r="AF28" s="57">
        <v>-6.2755099903125</v>
      </c>
      <c r="AG28" s="57">
        <v>-1.56</v>
      </c>
    </row>
    <row r="29" spans="1:33" ht="15.75" customHeight="1">
      <c r="A29" s="13" t="s">
        <v>82</v>
      </c>
      <c r="B29" s="13" t="s">
        <v>113</v>
      </c>
      <c r="C29" s="17">
        <f t="shared" si="4"/>
        <v>15.589999999999998</v>
      </c>
      <c r="D29" s="17">
        <v>6</v>
      </c>
      <c r="E29" s="17">
        <v>0</v>
      </c>
      <c r="F29" s="17">
        <v>93.539999999999992</v>
      </c>
      <c r="G29" s="17">
        <v>-18.02</v>
      </c>
      <c r="H29" s="17">
        <f t="shared" si="1"/>
        <v>0.19264485781483859</v>
      </c>
      <c r="I29" s="17">
        <f t="shared" si="2"/>
        <v>-8.3465825050335118E-2</v>
      </c>
      <c r="J29" s="17">
        <f t="shared" si="5"/>
        <v>-7.8073932752083461</v>
      </c>
      <c r="K29" s="17">
        <f t="shared" si="3"/>
        <v>-1.3012322125347244</v>
      </c>
      <c r="L29" s="17">
        <v>31</v>
      </c>
      <c r="M29" s="17">
        <f t="shared" si="6"/>
        <v>0.19354838709677419</v>
      </c>
      <c r="N29" s="17">
        <v>94</v>
      </c>
      <c r="O29" s="17">
        <f t="shared" ref="O29:P29" si="37">D29/7</f>
        <v>0.8571428571428571</v>
      </c>
      <c r="P29" s="17">
        <f t="shared" si="37"/>
        <v>0</v>
      </c>
      <c r="Q29" s="17">
        <f t="shared" si="8"/>
        <v>109</v>
      </c>
      <c r="R29" s="17"/>
      <c r="S29" s="57">
        <v>0.77108433734939763</v>
      </c>
      <c r="T29" s="57">
        <v>0</v>
      </c>
      <c r="U29" s="63" t="s">
        <v>63</v>
      </c>
      <c r="V29" s="61" t="s">
        <v>63</v>
      </c>
      <c r="W29" s="57">
        <v>2</v>
      </c>
      <c r="X29" s="57">
        <f t="shared" si="9"/>
        <v>0.33333333333333331</v>
      </c>
      <c r="Y29" s="57">
        <f t="shared" si="10"/>
        <v>3.6040000000000001</v>
      </c>
      <c r="Z29" s="57">
        <v>3</v>
      </c>
      <c r="AA29" s="57" t="s">
        <v>35</v>
      </c>
      <c r="AB29" s="60">
        <f t="shared" si="11"/>
        <v>-0.69</v>
      </c>
      <c r="AC29" s="57">
        <v>4.6296296296296294E-2</v>
      </c>
      <c r="AD29" s="57">
        <f t="shared" si="12"/>
        <v>-0.3833333333333333</v>
      </c>
      <c r="AE29" s="57">
        <v>-4.95</v>
      </c>
      <c r="AF29" s="57">
        <v>-6.2755099903125</v>
      </c>
      <c r="AG29" s="57">
        <v>-1.56</v>
      </c>
    </row>
    <row r="30" spans="1:33" ht="15.75" customHeight="1">
      <c r="A30" s="13" t="s">
        <v>84</v>
      </c>
      <c r="B30" s="13"/>
      <c r="C30" s="17">
        <f t="shared" si="4"/>
        <v>15.590000000000002</v>
      </c>
      <c r="D30" s="17">
        <v>3</v>
      </c>
      <c r="E30" s="17">
        <v>0</v>
      </c>
      <c r="F30" s="17">
        <v>46.77</v>
      </c>
      <c r="G30" s="17">
        <v>-0.2</v>
      </c>
      <c r="H30" s="17">
        <f t="shared" si="1"/>
        <v>4.276245456489202E-3</v>
      </c>
      <c r="I30" s="17">
        <f t="shared" si="2"/>
        <v>0.1215801445883222</v>
      </c>
      <c r="J30" s="17">
        <f t="shared" si="5"/>
        <v>5.6863033623958295</v>
      </c>
      <c r="K30" s="17">
        <f t="shared" si="3"/>
        <v>1.8954344541319432</v>
      </c>
      <c r="L30" s="17">
        <v>10</v>
      </c>
      <c r="M30" s="17">
        <f t="shared" si="6"/>
        <v>0.3</v>
      </c>
      <c r="N30" s="17">
        <v>91</v>
      </c>
      <c r="O30" s="17">
        <f t="shared" ref="O30:P30" si="38">D30/7</f>
        <v>0.42857142857142855</v>
      </c>
      <c r="P30" s="17">
        <f t="shared" si="38"/>
        <v>0</v>
      </c>
      <c r="Q30" s="17">
        <f t="shared" si="8"/>
        <v>212</v>
      </c>
      <c r="R30" s="17"/>
      <c r="S30" s="57">
        <v>0.52589641434262946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4.6296296296296294E-2</v>
      </c>
      <c r="AD30" s="57">
        <f t="shared" si="12"/>
        <v>-0.19166666666666665</v>
      </c>
      <c r="AE30" s="57">
        <v>-4.95</v>
      </c>
      <c r="AF30" s="57">
        <v>-6.2755099903125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15.590000000000002</v>
      </c>
      <c r="D31" s="17">
        <v>3</v>
      </c>
      <c r="E31" s="17">
        <v>0</v>
      </c>
      <c r="F31" s="17">
        <v>46.77</v>
      </c>
      <c r="G31" s="17">
        <v>0</v>
      </c>
      <c r="H31" s="17">
        <f t="shared" si="1"/>
        <v>0</v>
      </c>
      <c r="I31" s="17">
        <f t="shared" si="2"/>
        <v>0.12585639004481144</v>
      </c>
      <c r="J31" s="17">
        <f t="shared" si="5"/>
        <v>5.8863033623958323</v>
      </c>
      <c r="K31" s="17">
        <f t="shared" si="3"/>
        <v>1.9621011207986108</v>
      </c>
      <c r="L31" s="17">
        <v>20</v>
      </c>
      <c r="M31" s="17">
        <f t="shared" si="6"/>
        <v>0.15</v>
      </c>
      <c r="N31" s="17">
        <v>88</v>
      </c>
      <c r="O31" s="17">
        <f t="shared" ref="O31:P31" si="39">D31/7</f>
        <v>0.42857142857142855</v>
      </c>
      <c r="P31" s="17">
        <f t="shared" si="39"/>
        <v>0</v>
      </c>
      <c r="Q31" s="17">
        <f t="shared" si="8"/>
        <v>205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0.57851239669421484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4.6296296296296294E-2</v>
      </c>
      <c r="AD31" s="57">
        <f t="shared" si="12"/>
        <v>-0.19166666666666665</v>
      </c>
      <c r="AE31" s="57">
        <v>-4.95</v>
      </c>
      <c r="AF31" s="57">
        <v>-6.2755099903125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Info!B1:BJ7000""),4,FALSE),"""")"),"Barcaloo Bocce Ball Set with 8 Premium Resin Red &amp; Green Bocce Balls, Pallino, Carry Bag &amp; Rope")</f>
        <v>Barcaloo Bocce Ball Set with 8 Premium Resin Red &amp; Green Bocce Balls, Pallino, Carry Bag &amp; Rope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Info!B1:BJ7000""),3,FALSE),"""")"),"B08L8FGXSJ")</f>
        <v>B08L8FGXSJ</v>
      </c>
      <c r="B2" s="2" t="s">
        <v>212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23.75" customHeight="1">
      <c r="A3" s="45" t="s">
        <v>32</v>
      </c>
      <c r="B3" s="46"/>
      <c r="C3" s="3">
        <f>((AE31+AF31)/0.85)*-1</f>
        <v>26.370862258333293</v>
      </c>
      <c r="D3" s="4">
        <f>SUM(D4:D99763)</f>
        <v>188</v>
      </c>
      <c r="E3" s="4"/>
      <c r="F3" s="5">
        <f t="shared" ref="F3:G3" si="0">SUM(F4:F99763)</f>
        <v>7116.0199999999995</v>
      </c>
      <c r="G3" s="5">
        <f t="shared" si="0"/>
        <v>-456.9199999999999</v>
      </c>
      <c r="H3" s="6">
        <f>G3/F3*-1</f>
        <v>6.4210049999859464E-2</v>
      </c>
      <c r="I3" s="7">
        <f>J3/F3</f>
        <v>0.1278833232383294</v>
      </c>
      <c r="J3" s="5">
        <f>SUM(J4:J99763)</f>
        <v>910.0202858304167</v>
      </c>
      <c r="K3" s="5">
        <f>J3/D3</f>
        <v>4.8405334352681741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46</v>
      </c>
      <c r="X3" s="6">
        <f>AVERAGE(X4:X99763)</f>
        <v>0.3056840524671407</v>
      </c>
      <c r="Y3" s="5">
        <f>ROUND(AVERAGE(Y4:Y99763),2)</f>
        <v>8.5399999999999991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customHeight="1">
      <c r="A16" s="13" t="s">
        <v>57</v>
      </c>
      <c r="B16" s="13" t="s">
        <v>213</v>
      </c>
      <c r="C16" s="17">
        <f t="shared" ref="C16:C31" si="1">IFERROR(F16/D16," - ")</f>
        <v>39.24</v>
      </c>
      <c r="D16" s="17">
        <v>4</v>
      </c>
      <c r="E16" s="17">
        <v>0</v>
      </c>
      <c r="F16" s="17">
        <v>156.96</v>
      </c>
      <c r="G16" s="17">
        <v>-39.989999999999988</v>
      </c>
      <c r="H16" s="17">
        <f t="shared" ref="H16:H31" si="2">G16/F16*-1</f>
        <v>0.25477828746177361</v>
      </c>
      <c r="I16" s="17">
        <f t="shared" ref="I16:I31" si="3">J16/F16</f>
        <v>-5.5211638315494284E-2</v>
      </c>
      <c r="J16" s="17">
        <f t="shared" ref="J16:J31" si="4">F16*0.85+G16+AF16*D16+D16*AE16+AG16+AD16</f>
        <v>-8.6660187499999832</v>
      </c>
      <c r="K16" s="17">
        <f t="shared" ref="K16:K31" si="5">J16/D16</f>
        <v>-2.1665046874999958</v>
      </c>
      <c r="L16" s="17">
        <v>13</v>
      </c>
      <c r="M16" s="17">
        <f t="shared" ref="M16:M31" si="6">IFERROR(D16/L16,"-")</f>
        <v>0.30769230769230771</v>
      </c>
      <c r="N16" s="17">
        <v>198</v>
      </c>
      <c r="O16" s="17">
        <f t="shared" ref="O16:P16" si="7">D16/7</f>
        <v>0.5714285714285714</v>
      </c>
      <c r="P16" s="17">
        <f t="shared" si="7"/>
        <v>0</v>
      </c>
      <c r="Q16" s="17">
        <f t="shared" ref="Q16:Q31" si="8">ROUNDDOWN(N16/(O16+P16),0)</f>
        <v>346</v>
      </c>
      <c r="R16" s="17"/>
      <c r="S16" s="57">
        <v>3.03030303030303E-2</v>
      </c>
      <c r="T16" s="57">
        <v>0</v>
      </c>
      <c r="U16" s="58" t="s">
        <v>63</v>
      </c>
      <c r="V16" s="61" t="s">
        <v>63</v>
      </c>
      <c r="W16" s="57">
        <v>3</v>
      </c>
      <c r="X16" s="57">
        <f t="shared" ref="X16:X31" si="9">IFERROR(W16/D16,0)</f>
        <v>0.75</v>
      </c>
      <c r="Y16" s="57">
        <f t="shared" ref="Y16:Y31" si="10">IFERROR(G16/(W16+Z16)*-1,0)</f>
        <v>13.329999999999997</v>
      </c>
      <c r="Z16" s="57">
        <v>0</v>
      </c>
      <c r="AA16" s="57" t="s">
        <v>35</v>
      </c>
      <c r="AB16" s="60">
        <f t="shared" ref="AB16:AB31" si="11">IF(OR(AA16="UsLargeStandardSize",AA16="UsSmallStandardSize"),-0.69,-0.48)</f>
        <v>-0.69</v>
      </c>
      <c r="AC16" s="57">
        <v>0.33304687500000002</v>
      </c>
      <c r="AD16" s="57">
        <f t="shared" ref="AD16:AD31" si="12">IFERROR(AB16*AC16*D16*2,0)</f>
        <v>-1.83841875</v>
      </c>
      <c r="AE16" s="57">
        <v>-9.98</v>
      </c>
      <c r="AF16" s="57">
        <v>-15.083399999999999</v>
      </c>
      <c r="AG16" s="57">
        <v>0</v>
      </c>
    </row>
    <row r="17" spans="1:33" ht="15.75" customHeight="1">
      <c r="A17" s="13" t="s">
        <v>59</v>
      </c>
      <c r="B17" s="13"/>
      <c r="C17" s="17">
        <f t="shared" si="1"/>
        <v>38.704285714285717</v>
      </c>
      <c r="D17" s="17">
        <v>7</v>
      </c>
      <c r="E17" s="17">
        <v>0</v>
      </c>
      <c r="F17" s="17">
        <v>270.93</v>
      </c>
      <c r="G17" s="17">
        <v>-77.610000000000014</v>
      </c>
      <c r="H17" s="17">
        <f t="shared" si="2"/>
        <v>0.28645775661610012</v>
      </c>
      <c r="I17" s="17">
        <f t="shared" si="3"/>
        <v>-9.5893894409995212E-2</v>
      </c>
      <c r="J17" s="17">
        <f t="shared" si="4"/>
        <v>-25.980532812500002</v>
      </c>
      <c r="K17" s="17">
        <f t="shared" si="5"/>
        <v>-3.7115046875000002</v>
      </c>
      <c r="L17" s="17">
        <v>50</v>
      </c>
      <c r="M17" s="17">
        <f t="shared" si="6"/>
        <v>0.14000000000000001</v>
      </c>
      <c r="N17" s="17">
        <v>190</v>
      </c>
      <c r="O17" s="17">
        <f t="shared" ref="O17:P17" si="13">D17/7</f>
        <v>1</v>
      </c>
      <c r="P17" s="17">
        <f t="shared" si="13"/>
        <v>0</v>
      </c>
      <c r="Q17" s="17">
        <f t="shared" si="8"/>
        <v>190</v>
      </c>
      <c r="R17" s="17"/>
      <c r="S17" s="57">
        <v>0.1243523316062176</v>
      </c>
      <c r="T17" s="57">
        <v>240</v>
      </c>
      <c r="U17" s="58" t="s">
        <v>63</v>
      </c>
      <c r="V17" s="61" t="s">
        <v>63</v>
      </c>
      <c r="W17" s="57">
        <v>5</v>
      </c>
      <c r="X17" s="57">
        <f t="shared" si="9"/>
        <v>0.7142857142857143</v>
      </c>
      <c r="Y17" s="57">
        <f t="shared" si="10"/>
        <v>12.935000000000002</v>
      </c>
      <c r="Z17" s="57">
        <v>1</v>
      </c>
      <c r="AA17" s="57" t="s">
        <v>35</v>
      </c>
      <c r="AB17" s="60">
        <f t="shared" si="11"/>
        <v>-0.69</v>
      </c>
      <c r="AC17" s="57">
        <v>0.33304687500000002</v>
      </c>
      <c r="AD17" s="57">
        <f t="shared" si="12"/>
        <v>-3.2172328124999998</v>
      </c>
      <c r="AE17" s="57">
        <v>-9.98</v>
      </c>
      <c r="AF17" s="57">
        <v>-15.083399999999999</v>
      </c>
      <c r="AG17" s="57">
        <v>0</v>
      </c>
    </row>
    <row r="18" spans="1:33" ht="15.75" customHeight="1">
      <c r="A18" s="13" t="s">
        <v>61</v>
      </c>
      <c r="B18" s="13" t="s">
        <v>214</v>
      </c>
      <c r="C18" s="17">
        <f t="shared" si="1"/>
        <v>34.99</v>
      </c>
      <c r="D18" s="17">
        <v>4</v>
      </c>
      <c r="E18" s="17">
        <v>0</v>
      </c>
      <c r="F18" s="17">
        <v>139.96</v>
      </c>
      <c r="G18" s="17">
        <v>-6.02</v>
      </c>
      <c r="H18" s="17">
        <f t="shared" si="2"/>
        <v>4.3012289225492994E-2</v>
      </c>
      <c r="I18" s="17">
        <f t="shared" si="3"/>
        <v>7.7550594812803741E-2</v>
      </c>
      <c r="J18" s="17">
        <f t="shared" si="4"/>
        <v>10.853981250000013</v>
      </c>
      <c r="K18" s="17">
        <f t="shared" si="5"/>
        <v>2.7134953125000032</v>
      </c>
      <c r="L18" s="17">
        <v>17</v>
      </c>
      <c r="M18" s="17">
        <f t="shared" si="6"/>
        <v>0.23529411764705882</v>
      </c>
      <c r="N18" s="17">
        <v>166</v>
      </c>
      <c r="O18" s="17">
        <f t="shared" ref="O18:P18" si="14">D18/7</f>
        <v>0.5714285714285714</v>
      </c>
      <c r="P18" s="17">
        <f t="shared" si="14"/>
        <v>0</v>
      </c>
      <c r="Q18" s="17">
        <f t="shared" si="8"/>
        <v>290</v>
      </c>
      <c r="R18" s="17"/>
      <c r="S18" s="57">
        <v>0.21301775147928989</v>
      </c>
      <c r="T18" s="57">
        <v>240</v>
      </c>
      <c r="U18" s="58" t="s">
        <v>63</v>
      </c>
      <c r="V18" s="61" t="s">
        <v>63</v>
      </c>
      <c r="W18" s="57">
        <v>1</v>
      </c>
      <c r="X18" s="57">
        <f t="shared" si="9"/>
        <v>0.25</v>
      </c>
      <c r="Y18" s="57">
        <f t="shared" si="10"/>
        <v>6.02</v>
      </c>
      <c r="Z18" s="57">
        <v>0</v>
      </c>
      <c r="AA18" s="57" t="s">
        <v>35</v>
      </c>
      <c r="AB18" s="60">
        <f t="shared" si="11"/>
        <v>-0.69</v>
      </c>
      <c r="AC18" s="57">
        <v>0.33304687500000002</v>
      </c>
      <c r="AD18" s="57">
        <f t="shared" si="12"/>
        <v>-1.83841875</v>
      </c>
      <c r="AE18" s="57">
        <v>-9.98</v>
      </c>
      <c r="AF18" s="57">
        <v>-15.083399999999999</v>
      </c>
      <c r="AG18" s="57">
        <v>0</v>
      </c>
    </row>
    <row r="19" spans="1:33" ht="15.75" customHeight="1">
      <c r="A19" s="13" t="s">
        <v>64</v>
      </c>
      <c r="B19" s="13" t="s">
        <v>215</v>
      </c>
      <c r="C19" s="17">
        <f t="shared" si="1"/>
        <v>31.616250000000001</v>
      </c>
      <c r="D19" s="17">
        <v>8</v>
      </c>
      <c r="E19" s="17">
        <v>0</v>
      </c>
      <c r="F19" s="17">
        <v>252.93</v>
      </c>
      <c r="G19" s="17">
        <v>-40.849999999999987</v>
      </c>
      <c r="H19" s="17">
        <f t="shared" si="2"/>
        <v>0.16150713636183919</v>
      </c>
      <c r="I19" s="17">
        <f t="shared" si="3"/>
        <v>-0.11878202467085754</v>
      </c>
      <c r="J19" s="17">
        <f t="shared" si="4"/>
        <v>-30.043537499999996</v>
      </c>
      <c r="K19" s="17">
        <f t="shared" si="5"/>
        <v>-3.7554421874999995</v>
      </c>
      <c r="L19" s="17">
        <v>45</v>
      </c>
      <c r="M19" s="17">
        <f t="shared" si="6"/>
        <v>0.17777777777777778</v>
      </c>
      <c r="N19" s="17">
        <v>166</v>
      </c>
      <c r="O19" s="17">
        <f t="shared" ref="O19:P19" si="15">D19/7</f>
        <v>1.1428571428571428</v>
      </c>
      <c r="P19" s="17">
        <f t="shared" si="15"/>
        <v>0</v>
      </c>
      <c r="Q19" s="17">
        <f t="shared" si="8"/>
        <v>145</v>
      </c>
      <c r="R19" s="17"/>
      <c r="S19" s="57">
        <v>0.375</v>
      </c>
      <c r="T19" s="57">
        <v>240</v>
      </c>
      <c r="U19" s="58" t="s">
        <v>63</v>
      </c>
      <c r="V19" s="61" t="s">
        <v>63</v>
      </c>
      <c r="W19" s="57">
        <v>3</v>
      </c>
      <c r="X19" s="57">
        <f t="shared" si="9"/>
        <v>0.375</v>
      </c>
      <c r="Y19" s="57">
        <f t="shared" si="10"/>
        <v>13.616666666666662</v>
      </c>
      <c r="Z19" s="57">
        <v>0</v>
      </c>
      <c r="AA19" s="57" t="s">
        <v>35</v>
      </c>
      <c r="AB19" s="60">
        <f t="shared" si="11"/>
        <v>-0.69</v>
      </c>
      <c r="AC19" s="57">
        <v>0.33304687500000002</v>
      </c>
      <c r="AD19" s="57">
        <f t="shared" si="12"/>
        <v>-3.6768375</v>
      </c>
      <c r="AE19" s="57">
        <v>-9.98</v>
      </c>
      <c r="AF19" s="57">
        <v>-15.083399999999999</v>
      </c>
      <c r="AG19" s="57">
        <v>0</v>
      </c>
    </row>
    <row r="20" spans="1:33" ht="15.75" customHeight="1">
      <c r="A20" s="13" t="s">
        <v>66</v>
      </c>
      <c r="B20" s="13" t="s">
        <v>216</v>
      </c>
      <c r="C20" s="17">
        <f t="shared" si="1"/>
        <v>39.49</v>
      </c>
      <c r="D20" s="17">
        <v>12</v>
      </c>
      <c r="E20" s="17">
        <v>0</v>
      </c>
      <c r="F20" s="17">
        <v>473.88</v>
      </c>
      <c r="G20" s="17">
        <v>-42.95</v>
      </c>
      <c r="H20" s="17">
        <f t="shared" si="2"/>
        <v>9.0634759854815575E-2</v>
      </c>
      <c r="I20" s="17">
        <f t="shared" si="3"/>
        <v>0.11304959852705328</v>
      </c>
      <c r="J20" s="17">
        <f t="shared" si="4"/>
        <v>53.57194375000001</v>
      </c>
      <c r="K20" s="17">
        <f t="shared" si="5"/>
        <v>4.4643286458333344</v>
      </c>
      <c r="L20" s="17">
        <v>32</v>
      </c>
      <c r="M20" s="17">
        <f t="shared" si="6"/>
        <v>0.375</v>
      </c>
      <c r="N20" s="17">
        <v>162</v>
      </c>
      <c r="O20" s="17">
        <f t="shared" ref="O20:P20" si="16">D20/7</f>
        <v>1.7142857142857142</v>
      </c>
      <c r="P20" s="17">
        <f t="shared" si="16"/>
        <v>0</v>
      </c>
      <c r="Q20" s="17">
        <f t="shared" si="8"/>
        <v>94</v>
      </c>
      <c r="R20" s="17"/>
      <c r="S20" s="57">
        <v>0.32967032967032972</v>
      </c>
      <c r="T20" s="57">
        <v>240</v>
      </c>
      <c r="U20" s="58" t="s">
        <v>63</v>
      </c>
      <c r="V20" s="61" t="s">
        <v>63</v>
      </c>
      <c r="W20" s="57">
        <v>9</v>
      </c>
      <c r="X20" s="57">
        <f t="shared" si="9"/>
        <v>0.75</v>
      </c>
      <c r="Y20" s="57">
        <f t="shared" si="10"/>
        <v>4.7722222222222221</v>
      </c>
      <c r="Z20" s="57">
        <v>0</v>
      </c>
      <c r="AA20" s="57" t="s">
        <v>35</v>
      </c>
      <c r="AB20" s="60">
        <f t="shared" si="11"/>
        <v>-0.69</v>
      </c>
      <c r="AC20" s="57">
        <v>0.33304687500000002</v>
      </c>
      <c r="AD20" s="57">
        <f t="shared" si="12"/>
        <v>-5.5152562500000002</v>
      </c>
      <c r="AE20" s="57">
        <v>-9.98</v>
      </c>
      <c r="AF20" s="57">
        <v>-15.083399999999999</v>
      </c>
      <c r="AG20" s="57">
        <v>0</v>
      </c>
    </row>
    <row r="21" spans="1:33" ht="15.75" customHeight="1">
      <c r="A21" s="13" t="s">
        <v>68</v>
      </c>
      <c r="B21" s="13" t="s">
        <v>217</v>
      </c>
      <c r="C21" s="17">
        <f t="shared" si="1"/>
        <v>37.486666666666665</v>
      </c>
      <c r="D21" s="17">
        <v>12</v>
      </c>
      <c r="E21" s="17">
        <v>0</v>
      </c>
      <c r="F21" s="17">
        <v>449.84</v>
      </c>
      <c r="G21" s="17">
        <v>-45.89</v>
      </c>
      <c r="H21" s="17">
        <f t="shared" si="2"/>
        <v>0.10201404943980083</v>
      </c>
      <c r="I21" s="17">
        <f t="shared" si="3"/>
        <v>6.713041025698023E-2</v>
      </c>
      <c r="J21" s="17">
        <f t="shared" si="4"/>
        <v>30.197943749999986</v>
      </c>
      <c r="K21" s="17">
        <f t="shared" si="5"/>
        <v>2.5164953124999987</v>
      </c>
      <c r="L21" s="17">
        <v>49</v>
      </c>
      <c r="M21" s="17">
        <f t="shared" si="6"/>
        <v>0.24489795918367346</v>
      </c>
      <c r="N21" s="17">
        <v>148</v>
      </c>
      <c r="O21" s="17">
        <f t="shared" ref="O21:P21" si="17">D21/7</f>
        <v>1.7142857142857142</v>
      </c>
      <c r="P21" s="17">
        <f t="shared" si="17"/>
        <v>0</v>
      </c>
      <c r="Q21" s="17">
        <f t="shared" si="8"/>
        <v>86</v>
      </c>
      <c r="R21" s="17"/>
      <c r="S21" s="57">
        <v>0.49855072463768119</v>
      </c>
      <c r="T21" s="57">
        <v>240</v>
      </c>
      <c r="U21" s="58" t="s">
        <v>63</v>
      </c>
      <c r="V21" s="61" t="s">
        <v>63</v>
      </c>
      <c r="W21" s="57">
        <v>7</v>
      </c>
      <c r="X21" s="57">
        <f t="shared" si="9"/>
        <v>0.58333333333333337</v>
      </c>
      <c r="Y21" s="57">
        <f t="shared" si="10"/>
        <v>6.555714285714286</v>
      </c>
      <c r="Z21" s="57">
        <v>0</v>
      </c>
      <c r="AA21" s="57" t="s">
        <v>35</v>
      </c>
      <c r="AB21" s="60">
        <f t="shared" si="11"/>
        <v>-0.69</v>
      </c>
      <c r="AC21" s="57">
        <v>0.33304687500000002</v>
      </c>
      <c r="AD21" s="57">
        <f t="shared" si="12"/>
        <v>-5.5152562500000002</v>
      </c>
      <c r="AE21" s="57">
        <v>-9.98</v>
      </c>
      <c r="AF21" s="57">
        <v>-15.083399999999999</v>
      </c>
      <c r="AG21" s="57">
        <v>0</v>
      </c>
    </row>
    <row r="22" spans="1:33" ht="15.75" customHeight="1">
      <c r="A22" s="13" t="s">
        <v>70</v>
      </c>
      <c r="B22" s="13" t="s">
        <v>218</v>
      </c>
      <c r="C22" s="17">
        <f t="shared" si="1"/>
        <v>39.332857142857144</v>
      </c>
      <c r="D22" s="17">
        <v>7</v>
      </c>
      <c r="E22" s="17">
        <v>0</v>
      </c>
      <c r="F22" s="17">
        <v>275.33</v>
      </c>
      <c r="G22" s="17">
        <v>-36.51</v>
      </c>
      <c r="H22" s="17">
        <f t="shared" si="2"/>
        <v>0.13260451095049577</v>
      </c>
      <c r="I22" s="17">
        <f t="shared" si="3"/>
        <v>6.8497683461664197E-2</v>
      </c>
      <c r="J22" s="17">
        <f t="shared" si="4"/>
        <v>18.859467187500002</v>
      </c>
      <c r="K22" s="17">
        <f t="shared" si="5"/>
        <v>2.694209598214286</v>
      </c>
      <c r="L22" s="17">
        <v>32</v>
      </c>
      <c r="M22" s="17">
        <f t="shared" si="6"/>
        <v>0.21875</v>
      </c>
      <c r="N22" s="17">
        <v>141</v>
      </c>
      <c r="O22" s="17">
        <f t="shared" ref="O22:P22" si="18">D22/7</f>
        <v>1</v>
      </c>
      <c r="P22" s="17">
        <f t="shared" si="18"/>
        <v>0</v>
      </c>
      <c r="Q22" s="17">
        <f t="shared" si="8"/>
        <v>141</v>
      </c>
      <c r="R22" s="17"/>
      <c r="S22" s="57">
        <v>0.69736842105263153</v>
      </c>
      <c r="T22" s="57">
        <v>240</v>
      </c>
      <c r="U22" s="58" t="s">
        <v>63</v>
      </c>
      <c r="V22" s="61" t="s">
        <v>63</v>
      </c>
      <c r="W22" s="57">
        <v>2</v>
      </c>
      <c r="X22" s="57">
        <f t="shared" si="9"/>
        <v>0.2857142857142857</v>
      </c>
      <c r="Y22" s="57">
        <f t="shared" si="10"/>
        <v>18.254999999999999</v>
      </c>
      <c r="Z22" s="57">
        <v>0</v>
      </c>
      <c r="AA22" s="57" t="s">
        <v>35</v>
      </c>
      <c r="AB22" s="60">
        <f t="shared" si="11"/>
        <v>-0.69</v>
      </c>
      <c r="AC22" s="57">
        <v>0.33304687500000002</v>
      </c>
      <c r="AD22" s="57">
        <f t="shared" si="12"/>
        <v>-3.2172328124999998</v>
      </c>
      <c r="AE22" s="57">
        <v>-9.98</v>
      </c>
      <c r="AF22" s="57">
        <v>-15.083399999999999</v>
      </c>
      <c r="AG22" s="57">
        <v>0</v>
      </c>
    </row>
    <row r="23" spans="1:33" ht="15.75" customHeight="1">
      <c r="A23" s="13" t="s">
        <v>72</v>
      </c>
      <c r="B23" s="13" t="s">
        <v>219</v>
      </c>
      <c r="C23" s="17">
        <f t="shared" si="1"/>
        <v>39.784615384615385</v>
      </c>
      <c r="D23" s="17">
        <v>13</v>
      </c>
      <c r="E23" s="17">
        <v>0</v>
      </c>
      <c r="F23" s="17">
        <v>517.20000000000005</v>
      </c>
      <c r="G23" s="17">
        <v>-34.510000000000012</v>
      </c>
      <c r="H23" s="17">
        <f t="shared" si="2"/>
        <v>6.6724671307037908E-2</v>
      </c>
      <c r="I23" s="17">
        <f t="shared" si="3"/>
        <v>0.1417458218532483</v>
      </c>
      <c r="J23" s="17">
        <f t="shared" si="4"/>
        <v>73.310939062500026</v>
      </c>
      <c r="K23" s="17">
        <f t="shared" si="5"/>
        <v>5.6393030048076946</v>
      </c>
      <c r="L23" s="17">
        <v>35</v>
      </c>
      <c r="M23" s="17">
        <f t="shared" si="6"/>
        <v>0.37142857142857144</v>
      </c>
      <c r="N23" s="17">
        <v>128</v>
      </c>
      <c r="O23" s="17">
        <f t="shared" ref="O23:P23" si="19">D23/7</f>
        <v>1.8571428571428572</v>
      </c>
      <c r="P23" s="17">
        <f t="shared" si="19"/>
        <v>0</v>
      </c>
      <c r="Q23" s="17">
        <f t="shared" si="8"/>
        <v>68</v>
      </c>
      <c r="R23" s="17"/>
      <c r="S23" s="57">
        <v>0.79738562091503273</v>
      </c>
      <c r="T23" s="57">
        <v>240</v>
      </c>
      <c r="U23" s="58" t="s">
        <v>63</v>
      </c>
      <c r="V23" s="61" t="s">
        <v>63</v>
      </c>
      <c r="W23" s="57">
        <v>8</v>
      </c>
      <c r="X23" s="57">
        <f t="shared" si="9"/>
        <v>0.61538461538461542</v>
      </c>
      <c r="Y23" s="57">
        <f t="shared" si="10"/>
        <v>3.8344444444444457</v>
      </c>
      <c r="Z23" s="57">
        <v>1</v>
      </c>
      <c r="AA23" s="57" t="s">
        <v>35</v>
      </c>
      <c r="AB23" s="60">
        <f t="shared" si="11"/>
        <v>-0.69</v>
      </c>
      <c r="AC23" s="57">
        <v>0.33304687500000002</v>
      </c>
      <c r="AD23" s="57">
        <f t="shared" si="12"/>
        <v>-5.9748609374999999</v>
      </c>
      <c r="AE23" s="57">
        <v>-9.98</v>
      </c>
      <c r="AF23" s="57">
        <v>-15.083399999999999</v>
      </c>
      <c r="AG23" s="57">
        <v>0</v>
      </c>
    </row>
    <row r="24" spans="1:33" ht="15.75" customHeight="1">
      <c r="A24" s="13" t="s">
        <v>74</v>
      </c>
      <c r="B24" s="13" t="s">
        <v>220</v>
      </c>
      <c r="C24" s="17">
        <f t="shared" si="1"/>
        <v>38.594999999999999</v>
      </c>
      <c r="D24" s="17">
        <v>6</v>
      </c>
      <c r="E24" s="17">
        <v>0</v>
      </c>
      <c r="F24" s="17">
        <v>231.57</v>
      </c>
      <c r="G24" s="17">
        <v>-34.5</v>
      </c>
      <c r="H24" s="17">
        <f t="shared" si="2"/>
        <v>0.14898302888975257</v>
      </c>
      <c r="I24" s="17">
        <f t="shared" si="3"/>
        <v>3.9713572030055662E-2</v>
      </c>
      <c r="J24" s="17">
        <f t="shared" si="4"/>
        <v>9.1964718749999896</v>
      </c>
      <c r="K24" s="17">
        <f t="shared" si="5"/>
        <v>1.5327453124999983</v>
      </c>
      <c r="L24" s="17">
        <v>33</v>
      </c>
      <c r="M24" s="17">
        <f t="shared" si="6"/>
        <v>0.18181818181818182</v>
      </c>
      <c r="N24" s="17">
        <v>122</v>
      </c>
      <c r="O24" s="17">
        <f t="shared" ref="O24:P24" si="20">D24/7</f>
        <v>0.8571428571428571</v>
      </c>
      <c r="P24" s="17">
        <f t="shared" si="20"/>
        <v>0</v>
      </c>
      <c r="Q24" s="17">
        <f t="shared" si="8"/>
        <v>142</v>
      </c>
      <c r="R24" s="17"/>
      <c r="S24" s="57">
        <v>0.59381443298969072</v>
      </c>
      <c r="T24" s="57">
        <v>240</v>
      </c>
      <c r="U24" s="58" t="s">
        <v>63</v>
      </c>
      <c r="V24" s="61" t="s">
        <v>63</v>
      </c>
      <c r="W24" s="57">
        <v>2</v>
      </c>
      <c r="X24" s="57">
        <f t="shared" si="9"/>
        <v>0.33333333333333331</v>
      </c>
      <c r="Y24" s="57">
        <f t="shared" si="10"/>
        <v>17.25</v>
      </c>
      <c r="Z24" s="57">
        <v>0</v>
      </c>
      <c r="AA24" s="57" t="s">
        <v>35</v>
      </c>
      <c r="AB24" s="60">
        <f t="shared" si="11"/>
        <v>-0.69</v>
      </c>
      <c r="AC24" s="57">
        <v>0.33304687500000002</v>
      </c>
      <c r="AD24" s="57">
        <f t="shared" si="12"/>
        <v>-2.7576281250000001</v>
      </c>
      <c r="AE24" s="57">
        <v>-9.98</v>
      </c>
      <c r="AF24" s="57">
        <v>-15.083399999999999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1"/>
        <v>34.867142857142859</v>
      </c>
      <c r="D25" s="17">
        <v>21</v>
      </c>
      <c r="E25" s="17">
        <v>0</v>
      </c>
      <c r="F25" s="17">
        <v>732.21</v>
      </c>
      <c r="G25" s="17">
        <v>-30.01</v>
      </c>
      <c r="H25" s="17">
        <f t="shared" si="2"/>
        <v>4.0985509621556657E-2</v>
      </c>
      <c r="I25" s="17">
        <f t="shared" si="3"/>
        <v>0.10568744152975244</v>
      </c>
      <c r="J25" s="17">
        <f t="shared" si="4"/>
        <v>77.385401562500036</v>
      </c>
      <c r="K25" s="17">
        <f t="shared" si="5"/>
        <v>3.6850191220238111</v>
      </c>
      <c r="L25" s="17">
        <v>39</v>
      </c>
      <c r="M25" s="17">
        <f t="shared" si="6"/>
        <v>0.53846153846153844</v>
      </c>
      <c r="N25" s="17">
        <v>102</v>
      </c>
      <c r="O25" s="17">
        <f t="shared" ref="O25:P25" si="21">D25/7</f>
        <v>3</v>
      </c>
      <c r="P25" s="17">
        <f t="shared" si="21"/>
        <v>0</v>
      </c>
      <c r="Q25" s="17">
        <f t="shared" si="8"/>
        <v>34</v>
      </c>
      <c r="R25" s="17"/>
      <c r="S25" s="57">
        <v>0.66242038216560506</v>
      </c>
      <c r="T25" s="57">
        <v>240</v>
      </c>
      <c r="U25" s="58" t="s">
        <v>63</v>
      </c>
      <c r="V25" s="61" t="s">
        <v>63</v>
      </c>
      <c r="W25" s="57">
        <v>4</v>
      </c>
      <c r="X25" s="57">
        <f t="shared" si="9"/>
        <v>0.19047619047619047</v>
      </c>
      <c r="Y25" s="57">
        <f t="shared" si="10"/>
        <v>6.0020000000000007</v>
      </c>
      <c r="Z25" s="57">
        <v>1</v>
      </c>
      <c r="AA25" s="57" t="s">
        <v>35</v>
      </c>
      <c r="AB25" s="60">
        <f t="shared" si="11"/>
        <v>-0.69</v>
      </c>
      <c r="AC25" s="57">
        <v>0.33304687500000002</v>
      </c>
      <c r="AD25" s="57">
        <f t="shared" si="12"/>
        <v>-9.6516984375000003</v>
      </c>
      <c r="AE25" s="57">
        <v>-8.98</v>
      </c>
      <c r="AF25" s="57">
        <v>-15.083399999999999</v>
      </c>
      <c r="AG25" s="57">
        <v>0</v>
      </c>
    </row>
    <row r="26" spans="1:33" ht="15.75" customHeight="1">
      <c r="A26" s="13" t="s">
        <v>78</v>
      </c>
      <c r="B26" s="13" t="s">
        <v>141</v>
      </c>
      <c r="C26" s="17">
        <f t="shared" si="1"/>
        <v>37.576904761904764</v>
      </c>
      <c r="D26" s="17">
        <v>42</v>
      </c>
      <c r="E26" s="17">
        <v>0</v>
      </c>
      <c r="F26" s="17">
        <v>1578.23</v>
      </c>
      <c r="G26" s="17">
        <v>-35.31</v>
      </c>
      <c r="H26" s="17">
        <f t="shared" si="2"/>
        <v>2.2373164874574684E-2</v>
      </c>
      <c r="I26" s="17">
        <f t="shared" si="3"/>
        <v>0.17501840867617524</v>
      </c>
      <c r="J26" s="17">
        <f t="shared" si="4"/>
        <v>276.21930312500007</v>
      </c>
      <c r="K26" s="17">
        <f t="shared" si="5"/>
        <v>6.5766500744047631</v>
      </c>
      <c r="L26" s="17">
        <v>91</v>
      </c>
      <c r="M26" s="17">
        <f t="shared" si="6"/>
        <v>0.46153846153846156</v>
      </c>
      <c r="N26" s="17">
        <v>64</v>
      </c>
      <c r="O26" s="17">
        <f t="shared" ref="O26:P26" si="22">D26/7</f>
        <v>6</v>
      </c>
      <c r="P26" s="17">
        <f t="shared" si="22"/>
        <v>0</v>
      </c>
      <c r="Q26" s="17">
        <f t="shared" si="8"/>
        <v>10</v>
      </c>
      <c r="R26" s="17"/>
      <c r="S26" s="57">
        <v>1.1138014527845039</v>
      </c>
      <c r="T26" s="57">
        <v>240</v>
      </c>
      <c r="U26" s="58" t="s">
        <v>63</v>
      </c>
      <c r="V26" s="61" t="s">
        <v>63</v>
      </c>
      <c r="W26" s="57">
        <v>1</v>
      </c>
      <c r="X26" s="57">
        <f t="shared" si="9"/>
        <v>2.3809523809523808E-2</v>
      </c>
      <c r="Y26" s="57">
        <f t="shared" si="10"/>
        <v>17.655000000000001</v>
      </c>
      <c r="Z26" s="57">
        <v>1</v>
      </c>
      <c r="AA26" s="57" t="s">
        <v>35</v>
      </c>
      <c r="AB26" s="60">
        <f t="shared" si="11"/>
        <v>-0.69</v>
      </c>
      <c r="AC26" s="57">
        <v>0.33304687500000002</v>
      </c>
      <c r="AD26" s="57">
        <f t="shared" si="12"/>
        <v>-19.303396875000001</v>
      </c>
      <c r="AE26" s="57">
        <v>-8.98</v>
      </c>
      <c r="AF26" s="57">
        <v>-15.083399999999999</v>
      </c>
      <c r="AG26" s="57">
        <v>0</v>
      </c>
    </row>
    <row r="27" spans="1:33" ht="15.75" customHeight="1">
      <c r="A27" s="13" t="s">
        <v>79</v>
      </c>
      <c r="B27" s="13" t="s">
        <v>221</v>
      </c>
      <c r="C27" s="17">
        <f t="shared" si="1"/>
        <v>39.109803921568627</v>
      </c>
      <c r="D27" s="17">
        <v>51</v>
      </c>
      <c r="E27" s="17">
        <v>0</v>
      </c>
      <c r="F27" s="17">
        <v>1994.6</v>
      </c>
      <c r="G27" s="17">
        <v>-32.770000000000003</v>
      </c>
      <c r="H27" s="17">
        <f t="shared" si="2"/>
        <v>1.642935927002908E-2</v>
      </c>
      <c r="I27" s="17">
        <f t="shared" si="3"/>
        <v>0.20654104128020651</v>
      </c>
      <c r="J27" s="17">
        <f t="shared" si="4"/>
        <v>411.96676093749988</v>
      </c>
      <c r="K27" s="17">
        <f t="shared" si="5"/>
        <v>8.0777796262254871</v>
      </c>
      <c r="L27" s="17">
        <v>133</v>
      </c>
      <c r="M27" s="17">
        <f t="shared" si="6"/>
        <v>0.38345864661654133</v>
      </c>
      <c r="N27" s="17">
        <v>5</v>
      </c>
      <c r="O27" s="17">
        <f t="shared" ref="O27:P27" si="23">D27/7</f>
        <v>7.2857142857142856</v>
      </c>
      <c r="P27" s="17">
        <f t="shared" si="23"/>
        <v>0</v>
      </c>
      <c r="Q27" s="17">
        <f t="shared" si="8"/>
        <v>0</v>
      </c>
      <c r="R27" s="17"/>
      <c r="S27" s="57">
        <v>2.2334384858044158</v>
      </c>
      <c r="T27" s="57">
        <v>240</v>
      </c>
      <c r="U27" s="58" t="s">
        <v>63</v>
      </c>
      <c r="V27" s="61" t="s">
        <v>63</v>
      </c>
      <c r="W27" s="57">
        <v>1</v>
      </c>
      <c r="X27" s="57">
        <f t="shared" si="9"/>
        <v>1.9607843137254902E-2</v>
      </c>
      <c r="Y27" s="57">
        <f t="shared" si="10"/>
        <v>16.385000000000002</v>
      </c>
      <c r="Z27" s="57">
        <v>1</v>
      </c>
      <c r="AA27" s="57" t="s">
        <v>35</v>
      </c>
      <c r="AB27" s="60">
        <f t="shared" si="11"/>
        <v>-0.69</v>
      </c>
      <c r="AC27" s="57">
        <v>0.33304687500000002</v>
      </c>
      <c r="AD27" s="57">
        <f t="shared" si="12"/>
        <v>-23.439839062499999</v>
      </c>
      <c r="AE27" s="57">
        <v>-8.98</v>
      </c>
      <c r="AF27" s="57">
        <v>-15.083399999999999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24">D28/7</f>
        <v>0</v>
      </c>
      <c r="P28" s="17">
        <f t="shared" si="24"/>
        <v>0</v>
      </c>
      <c r="Q28" s="17" t="e">
        <f t="shared" si="8"/>
        <v>#DIV/0!</v>
      </c>
      <c r="R28" s="17"/>
      <c r="S28" s="57">
        <v>2.6062717770034838</v>
      </c>
      <c r="T28" s="57">
        <v>240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0.33304687500000002</v>
      </c>
      <c r="AD28" s="57">
        <f t="shared" si="12"/>
        <v>0</v>
      </c>
      <c r="AE28" s="57">
        <v>-8.98</v>
      </c>
      <c r="AF28" s="57">
        <v>-13.435232919583299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25">D29/7</f>
        <v>0</v>
      </c>
      <c r="P29" s="17">
        <f t="shared" si="25"/>
        <v>0</v>
      </c>
      <c r="Q29" s="17" t="e">
        <f t="shared" si="8"/>
        <v>#DIV/0!</v>
      </c>
      <c r="R29" s="17"/>
      <c r="S29" s="57">
        <v>1.556025369978858</v>
      </c>
      <c r="T29" s="57">
        <v>240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0.33304687500000002</v>
      </c>
      <c r="AD29" s="57">
        <f t="shared" si="12"/>
        <v>0</v>
      </c>
      <c r="AE29" s="57">
        <v>-8.98</v>
      </c>
      <c r="AF29" s="57">
        <v>-13.435232919583299</v>
      </c>
      <c r="AG29" s="57">
        <v>0</v>
      </c>
    </row>
    <row r="30" spans="1:33" ht="15.75" customHeight="1">
      <c r="A30" s="13" t="s">
        <v>84</v>
      </c>
      <c r="B30" s="13"/>
      <c r="C30" s="17">
        <f t="shared" si="1"/>
        <v>42.38</v>
      </c>
      <c r="D30" s="17">
        <v>1</v>
      </c>
      <c r="E30" s="17">
        <v>0</v>
      </c>
      <c r="F30" s="17">
        <v>42.38</v>
      </c>
      <c r="G30" s="17">
        <v>0</v>
      </c>
      <c r="H30" s="17">
        <f t="shared" si="2"/>
        <v>0</v>
      </c>
      <c r="I30" s="17">
        <f t="shared" si="3"/>
        <v>0.31024451139491982</v>
      </c>
      <c r="J30" s="17">
        <f t="shared" si="4"/>
        <v>13.148162392916703</v>
      </c>
      <c r="K30" s="17">
        <f t="shared" si="5"/>
        <v>13.148162392916703</v>
      </c>
      <c r="L30" s="17">
        <v>2</v>
      </c>
      <c r="M30" s="17">
        <f t="shared" si="6"/>
        <v>0.5</v>
      </c>
      <c r="N30" s="17">
        <v>1</v>
      </c>
      <c r="O30" s="17">
        <f t="shared" ref="O30:P30" si="26">D30/7</f>
        <v>0.14285714285714285</v>
      </c>
      <c r="P30" s="17">
        <f t="shared" si="26"/>
        <v>0</v>
      </c>
      <c r="Q30" s="17">
        <f t="shared" si="8"/>
        <v>7</v>
      </c>
      <c r="R30" s="17"/>
      <c r="S30" s="57">
        <v>0</v>
      </c>
      <c r="T30" s="57">
        <v>240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0.33304687500000002</v>
      </c>
      <c r="AD30" s="57">
        <f t="shared" si="12"/>
        <v>-0.4596046875</v>
      </c>
      <c r="AE30" s="57">
        <v>-8.98</v>
      </c>
      <c r="AF30" s="57">
        <v>-13.435232919583299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4</v>
      </c>
      <c r="O31" s="17">
        <f t="shared" ref="O31:P31" si="27">D31/7</f>
        <v>0</v>
      </c>
      <c r="P31" s="17">
        <f t="shared" si="27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1.97752808988764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0.33304687500000002</v>
      </c>
      <c r="AD31" s="57">
        <f t="shared" si="12"/>
        <v>0</v>
      </c>
      <c r="AE31" s="57">
        <v>-8.98</v>
      </c>
      <c r="AF31" s="57">
        <v>-13.435232919583299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topLeftCell="C1" activePane="topRight" state="frozen"/>
      <selection activeCell="C4" sqref="C4:AG31"/>
      <selection pane="topRight" activeCell="C4" sqref="C4:AG31"/>
    </sheetView>
  </sheetViews>
  <sheetFormatPr baseColWidth="10" defaultColWidth="14.5" defaultRowHeight="15" customHeight="1"/>
  <cols>
    <col min="1" max="1" width="14.83203125" customWidth="1"/>
    <col min="2" max="2" width="2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6640625" customWidth="1"/>
    <col min="22" max="22" width="20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Info!B1:BJ7000""),4,FALSE),"""")"),"Barcaloo Bocce Ball Set with 8 Premium Resin Multicolor Bocce Balls, Pallino, Carry Bag &amp; Rope")</f>
        <v>Barcaloo Bocce Ball Set with 8 Premium Resin Multicolor Bocce Balls, Pallino, Carry Bag &amp; Rope</v>
      </c>
      <c r="B1" s="37"/>
      <c r="C1" s="38" t="s">
        <v>0</v>
      </c>
      <c r="D1" s="40" t="s">
        <v>1</v>
      </c>
      <c r="E1" s="40" t="s">
        <v>2</v>
      </c>
      <c r="F1" s="56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Info!B1:BJ7000""),3,FALSE),"""")"),"B08VD22FZ7")</f>
        <v>B08VD22FZ7</v>
      </c>
      <c r="B2" s="2" t="s">
        <v>222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23.75" customHeight="1">
      <c r="A3" s="45" t="s">
        <v>32</v>
      </c>
      <c r="B3" s="46"/>
      <c r="C3" s="3">
        <f>((AE31+AF31)/0.85)*-1</f>
        <v>26.370862258333293</v>
      </c>
      <c r="D3" s="4">
        <f>SUM(D4:D99763)</f>
        <v>285</v>
      </c>
      <c r="E3" s="4"/>
      <c r="F3" s="29">
        <f t="shared" ref="F3:G3" si="0">SUM(F4:F99763)</f>
        <v>11358.43</v>
      </c>
      <c r="G3" s="5">
        <f t="shared" si="0"/>
        <v>-255.55999999999997</v>
      </c>
      <c r="H3" s="6">
        <f>G3/F3*-1</f>
        <v>2.2499588411426578E-2</v>
      </c>
      <c r="I3" s="7">
        <f>J3/F3</f>
        <v>0.19408758469850881</v>
      </c>
      <c r="J3" s="5">
        <f>SUM(J4:J99763)</f>
        <v>2204.5302446670835</v>
      </c>
      <c r="K3" s="5">
        <f>J3/D3</f>
        <v>7.7351938409371348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33</v>
      </c>
      <c r="X3" s="6">
        <f>AVERAGE(X4:X99763)</f>
        <v>9.9948853535810053E-2</v>
      </c>
      <c r="Y3" s="5">
        <f>ROUND(AVERAGE(Y4:Y99763),2)</f>
        <v>3.79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customHeight="1">
      <c r="A16" s="13" t="s">
        <v>57</v>
      </c>
      <c r="B16" s="13" t="s">
        <v>223</v>
      </c>
      <c r="C16" s="17">
        <f t="shared" ref="C16:C31" si="1">IFERROR(F16/D16," - ")</f>
        <v>34.275714285714287</v>
      </c>
      <c r="D16" s="17">
        <v>7</v>
      </c>
      <c r="E16" s="17">
        <v>0</v>
      </c>
      <c r="F16" s="17">
        <v>239.93</v>
      </c>
      <c r="G16" s="17">
        <v>-40.35</v>
      </c>
      <c r="H16" s="17">
        <f t="shared" ref="H16:H31" si="2">G16/F16*-1</f>
        <v>0.1681740507648064</v>
      </c>
      <c r="I16" s="17">
        <f t="shared" ref="I16:I31" si="3">J16/F16</f>
        <v>-6.2662518817988469E-2</v>
      </c>
      <c r="J16" s="17">
        <f t="shared" ref="J16:J31" si="4">F16*0.85+G16+AF16*D16+D16*AE16+AG16+AD16</f>
        <v>-15.034618139999974</v>
      </c>
      <c r="K16" s="17">
        <f t="shared" ref="K16:K31" si="5">J16/D16</f>
        <v>-2.1478025914285679</v>
      </c>
      <c r="L16" s="17">
        <v>16</v>
      </c>
      <c r="M16" s="17">
        <f t="shared" ref="M16:M31" si="6">IFERROR(D16/L16,"-")</f>
        <v>0.4375</v>
      </c>
      <c r="N16" s="17">
        <v>198</v>
      </c>
      <c r="O16" s="17">
        <f t="shared" ref="O16:P16" si="7">D16/7</f>
        <v>1</v>
      </c>
      <c r="P16" s="17">
        <f t="shared" si="7"/>
        <v>0</v>
      </c>
      <c r="Q16" s="17">
        <f t="shared" ref="Q16:Q31" si="8">ROUNDDOWN(N16/(O16+P16),0)</f>
        <v>198</v>
      </c>
      <c r="R16" s="17"/>
      <c r="S16" s="57">
        <v>1.492537313432836E-2</v>
      </c>
      <c r="T16" s="57">
        <v>0</v>
      </c>
      <c r="U16" s="58" t="s">
        <v>63</v>
      </c>
      <c r="V16" s="61" t="s">
        <v>63</v>
      </c>
      <c r="W16" s="57">
        <v>4</v>
      </c>
      <c r="X16" s="57">
        <f t="shared" ref="X16:X31" si="9">IFERROR(W16/D16,0)</f>
        <v>0.5714285714285714</v>
      </c>
      <c r="Y16" s="57">
        <f t="shared" ref="Y16:Y31" si="10">IFERROR(G16/(W16+Z16)*-1,0)</f>
        <v>8.07</v>
      </c>
      <c r="Z16" s="57">
        <v>1</v>
      </c>
      <c r="AA16" s="57" t="s">
        <v>35</v>
      </c>
      <c r="AB16" s="60">
        <f t="shared" ref="AB16:AB31" si="11">IF(OR(AA16="UsLargeStandardSize",AA16="UsSmallStandardSize"),-0.69,-0.48)</f>
        <v>-0.69</v>
      </c>
      <c r="AC16" s="57">
        <v>0.32932899999999993</v>
      </c>
      <c r="AD16" s="57">
        <f t="shared" ref="AD16:AD31" si="12">IFERROR(AB16*AC16*D16*2,0)</f>
        <v>-3.1813181399999992</v>
      </c>
      <c r="AE16" s="57">
        <v>-9.98</v>
      </c>
      <c r="AF16" s="57">
        <v>-15.083399999999999</v>
      </c>
      <c r="AG16" s="57">
        <v>0</v>
      </c>
    </row>
    <row r="17" spans="1:33" ht="15.75" customHeight="1">
      <c r="A17" s="13" t="s">
        <v>59</v>
      </c>
      <c r="B17" s="13" t="s">
        <v>224</v>
      </c>
      <c r="C17" s="17">
        <f t="shared" si="1"/>
        <v>35.220769230769228</v>
      </c>
      <c r="D17" s="17">
        <v>26</v>
      </c>
      <c r="E17" s="17">
        <v>0</v>
      </c>
      <c r="F17" s="17">
        <v>915.74</v>
      </c>
      <c r="G17" s="17">
        <v>-73.739999999999995</v>
      </c>
      <c r="H17" s="17">
        <f t="shared" si="2"/>
        <v>8.0525039858475103E-2</v>
      </c>
      <c r="I17" s="17">
        <f t="shared" si="3"/>
        <v>4.4962844781269828E-2</v>
      </c>
      <c r="J17" s="17">
        <f t="shared" si="4"/>
        <v>41.174275480000034</v>
      </c>
      <c r="K17" s="17">
        <f t="shared" si="5"/>
        <v>1.5836259800000012</v>
      </c>
      <c r="L17" s="17">
        <v>68</v>
      </c>
      <c r="M17" s="17">
        <f t="shared" si="6"/>
        <v>0.38235294117647056</v>
      </c>
      <c r="N17" s="17">
        <v>167</v>
      </c>
      <c r="O17" s="17">
        <f t="shared" ref="O17:P17" si="13">D17/7</f>
        <v>3.7142857142857144</v>
      </c>
      <c r="P17" s="17">
        <f t="shared" si="13"/>
        <v>0</v>
      </c>
      <c r="Q17" s="17">
        <f t="shared" si="8"/>
        <v>44</v>
      </c>
      <c r="R17" s="17"/>
      <c r="S17" s="57">
        <v>0.4044943820224719</v>
      </c>
      <c r="T17" s="57">
        <v>240</v>
      </c>
      <c r="U17" s="58" t="s">
        <v>63</v>
      </c>
      <c r="V17" s="61" t="s">
        <v>63</v>
      </c>
      <c r="W17" s="57">
        <v>9</v>
      </c>
      <c r="X17" s="57">
        <f t="shared" si="9"/>
        <v>0.34615384615384615</v>
      </c>
      <c r="Y17" s="57">
        <f t="shared" si="10"/>
        <v>8.1933333333333334</v>
      </c>
      <c r="Z17" s="57">
        <v>0</v>
      </c>
      <c r="AA17" s="57" t="s">
        <v>35</v>
      </c>
      <c r="AB17" s="60">
        <f t="shared" si="11"/>
        <v>-0.69</v>
      </c>
      <c r="AC17" s="57">
        <v>0.32932899999999993</v>
      </c>
      <c r="AD17" s="57">
        <f t="shared" si="12"/>
        <v>-11.816324519999997</v>
      </c>
      <c r="AE17" s="57">
        <v>-9.98</v>
      </c>
      <c r="AF17" s="57">
        <v>-15.083399999999999</v>
      </c>
      <c r="AG17" s="57">
        <v>0</v>
      </c>
    </row>
    <row r="18" spans="1:33" ht="15.75" customHeight="1">
      <c r="A18" s="13" t="s">
        <v>61</v>
      </c>
      <c r="B18" s="13" t="s">
        <v>214</v>
      </c>
      <c r="C18" s="17">
        <f t="shared" si="1"/>
        <v>36.570399999999999</v>
      </c>
      <c r="D18" s="17">
        <v>50</v>
      </c>
      <c r="E18" s="17">
        <v>0</v>
      </c>
      <c r="F18" s="17">
        <v>1828.52</v>
      </c>
      <c r="G18" s="17">
        <v>0</v>
      </c>
      <c r="H18" s="17">
        <f t="shared" si="2"/>
        <v>0</v>
      </c>
      <c r="I18" s="17">
        <f t="shared" si="3"/>
        <v>0.15222600737208233</v>
      </c>
      <c r="J18" s="17">
        <f t="shared" si="4"/>
        <v>278.348299</v>
      </c>
      <c r="K18" s="17">
        <f t="shared" si="5"/>
        <v>5.56696598</v>
      </c>
      <c r="L18" s="17">
        <v>61</v>
      </c>
      <c r="M18" s="17">
        <f t="shared" si="6"/>
        <v>0.81967213114754101</v>
      </c>
      <c r="N18" s="17">
        <v>94</v>
      </c>
      <c r="O18" s="17">
        <f t="shared" ref="O18:P18" si="14">D18/7</f>
        <v>7.1428571428571432</v>
      </c>
      <c r="P18" s="17">
        <f t="shared" si="14"/>
        <v>0</v>
      </c>
      <c r="Q18" s="17">
        <f t="shared" si="8"/>
        <v>13</v>
      </c>
      <c r="R18" s="17"/>
      <c r="S18" s="57">
        <v>2.1262135922330101</v>
      </c>
      <c r="T18" s="57">
        <v>240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0.32932899999999993</v>
      </c>
      <c r="AD18" s="57">
        <f t="shared" si="12"/>
        <v>-22.723700999999995</v>
      </c>
      <c r="AE18" s="57">
        <v>-9.98</v>
      </c>
      <c r="AF18" s="57">
        <v>-15.083399999999999</v>
      </c>
      <c r="AG18" s="57">
        <v>0</v>
      </c>
    </row>
    <row r="19" spans="1:33" ht="15.75" customHeight="1">
      <c r="A19" s="13" t="s">
        <v>64</v>
      </c>
      <c r="B19" s="13" t="s">
        <v>153</v>
      </c>
      <c r="C19" s="17">
        <f t="shared" si="1"/>
        <v>41.327777777777776</v>
      </c>
      <c r="D19" s="17">
        <v>18</v>
      </c>
      <c r="E19" s="17">
        <v>0</v>
      </c>
      <c r="F19" s="17">
        <v>743.9</v>
      </c>
      <c r="G19" s="17">
        <v>0</v>
      </c>
      <c r="H19" s="17">
        <f t="shared" si="2"/>
        <v>0</v>
      </c>
      <c r="I19" s="17">
        <f t="shared" si="3"/>
        <v>0.23254908944750632</v>
      </c>
      <c r="J19" s="17">
        <f t="shared" si="4"/>
        <v>172.99326763999994</v>
      </c>
      <c r="K19" s="17">
        <f t="shared" si="5"/>
        <v>9.6107370911111083</v>
      </c>
      <c r="L19" s="17">
        <v>49</v>
      </c>
      <c r="M19" s="17">
        <f t="shared" si="6"/>
        <v>0.36734693877551022</v>
      </c>
      <c r="N19" s="17">
        <v>187</v>
      </c>
      <c r="O19" s="17">
        <f t="shared" ref="O19:P19" si="15">D19/7</f>
        <v>2.5714285714285716</v>
      </c>
      <c r="P19" s="17">
        <f t="shared" si="15"/>
        <v>0</v>
      </c>
      <c r="Q19" s="17">
        <f t="shared" si="8"/>
        <v>72</v>
      </c>
      <c r="R19" s="17"/>
      <c r="S19" s="57">
        <v>1.5473684210526319</v>
      </c>
      <c r="T19" s="57">
        <v>240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0.32932899999999993</v>
      </c>
      <c r="AD19" s="57">
        <f t="shared" si="12"/>
        <v>-8.1805323599999973</v>
      </c>
      <c r="AE19" s="57">
        <v>-9.98</v>
      </c>
      <c r="AF19" s="57">
        <v>-15.083399999999999</v>
      </c>
      <c r="AG19" s="57">
        <v>0</v>
      </c>
    </row>
    <row r="20" spans="1:33" ht="15.75" customHeight="1">
      <c r="A20" s="13" t="s">
        <v>66</v>
      </c>
      <c r="B20" s="13" t="s">
        <v>225</v>
      </c>
      <c r="C20" s="17">
        <f t="shared" si="1"/>
        <v>40.430434782608693</v>
      </c>
      <c r="D20" s="17">
        <v>23</v>
      </c>
      <c r="E20" s="17">
        <v>0</v>
      </c>
      <c r="F20" s="17">
        <v>929.9</v>
      </c>
      <c r="G20" s="17">
        <v>-14.41</v>
      </c>
      <c r="H20" s="17">
        <f t="shared" si="2"/>
        <v>1.5496289923647705E-2</v>
      </c>
      <c r="I20" s="17">
        <f t="shared" si="3"/>
        <v>0.20334863699322511</v>
      </c>
      <c r="J20" s="17">
        <f t="shared" si="4"/>
        <v>189.09389754000003</v>
      </c>
      <c r="K20" s="17">
        <f t="shared" si="5"/>
        <v>8.2214738060869585</v>
      </c>
      <c r="L20" s="17">
        <v>55</v>
      </c>
      <c r="M20" s="17">
        <f t="shared" si="6"/>
        <v>0.41818181818181815</v>
      </c>
      <c r="N20" s="17">
        <v>169</v>
      </c>
      <c r="O20" s="17">
        <f t="shared" ref="O20:P20" si="16">D20/7</f>
        <v>3.2857142857142856</v>
      </c>
      <c r="P20" s="17">
        <f t="shared" si="16"/>
        <v>0</v>
      </c>
      <c r="Q20" s="17">
        <f t="shared" si="8"/>
        <v>51</v>
      </c>
      <c r="R20" s="17"/>
      <c r="S20" s="57">
        <v>0.91820580474934044</v>
      </c>
      <c r="T20" s="57">
        <v>240</v>
      </c>
      <c r="U20" s="58" t="s">
        <v>63</v>
      </c>
      <c r="V20" s="61" t="s">
        <v>63</v>
      </c>
      <c r="W20" s="57">
        <v>1</v>
      </c>
      <c r="X20" s="57">
        <f t="shared" si="9"/>
        <v>4.3478260869565216E-2</v>
      </c>
      <c r="Y20" s="57">
        <f t="shared" si="10"/>
        <v>14.41</v>
      </c>
      <c r="Z20" s="57">
        <v>0</v>
      </c>
      <c r="AA20" s="57" t="s">
        <v>35</v>
      </c>
      <c r="AB20" s="60">
        <f t="shared" si="11"/>
        <v>-0.69</v>
      </c>
      <c r="AC20" s="57">
        <v>0.32932899999999993</v>
      </c>
      <c r="AD20" s="57">
        <f t="shared" si="12"/>
        <v>-10.452902459999997</v>
      </c>
      <c r="AE20" s="57">
        <v>-9.98</v>
      </c>
      <c r="AF20" s="57">
        <v>-15.083399999999999</v>
      </c>
      <c r="AG20" s="57">
        <v>0</v>
      </c>
    </row>
    <row r="21" spans="1:33" ht="15.75" customHeight="1">
      <c r="A21" s="13" t="s">
        <v>68</v>
      </c>
      <c r="B21" s="13" t="s">
        <v>217</v>
      </c>
      <c r="C21" s="17">
        <f t="shared" si="1"/>
        <v>40.261621621621622</v>
      </c>
      <c r="D21" s="17">
        <v>37</v>
      </c>
      <c r="E21" s="17">
        <v>0</v>
      </c>
      <c r="F21" s="17">
        <v>1489.68</v>
      </c>
      <c r="G21" s="17">
        <v>-54.330000000000013</v>
      </c>
      <c r="H21" s="17">
        <f t="shared" si="2"/>
        <v>3.6470919929112298E-2</v>
      </c>
      <c r="I21" s="17">
        <f t="shared" si="3"/>
        <v>0.17972763362601379</v>
      </c>
      <c r="J21" s="17">
        <f t="shared" si="4"/>
        <v>267.73666126000023</v>
      </c>
      <c r="K21" s="17">
        <f t="shared" si="5"/>
        <v>7.236125980000006</v>
      </c>
      <c r="L21" s="17">
        <v>83</v>
      </c>
      <c r="M21" s="17">
        <f t="shared" si="6"/>
        <v>0.44578313253012047</v>
      </c>
      <c r="N21" s="17">
        <v>126</v>
      </c>
      <c r="O21" s="17">
        <f t="shared" ref="O21:P21" si="17">D21/7</f>
        <v>5.2857142857142856</v>
      </c>
      <c r="P21" s="17">
        <f t="shared" si="17"/>
        <v>0</v>
      </c>
      <c r="Q21" s="17">
        <f t="shared" si="8"/>
        <v>23</v>
      </c>
      <c r="R21" s="17"/>
      <c r="S21" s="57">
        <v>1.8518518518518521</v>
      </c>
      <c r="T21" s="57">
        <v>240</v>
      </c>
      <c r="U21" s="58" t="s">
        <v>63</v>
      </c>
      <c r="V21" s="61" t="s">
        <v>63</v>
      </c>
      <c r="W21" s="57">
        <v>8</v>
      </c>
      <c r="X21" s="57">
        <f t="shared" si="9"/>
        <v>0.21621621621621623</v>
      </c>
      <c r="Y21" s="57">
        <f t="shared" si="10"/>
        <v>6.7912500000000016</v>
      </c>
      <c r="Z21" s="57">
        <v>0</v>
      </c>
      <c r="AA21" s="57" t="s">
        <v>35</v>
      </c>
      <c r="AB21" s="60">
        <f t="shared" si="11"/>
        <v>-0.69</v>
      </c>
      <c r="AC21" s="57">
        <v>0.32932899999999993</v>
      </c>
      <c r="AD21" s="57">
        <f t="shared" si="12"/>
        <v>-16.815538739999994</v>
      </c>
      <c r="AE21" s="57">
        <v>-9.98</v>
      </c>
      <c r="AF21" s="57">
        <v>-15.083399999999999</v>
      </c>
      <c r="AG21" s="57">
        <v>0</v>
      </c>
    </row>
    <row r="22" spans="1:33" ht="15.75" customHeight="1">
      <c r="A22" s="13" t="s">
        <v>70</v>
      </c>
      <c r="B22" s="13" t="s">
        <v>113</v>
      </c>
      <c r="C22" s="17">
        <f t="shared" si="1"/>
        <v>41.132857142857141</v>
      </c>
      <c r="D22" s="17">
        <v>28</v>
      </c>
      <c r="E22" s="17">
        <v>0</v>
      </c>
      <c r="F22" s="17">
        <v>1151.72</v>
      </c>
      <c r="G22" s="17">
        <v>-29.2</v>
      </c>
      <c r="H22" s="17">
        <f t="shared" si="2"/>
        <v>2.5353384503177853E-2</v>
      </c>
      <c r="I22" s="17">
        <f t="shared" si="3"/>
        <v>0.20426972479422076</v>
      </c>
      <c r="J22" s="17">
        <f t="shared" si="4"/>
        <v>235.26152743999995</v>
      </c>
      <c r="K22" s="17">
        <f t="shared" si="5"/>
        <v>8.4021974085714266</v>
      </c>
      <c r="L22" s="17">
        <v>59</v>
      </c>
      <c r="M22" s="17">
        <f t="shared" si="6"/>
        <v>0.47457627118644069</v>
      </c>
      <c r="N22" s="17">
        <v>101</v>
      </c>
      <c r="O22" s="17">
        <f t="shared" ref="O22:P22" si="18">D22/7</f>
        <v>4</v>
      </c>
      <c r="P22" s="17">
        <f t="shared" si="18"/>
        <v>0</v>
      </c>
      <c r="Q22" s="17">
        <f t="shared" si="8"/>
        <v>25</v>
      </c>
      <c r="R22" s="17"/>
      <c r="S22" s="57">
        <v>3.116883116883117</v>
      </c>
      <c r="T22" s="57">
        <v>600</v>
      </c>
      <c r="U22" s="58" t="s">
        <v>63</v>
      </c>
      <c r="V22" s="61" t="s">
        <v>63</v>
      </c>
      <c r="W22" s="57">
        <v>6</v>
      </c>
      <c r="X22" s="57">
        <f t="shared" si="9"/>
        <v>0.21428571428571427</v>
      </c>
      <c r="Y22" s="57">
        <f t="shared" si="10"/>
        <v>4.1714285714285717</v>
      </c>
      <c r="Z22" s="57">
        <v>1</v>
      </c>
      <c r="AA22" s="57" t="s">
        <v>35</v>
      </c>
      <c r="AB22" s="60">
        <f t="shared" si="11"/>
        <v>-0.69</v>
      </c>
      <c r="AC22" s="57">
        <v>0.32932899999999993</v>
      </c>
      <c r="AD22" s="57">
        <f t="shared" si="12"/>
        <v>-12.725272559999997</v>
      </c>
      <c r="AE22" s="57">
        <v>-9.98</v>
      </c>
      <c r="AF22" s="57">
        <v>-15.083399999999999</v>
      </c>
      <c r="AG22" s="57">
        <v>0</v>
      </c>
    </row>
    <row r="23" spans="1:33" ht="15.75" customHeight="1">
      <c r="A23" s="13" t="s">
        <v>72</v>
      </c>
      <c r="B23" s="13" t="s">
        <v>226</v>
      </c>
      <c r="C23" s="17">
        <f t="shared" si="1"/>
        <v>43.55</v>
      </c>
      <c r="D23" s="17">
        <v>25</v>
      </c>
      <c r="E23" s="17">
        <v>0</v>
      </c>
      <c r="F23" s="17">
        <v>1088.75</v>
      </c>
      <c r="G23" s="17">
        <v>-32.799999999999997</v>
      </c>
      <c r="H23" s="17">
        <f t="shared" si="2"/>
        <v>3.0126291618828929E-2</v>
      </c>
      <c r="I23" s="17">
        <f t="shared" si="3"/>
        <v>0.23392941400688863</v>
      </c>
      <c r="J23" s="17">
        <f t="shared" si="4"/>
        <v>254.69064950000001</v>
      </c>
      <c r="K23" s="17">
        <f t="shared" si="5"/>
        <v>10.18762598</v>
      </c>
      <c r="L23" s="17">
        <v>51</v>
      </c>
      <c r="M23" s="17">
        <f t="shared" si="6"/>
        <v>0.49019607843137253</v>
      </c>
      <c r="N23" s="17">
        <v>79</v>
      </c>
      <c r="O23" s="17">
        <f t="shared" ref="O23:P23" si="19">D23/7</f>
        <v>3.5714285714285716</v>
      </c>
      <c r="P23" s="17">
        <f t="shared" si="19"/>
        <v>0</v>
      </c>
      <c r="Q23" s="17">
        <f t="shared" si="8"/>
        <v>22</v>
      </c>
      <c r="R23" s="17"/>
      <c r="S23" s="57">
        <v>4.1658031088082899</v>
      </c>
      <c r="T23" s="57">
        <v>600</v>
      </c>
      <c r="U23" s="58" t="s">
        <v>63</v>
      </c>
      <c r="V23" s="61" t="s">
        <v>63</v>
      </c>
      <c r="W23" s="57">
        <v>4</v>
      </c>
      <c r="X23" s="57">
        <f t="shared" si="9"/>
        <v>0.16</v>
      </c>
      <c r="Y23" s="57">
        <f t="shared" si="10"/>
        <v>8.1999999999999993</v>
      </c>
      <c r="Z23" s="57">
        <v>0</v>
      </c>
      <c r="AA23" s="57" t="s">
        <v>35</v>
      </c>
      <c r="AB23" s="60">
        <f t="shared" si="11"/>
        <v>-0.69</v>
      </c>
      <c r="AC23" s="57">
        <v>0.32932899999999993</v>
      </c>
      <c r="AD23" s="57">
        <f t="shared" si="12"/>
        <v>-11.361850499999997</v>
      </c>
      <c r="AE23" s="57">
        <v>-9.98</v>
      </c>
      <c r="AF23" s="57">
        <v>-15.083399999999999</v>
      </c>
      <c r="AG23" s="57">
        <v>0</v>
      </c>
    </row>
    <row r="24" spans="1:33" ht="15.75" customHeight="1">
      <c r="A24" s="13" t="s">
        <v>74</v>
      </c>
      <c r="B24" s="13" t="s">
        <v>227</v>
      </c>
      <c r="C24" s="17">
        <f t="shared" si="1"/>
        <v>42.132857142857148</v>
      </c>
      <c r="D24" s="17">
        <v>21</v>
      </c>
      <c r="E24" s="17">
        <v>0</v>
      </c>
      <c r="F24" s="17">
        <v>884.79000000000008</v>
      </c>
      <c r="G24" s="17">
        <v>-10.73</v>
      </c>
      <c r="H24" s="17">
        <f t="shared" si="2"/>
        <v>1.2127171419206818E-2</v>
      </c>
      <c r="I24" s="17">
        <f t="shared" si="3"/>
        <v>0.2322202393562314</v>
      </c>
      <c r="J24" s="17">
        <f t="shared" si="4"/>
        <v>205.46614557999999</v>
      </c>
      <c r="K24" s="17">
        <f t="shared" si="5"/>
        <v>9.7841021704761904</v>
      </c>
      <c r="L24" s="17">
        <v>69</v>
      </c>
      <c r="M24" s="17">
        <f t="shared" si="6"/>
        <v>0.30434782608695654</v>
      </c>
      <c r="N24" s="17">
        <v>58</v>
      </c>
      <c r="O24" s="17">
        <f t="shared" ref="O24:P24" si="20">D24/7</f>
        <v>3</v>
      </c>
      <c r="P24" s="17">
        <f t="shared" si="20"/>
        <v>0</v>
      </c>
      <c r="Q24" s="17">
        <f t="shared" si="8"/>
        <v>19</v>
      </c>
      <c r="R24" s="17"/>
      <c r="S24" s="57">
        <v>2.0861678004535151</v>
      </c>
      <c r="T24" s="57">
        <v>600</v>
      </c>
      <c r="U24" s="58" t="s">
        <v>63</v>
      </c>
      <c r="V24" s="61" t="s">
        <v>228</v>
      </c>
      <c r="W24" s="57">
        <v>1</v>
      </c>
      <c r="X24" s="57">
        <f t="shared" si="9"/>
        <v>4.7619047619047616E-2</v>
      </c>
      <c r="Y24" s="57">
        <f t="shared" si="10"/>
        <v>10.73</v>
      </c>
      <c r="Z24" s="57">
        <v>0</v>
      </c>
      <c r="AA24" s="57" t="s">
        <v>35</v>
      </c>
      <c r="AB24" s="60">
        <f t="shared" si="11"/>
        <v>-0.69</v>
      </c>
      <c r="AC24" s="57">
        <v>0.32932899999999993</v>
      </c>
      <c r="AD24" s="57">
        <f t="shared" si="12"/>
        <v>-9.5439544199999968</v>
      </c>
      <c r="AE24" s="57">
        <v>-9.98</v>
      </c>
      <c r="AF24" s="57">
        <v>-15.083399999999999</v>
      </c>
      <c r="AG24" s="57">
        <v>0</v>
      </c>
    </row>
    <row r="25" spans="1:33" ht="15.75" customHeight="1">
      <c r="A25" s="13" t="s">
        <v>76</v>
      </c>
      <c r="B25" s="13" t="s">
        <v>221</v>
      </c>
      <c r="C25" s="17">
        <f t="shared" si="1"/>
        <v>43.239999999999995</v>
      </c>
      <c r="D25" s="17">
        <v>10</v>
      </c>
      <c r="E25" s="17">
        <v>0</v>
      </c>
      <c r="F25" s="17">
        <v>432.4</v>
      </c>
      <c r="G25" s="17">
        <v>0</v>
      </c>
      <c r="H25" s="17">
        <f t="shared" si="2"/>
        <v>0</v>
      </c>
      <c r="I25" s="17">
        <f t="shared" si="3"/>
        <v>0.28298163691026818</v>
      </c>
      <c r="J25" s="17">
        <f t="shared" si="4"/>
        <v>122.36125979999996</v>
      </c>
      <c r="K25" s="17">
        <f t="shared" si="5"/>
        <v>12.236125979999995</v>
      </c>
      <c r="L25" s="17">
        <v>37</v>
      </c>
      <c r="M25" s="17">
        <f t="shared" si="6"/>
        <v>0.27027027027027029</v>
      </c>
      <c r="N25" s="17">
        <v>45</v>
      </c>
      <c r="O25" s="17">
        <f t="shared" ref="O25:P25" si="21">D25/7</f>
        <v>1.4285714285714286</v>
      </c>
      <c r="P25" s="17">
        <f t="shared" si="21"/>
        <v>0</v>
      </c>
      <c r="Q25" s="17">
        <f t="shared" si="8"/>
        <v>31</v>
      </c>
      <c r="R25" s="17"/>
      <c r="S25" s="57">
        <v>2.3535108958837769</v>
      </c>
      <c r="T25" s="57">
        <v>600</v>
      </c>
      <c r="U25" s="58">
        <v>360</v>
      </c>
      <c r="V25" s="61" t="s">
        <v>229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0.32932899999999993</v>
      </c>
      <c r="AD25" s="57">
        <f t="shared" si="12"/>
        <v>-4.5447401999999988</v>
      </c>
      <c r="AE25" s="57">
        <v>-8.98</v>
      </c>
      <c r="AF25" s="57">
        <v>-15.083399999999999</v>
      </c>
      <c r="AG25" s="57">
        <v>0</v>
      </c>
    </row>
    <row r="26" spans="1:33" ht="15.75" customHeight="1">
      <c r="A26" s="13" t="s">
        <v>78</v>
      </c>
      <c r="B26" s="13" t="s">
        <v>221</v>
      </c>
      <c r="C26" s="17">
        <f t="shared" si="1"/>
        <v>39.49</v>
      </c>
      <c r="D26" s="17">
        <v>8</v>
      </c>
      <c r="E26" s="17">
        <v>0</v>
      </c>
      <c r="F26" s="17">
        <v>315.92</v>
      </c>
      <c r="G26" s="17">
        <v>0</v>
      </c>
      <c r="H26" s="17">
        <f t="shared" si="2"/>
        <v>0</v>
      </c>
      <c r="I26" s="17">
        <f t="shared" si="3"/>
        <v>0.22913714813876931</v>
      </c>
      <c r="J26" s="17">
        <f t="shared" si="4"/>
        <v>72.389007840000005</v>
      </c>
      <c r="K26" s="17">
        <f t="shared" si="5"/>
        <v>9.0486259800000006</v>
      </c>
      <c r="L26" s="17">
        <v>33</v>
      </c>
      <c r="M26" s="17">
        <f t="shared" si="6"/>
        <v>0.24242424242424243</v>
      </c>
      <c r="N26" s="17">
        <v>36</v>
      </c>
      <c r="O26" s="17">
        <f t="shared" ref="O26:P26" si="22">D26/7</f>
        <v>1.1428571428571428</v>
      </c>
      <c r="P26" s="17">
        <f t="shared" si="22"/>
        <v>0</v>
      </c>
      <c r="Q26" s="17">
        <f t="shared" si="8"/>
        <v>31</v>
      </c>
      <c r="R26" s="17"/>
      <c r="S26" s="57">
        <v>3.036585365853659</v>
      </c>
      <c r="T26" s="57">
        <v>942</v>
      </c>
      <c r="U26" s="58">
        <v>360</v>
      </c>
      <c r="V26" s="61" t="s">
        <v>230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0.32932899999999993</v>
      </c>
      <c r="AD26" s="57">
        <f t="shared" si="12"/>
        <v>-3.6357921599999989</v>
      </c>
      <c r="AE26" s="57">
        <v>-8.98</v>
      </c>
      <c r="AF26" s="57">
        <v>-15.083399999999999</v>
      </c>
      <c r="AG26" s="57">
        <v>0</v>
      </c>
    </row>
    <row r="27" spans="1:33" ht="15.75" customHeight="1">
      <c r="A27" s="13" t="s">
        <v>79</v>
      </c>
      <c r="B27" s="13" t="s">
        <v>221</v>
      </c>
      <c r="C27" s="17">
        <f t="shared" si="1"/>
        <v>40.923333333333332</v>
      </c>
      <c r="D27" s="17">
        <v>15</v>
      </c>
      <c r="E27" s="17">
        <v>0</v>
      </c>
      <c r="F27" s="17">
        <v>613.85</v>
      </c>
      <c r="G27" s="17">
        <v>0</v>
      </c>
      <c r="H27" s="17">
        <f t="shared" si="2"/>
        <v>0</v>
      </c>
      <c r="I27" s="17">
        <f t="shared" si="3"/>
        <v>0.250882772175613</v>
      </c>
      <c r="J27" s="17">
        <f t="shared" si="4"/>
        <v>154.00438970000005</v>
      </c>
      <c r="K27" s="17">
        <f t="shared" si="5"/>
        <v>10.266959313333336</v>
      </c>
      <c r="L27" s="17">
        <v>31</v>
      </c>
      <c r="M27" s="17">
        <f t="shared" si="6"/>
        <v>0.4838709677419355</v>
      </c>
      <c r="N27" s="17">
        <v>23</v>
      </c>
      <c r="O27" s="17">
        <f t="shared" ref="O27:P27" si="23">D27/7</f>
        <v>2.1428571428571428</v>
      </c>
      <c r="P27" s="17">
        <f t="shared" si="23"/>
        <v>0</v>
      </c>
      <c r="Q27" s="17">
        <f t="shared" si="8"/>
        <v>10</v>
      </c>
      <c r="R27" s="17"/>
      <c r="S27" s="57">
        <v>4.8623853211009171</v>
      </c>
      <c r="T27" s="57">
        <v>942</v>
      </c>
      <c r="U27" s="58">
        <v>360</v>
      </c>
      <c r="V27" s="61" t="s">
        <v>231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0.32932899999999993</v>
      </c>
      <c r="AD27" s="57">
        <f t="shared" si="12"/>
        <v>-6.8171102999999977</v>
      </c>
      <c r="AE27" s="57">
        <v>-8.98</v>
      </c>
      <c r="AF27" s="57">
        <v>-15.083399999999999</v>
      </c>
      <c r="AG27" s="57">
        <v>0</v>
      </c>
    </row>
    <row r="28" spans="1:33" ht="15.75" customHeight="1">
      <c r="A28" s="13" t="s">
        <v>81</v>
      </c>
      <c r="B28" s="13" t="s">
        <v>221</v>
      </c>
      <c r="C28" s="17">
        <f t="shared" si="1"/>
        <v>45.132857142857141</v>
      </c>
      <c r="D28" s="17">
        <v>7</v>
      </c>
      <c r="E28" s="17">
        <v>0</v>
      </c>
      <c r="F28" s="17">
        <v>315.93</v>
      </c>
      <c r="G28" s="17">
        <v>0</v>
      </c>
      <c r="H28" s="17">
        <f t="shared" si="2"/>
        <v>0</v>
      </c>
      <c r="I28" s="17">
        <f t="shared" si="3"/>
        <v>0.34328031976360879</v>
      </c>
      <c r="J28" s="17">
        <f t="shared" si="4"/>
        <v>108.45255142291693</v>
      </c>
      <c r="K28" s="17">
        <f t="shared" si="5"/>
        <v>15.493221631845275</v>
      </c>
      <c r="L28" s="17">
        <v>37</v>
      </c>
      <c r="M28" s="17">
        <f t="shared" si="6"/>
        <v>0.1891891891891892</v>
      </c>
      <c r="N28" s="17">
        <v>16</v>
      </c>
      <c r="O28" s="17">
        <f t="shared" ref="O28:P28" si="24">D28/7</f>
        <v>1</v>
      </c>
      <c r="P28" s="17">
        <f t="shared" si="24"/>
        <v>0</v>
      </c>
      <c r="Q28" s="17">
        <f t="shared" si="8"/>
        <v>16</v>
      </c>
      <c r="R28" s="17"/>
      <c r="S28" s="57">
        <v>3.985347985347985</v>
      </c>
      <c r="T28" s="57">
        <v>942</v>
      </c>
      <c r="U28" s="58">
        <v>360</v>
      </c>
      <c r="V28" s="61" t="s">
        <v>231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0.32932899999999993</v>
      </c>
      <c r="AD28" s="57">
        <f t="shared" si="12"/>
        <v>-3.1813181399999992</v>
      </c>
      <c r="AE28" s="57">
        <v>-8.98</v>
      </c>
      <c r="AF28" s="57">
        <v>-13.435232919583299</v>
      </c>
      <c r="AG28" s="57">
        <v>0</v>
      </c>
    </row>
    <row r="29" spans="1:33" ht="15.75" customHeight="1">
      <c r="A29" s="13" t="s">
        <v>82</v>
      </c>
      <c r="B29" s="13" t="s">
        <v>221</v>
      </c>
      <c r="C29" s="17">
        <f t="shared" si="1"/>
        <v>40.823333333333338</v>
      </c>
      <c r="D29" s="17">
        <v>9</v>
      </c>
      <c r="E29" s="17">
        <v>0</v>
      </c>
      <c r="F29" s="17">
        <v>367.41</v>
      </c>
      <c r="G29" s="17">
        <v>0</v>
      </c>
      <c r="H29" s="17">
        <f t="shared" si="2"/>
        <v>0</v>
      </c>
      <c r="I29" s="17">
        <f t="shared" si="3"/>
        <v>0.28978834964685302</v>
      </c>
      <c r="J29" s="17">
        <f t="shared" si="4"/>
        <v>106.47113754375027</v>
      </c>
      <c r="K29" s="17">
        <f t="shared" si="5"/>
        <v>11.83012639375003</v>
      </c>
      <c r="L29" s="17">
        <v>34</v>
      </c>
      <c r="M29" s="17">
        <f t="shared" si="6"/>
        <v>0.26470588235294118</v>
      </c>
      <c r="N29" s="17">
        <v>7</v>
      </c>
      <c r="O29" s="17">
        <f t="shared" ref="O29:P29" si="25">D29/7</f>
        <v>1.2857142857142858</v>
      </c>
      <c r="P29" s="17">
        <f t="shared" si="25"/>
        <v>0</v>
      </c>
      <c r="Q29" s="17">
        <f t="shared" si="8"/>
        <v>5</v>
      </c>
      <c r="R29" s="17"/>
      <c r="S29" s="57">
        <v>2.6413301662707842</v>
      </c>
      <c r="T29" s="57">
        <v>942</v>
      </c>
      <c r="U29" s="58">
        <v>360</v>
      </c>
      <c r="V29" s="61" t="s">
        <v>231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0.32932899999999993</v>
      </c>
      <c r="AD29" s="57">
        <f t="shared" si="12"/>
        <v>-4.0902661799999986</v>
      </c>
      <c r="AE29" s="57">
        <v>-8.98</v>
      </c>
      <c r="AF29" s="57">
        <v>-13.435232919583299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1"/>
        <v xml:space="preserve"> - </v>
      </c>
      <c r="D30" s="17">
        <v>0</v>
      </c>
      <c r="E30" s="17">
        <v>2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3</v>
      </c>
      <c r="O30" s="17">
        <f t="shared" ref="O30:P30" si="26">D30/7</f>
        <v>0</v>
      </c>
      <c r="P30" s="17">
        <f t="shared" si="26"/>
        <v>0.2857142857142857</v>
      </c>
      <c r="Q30" s="17">
        <f t="shared" si="8"/>
        <v>10</v>
      </c>
      <c r="R30" s="17"/>
      <c r="S30" s="57">
        <v>2.9854227405247808</v>
      </c>
      <c r="T30" s="57">
        <v>942</v>
      </c>
      <c r="U30" s="58">
        <v>360</v>
      </c>
      <c r="V30" s="61" t="s">
        <v>231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0.32932899999999993</v>
      </c>
      <c r="AD30" s="57">
        <f t="shared" si="12"/>
        <v>0</v>
      </c>
      <c r="AE30" s="57">
        <v>-8.98</v>
      </c>
      <c r="AF30" s="57">
        <v>-13.435232919583299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39.99</v>
      </c>
      <c r="D31" s="17">
        <v>1</v>
      </c>
      <c r="E31" s="17">
        <v>1</v>
      </c>
      <c r="F31" s="17">
        <v>39.99</v>
      </c>
      <c r="G31" s="17">
        <v>0</v>
      </c>
      <c r="H31" s="17">
        <f t="shared" si="2"/>
        <v>0</v>
      </c>
      <c r="I31" s="17">
        <f t="shared" si="3"/>
        <v>0.27811435509919236</v>
      </c>
      <c r="J31" s="17">
        <f t="shared" si="4"/>
        <v>11.121793060416703</v>
      </c>
      <c r="K31" s="17">
        <f t="shared" si="5"/>
        <v>11.121793060416703</v>
      </c>
      <c r="L31" s="17">
        <v>11</v>
      </c>
      <c r="M31" s="17">
        <f t="shared" si="6"/>
        <v>9.0909090909090912E-2</v>
      </c>
      <c r="N31" s="17">
        <v>0</v>
      </c>
      <c r="O31" s="17">
        <f t="shared" ref="O31:P31" si="27">D31/7</f>
        <v>0.14285714285714285</v>
      </c>
      <c r="P31" s="17">
        <f t="shared" si="27"/>
        <v>0.14285714285714285</v>
      </c>
      <c r="Q31" s="17">
        <f t="shared" si="8"/>
        <v>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3.5666666666666669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0.32932899999999993</v>
      </c>
      <c r="AD31" s="57">
        <f t="shared" si="12"/>
        <v>-0.45447401999999987</v>
      </c>
      <c r="AE31" s="57">
        <v>-8.98</v>
      </c>
      <c r="AF31" s="57">
        <v>-13.435232919583299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22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22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22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22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22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22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22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22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22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22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22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22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22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22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22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22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22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22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22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22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22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22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22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22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22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22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22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22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22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22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22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22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22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22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22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22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22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22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22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22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22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22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22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22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22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22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22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22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22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22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22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22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22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22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22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22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22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22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22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22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22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22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22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22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22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22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22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22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22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22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22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22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22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22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22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22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22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22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22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22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22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22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2"/>
      <c r="G114" s="15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2"/>
      <c r="G115" s="15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2"/>
      <c r="G116" s="15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2"/>
      <c r="G117" s="15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2"/>
      <c r="G118" s="15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2"/>
      <c r="G119" s="15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2"/>
      <c r="G120" s="15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2"/>
      <c r="G121" s="15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2"/>
      <c r="G122" s="15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2"/>
      <c r="G123" s="15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2"/>
      <c r="G124" s="15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2"/>
      <c r="G125" s="15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2"/>
      <c r="G126" s="15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2"/>
      <c r="G127" s="15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2"/>
      <c r="G128" s="15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2"/>
      <c r="G129" s="15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2"/>
      <c r="G130" s="15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2"/>
      <c r="G131" s="15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2"/>
      <c r="G132" s="15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2"/>
      <c r="G133" s="15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2"/>
      <c r="G134" s="15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2"/>
      <c r="G135" s="15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2"/>
      <c r="G136" s="15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2"/>
      <c r="G137" s="15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2"/>
      <c r="G138" s="15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2"/>
      <c r="G139" s="15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2"/>
      <c r="G140" s="15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2"/>
      <c r="G141" s="15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2"/>
      <c r="G142" s="15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2"/>
      <c r="G143" s="15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2"/>
      <c r="G144" s="15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2"/>
      <c r="G145" s="15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2"/>
      <c r="G146" s="15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2"/>
      <c r="G147" s="15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2"/>
      <c r="G148" s="15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2"/>
      <c r="G149" s="15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2"/>
      <c r="G150" s="15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2"/>
      <c r="G151" s="15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2"/>
      <c r="G152" s="15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2"/>
      <c r="G153" s="15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2"/>
      <c r="G154" s="15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2"/>
      <c r="G155" s="15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2"/>
      <c r="G156" s="15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2"/>
      <c r="G157" s="15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2"/>
      <c r="G158" s="15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2"/>
      <c r="G159" s="15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2"/>
      <c r="G160" s="15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2"/>
      <c r="G161" s="15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2"/>
      <c r="G162" s="15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2"/>
      <c r="G163" s="15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2"/>
      <c r="G164" s="15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2"/>
      <c r="G165" s="15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2"/>
      <c r="G166" s="15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2"/>
      <c r="G167" s="15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2"/>
      <c r="G168" s="15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2"/>
      <c r="G169" s="15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2"/>
      <c r="G170" s="15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2"/>
      <c r="G171" s="15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2"/>
      <c r="G172" s="15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2"/>
      <c r="G173" s="15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2"/>
      <c r="G174" s="15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2"/>
      <c r="G175" s="15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2"/>
      <c r="G176" s="15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2"/>
      <c r="G177" s="15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2"/>
      <c r="G178" s="15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2"/>
      <c r="G179" s="15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2"/>
      <c r="G180" s="15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2"/>
      <c r="G181" s="15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2"/>
      <c r="G182" s="15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2"/>
      <c r="G183" s="15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2"/>
      <c r="G184" s="15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2"/>
      <c r="G185" s="15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2"/>
      <c r="G186" s="15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2"/>
      <c r="G187" s="15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2"/>
      <c r="G188" s="15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2"/>
      <c r="G189" s="15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2"/>
      <c r="G190" s="15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2"/>
      <c r="G191" s="15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2"/>
      <c r="G192" s="15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2"/>
      <c r="G193" s="15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2"/>
      <c r="G194" s="15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2"/>
      <c r="G195" s="15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2"/>
      <c r="G196" s="15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2"/>
      <c r="G197" s="15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2"/>
      <c r="G198" s="15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2"/>
      <c r="G199" s="15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2"/>
      <c r="G200" s="15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2"/>
      <c r="G201" s="15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2"/>
      <c r="G202" s="15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2"/>
      <c r="G203" s="15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2"/>
      <c r="G204" s="15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2"/>
      <c r="G205" s="15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2"/>
      <c r="G206" s="15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2"/>
      <c r="G207" s="15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2"/>
      <c r="G208" s="15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2"/>
      <c r="G209" s="15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2"/>
      <c r="G210" s="15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2"/>
      <c r="G211" s="15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2"/>
      <c r="G212" s="15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2"/>
      <c r="G213" s="15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2"/>
      <c r="G214" s="15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2"/>
      <c r="G215" s="15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2"/>
      <c r="G216" s="15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2"/>
      <c r="G217" s="15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2"/>
      <c r="G218" s="15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2"/>
      <c r="G219" s="15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2"/>
      <c r="G220" s="15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D221" s="25"/>
      <c r="E221" s="25"/>
      <c r="F221" s="30"/>
      <c r="G221" s="31"/>
      <c r="R221" s="13"/>
    </row>
    <row r="222" spans="3:18" ht="15.75" customHeight="1">
      <c r="D222" s="25"/>
      <c r="E222" s="25"/>
      <c r="F222" s="30"/>
      <c r="G222" s="31"/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30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4.83203125" customWidth="1"/>
    <col min="21" max="21" width="23.664062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Info!B1:BJ7000""),4,FALSE),"""")"),"200 Piece Windows, Doors, and Roof Tops Set - Building Brick Compatible Play Kit")</f>
        <v>200 Piece Windows, Doors, and Roof Tops Set - Building Brick Compatible Play Kit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Info!B1:BJ7000""),3,FALSE),"""")"),"B07B7PHXNP")</f>
        <v>B07B7PHXNP</v>
      </c>
      <c r="B2" s="2" t="s">
        <v>232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63.5" customHeight="1">
      <c r="A3" s="45" t="s">
        <v>32</v>
      </c>
      <c r="B3" s="46"/>
      <c r="C3" s="3">
        <f>((AE31+AF31)/0.85)*-1</f>
        <v>8.5814464935294126</v>
      </c>
      <c r="D3" s="4">
        <f>SUM(D4:D99763)</f>
        <v>433</v>
      </c>
      <c r="E3" s="4"/>
      <c r="F3" s="5">
        <f t="shared" ref="F3:G3" si="0">SUM(F4:F99763)</f>
        <v>6235.0899999999992</v>
      </c>
      <c r="G3" s="5">
        <f t="shared" si="0"/>
        <v>-15.999999999999998</v>
      </c>
      <c r="H3" s="6">
        <f t="shared" ref="H3:H31" si="1">G3/F3*-1</f>
        <v>2.5661217400229988E-3</v>
      </c>
      <c r="I3" s="7">
        <f t="shared" ref="I3:I31" si="2">J3/F3</f>
        <v>0.34731060465992752</v>
      </c>
      <c r="J3" s="5">
        <f>SUM(J4:J99763)</f>
        <v>2165.5128780090672</v>
      </c>
      <c r="K3" s="5">
        <f t="shared" ref="K3:K31" si="3">J3/D3</f>
        <v>5.0011844757715176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Compiled!b1:g5000""),2,FALSE),"""")"),"5 - March
5 - April
5 - May
5.5 - Jun
5.5 - Jul
5.5 - Aug
5.5 - Sept
5.5 - Oct
7 - Nov
12 - Dec
5 - Jan
4.5 - Feb")</f>
        <v>5 - March
5 - April
5 - May
5.5 - Jun
5.5 - Jul
5.5 - Aug
5.5 - Sept
5.5 - Oct
7 - Nov
12 - Dec
5 - Jan
4.5 -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20</v>
      </c>
      <c r="X3" s="6">
        <f>AVERAGE(X4:X99763)</f>
        <v>6.9062040749828774E-2</v>
      </c>
      <c r="Y3" s="5">
        <f>ROUND(AVERAGE(Y4:Y99763),2)</f>
        <v>0.26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Info!B2:BZ7000""),36,false)),"""")*-1"),-3.6542295195)</f>
        <v>-3.6542295194999999</v>
      </c>
      <c r="AG3" s="5">
        <f>SUM(AG4:AG99763)</f>
        <v>0</v>
      </c>
    </row>
    <row r="4" spans="1:33" ht="15.75" customHeight="1">
      <c r="A4" s="13" t="s">
        <v>33</v>
      </c>
      <c r="B4" s="13" t="s">
        <v>233</v>
      </c>
      <c r="C4" s="17">
        <f t="shared" ref="C4:C31" si="4">IFERROR(F4/D4," - ")</f>
        <v>18.989999999999998</v>
      </c>
      <c r="D4" s="17">
        <v>1</v>
      </c>
      <c r="E4" s="17">
        <v>0</v>
      </c>
      <c r="F4" s="17">
        <v>18.989999999999998</v>
      </c>
      <c r="G4" s="17">
        <v>0</v>
      </c>
      <c r="H4" s="17">
        <f t="shared" si="1"/>
        <v>0</v>
      </c>
      <c r="I4" s="17">
        <f t="shared" si="2"/>
        <v>0.47369813076127271</v>
      </c>
      <c r="J4" s="17">
        <f t="shared" ref="J4:J31" si="5">F4*0.85+G4+AF4*D4+D4*AE4+AG4+AD4</f>
        <v>8.995527503156568</v>
      </c>
      <c r="K4" s="17">
        <f t="shared" si="3"/>
        <v>8.995527503156568</v>
      </c>
      <c r="L4" s="17">
        <v>139</v>
      </c>
      <c r="M4" s="17">
        <f t="shared" ref="M4:M31" si="6">IFERROR(D4/L4,"-")</f>
        <v>7.1942446043165471E-3</v>
      </c>
      <c r="N4" s="17">
        <v>215</v>
      </c>
      <c r="O4" s="17">
        <f t="shared" ref="O4:P4" si="7">D4/7</f>
        <v>0.14285714285714285</v>
      </c>
      <c r="P4" s="17">
        <f t="shared" si="7"/>
        <v>0</v>
      </c>
      <c r="Q4" s="17">
        <f t="shared" ref="Q4:Q31" si="8">ROUNDDOWN(N4/(O4+P4),0)</f>
        <v>1505</v>
      </c>
      <c r="R4" s="17"/>
      <c r="S4" s="57">
        <v>1.7119784656796699</v>
      </c>
      <c r="T4" s="57">
        <v>930</v>
      </c>
      <c r="U4" s="58">
        <v>210</v>
      </c>
      <c r="V4" s="61">
        <v>44203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3.5020254629629634E-2</v>
      </c>
      <c r="AD4" s="57">
        <f t="shared" ref="AD4:AD31" si="12">IFERROR(AB4*AC4*D4*2,0)</f>
        <v>-4.8327951388888894E-2</v>
      </c>
      <c r="AE4" s="57">
        <v>-3.48</v>
      </c>
      <c r="AF4" s="57">
        <v>-3.6176445454545401</v>
      </c>
      <c r="AG4" s="57">
        <v>0</v>
      </c>
    </row>
    <row r="5" spans="1:33" ht="15.75" customHeight="1">
      <c r="A5" s="13" t="s">
        <v>36</v>
      </c>
      <c r="B5" s="13" t="s">
        <v>234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274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>
        <v>1.60840998685939</v>
      </c>
      <c r="T5" s="57">
        <v>420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3.5020254629629634E-2</v>
      </c>
      <c r="AD5" s="57">
        <f t="shared" si="12"/>
        <v>0</v>
      </c>
      <c r="AE5" s="57">
        <v>-3.48</v>
      </c>
      <c r="AF5" s="57">
        <v>-3.6176445454545401</v>
      </c>
      <c r="AG5" s="57">
        <v>0</v>
      </c>
    </row>
    <row r="6" spans="1:33" ht="15.75" customHeight="1">
      <c r="A6" s="13" t="s">
        <v>38</v>
      </c>
      <c r="B6" s="13" t="s">
        <v>88</v>
      </c>
      <c r="C6" s="17">
        <f t="shared" si="4"/>
        <v>13.218571428571432</v>
      </c>
      <c r="D6" s="17">
        <v>14</v>
      </c>
      <c r="E6" s="17">
        <v>0</v>
      </c>
      <c r="F6" s="17">
        <v>185.06000000000003</v>
      </c>
      <c r="G6" s="17">
        <v>-0.62</v>
      </c>
      <c r="H6" s="17">
        <f t="shared" si="1"/>
        <v>3.3502647789905972E-3</v>
      </c>
      <c r="I6" s="17">
        <f t="shared" si="2"/>
        <v>0.30604876820594396</v>
      </c>
      <c r="J6" s="17">
        <f t="shared" si="5"/>
        <v>56.637385044191994</v>
      </c>
      <c r="K6" s="17">
        <f t="shared" si="3"/>
        <v>4.0455275031565714</v>
      </c>
      <c r="L6" s="17">
        <v>115</v>
      </c>
      <c r="M6" s="17">
        <f t="shared" si="6"/>
        <v>0.12173913043478261</v>
      </c>
      <c r="N6" s="17">
        <v>263</v>
      </c>
      <c r="O6" s="17">
        <f t="shared" ref="O6:P6" si="14">D6/7</f>
        <v>2</v>
      </c>
      <c r="P6" s="17">
        <f t="shared" si="14"/>
        <v>0</v>
      </c>
      <c r="Q6" s="17">
        <f t="shared" si="8"/>
        <v>131</v>
      </c>
      <c r="R6" s="17"/>
      <c r="S6" s="57">
        <v>1.70308123249299</v>
      </c>
      <c r="T6" s="57">
        <v>720</v>
      </c>
      <c r="U6" s="58" t="s">
        <v>63</v>
      </c>
      <c r="V6" s="61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3.5020254629629634E-2</v>
      </c>
      <c r="AD6" s="57">
        <f t="shared" si="12"/>
        <v>-0.67659131944444451</v>
      </c>
      <c r="AE6" s="57">
        <v>-3.48</v>
      </c>
      <c r="AF6" s="57">
        <v>-3.6176445454545401</v>
      </c>
      <c r="AG6" s="57">
        <v>0</v>
      </c>
    </row>
    <row r="7" spans="1:33" ht="15.75" customHeight="1">
      <c r="A7" s="13" t="s">
        <v>40</v>
      </c>
      <c r="B7" s="13" t="s">
        <v>235</v>
      </c>
      <c r="C7" s="17">
        <f t="shared" si="4"/>
        <v>11.756562499999994</v>
      </c>
      <c r="D7" s="17">
        <v>32</v>
      </c>
      <c r="E7" s="17">
        <v>0</v>
      </c>
      <c r="F7" s="17">
        <v>376.20999999999981</v>
      </c>
      <c r="G7" s="17">
        <v>-1.08</v>
      </c>
      <c r="H7" s="17">
        <f t="shared" si="1"/>
        <v>2.870737088328329E-3</v>
      </c>
      <c r="I7" s="17">
        <f t="shared" si="2"/>
        <v>0.23930086950255297</v>
      </c>
      <c r="J7" s="17">
        <f t="shared" si="5"/>
        <v>90.027380115555403</v>
      </c>
      <c r="K7" s="17">
        <f t="shared" si="3"/>
        <v>2.8133556286111063</v>
      </c>
      <c r="L7" s="17">
        <v>106</v>
      </c>
      <c r="M7" s="17">
        <f t="shared" si="6"/>
        <v>0.30188679245283018</v>
      </c>
      <c r="N7" s="17">
        <v>232</v>
      </c>
      <c r="O7" s="17">
        <f t="shared" ref="O7:P7" si="15">D7/7</f>
        <v>4.5714285714285712</v>
      </c>
      <c r="P7" s="17">
        <f t="shared" si="15"/>
        <v>0</v>
      </c>
      <c r="Q7" s="17">
        <f t="shared" si="8"/>
        <v>50</v>
      </c>
      <c r="R7" s="17"/>
      <c r="S7" s="57">
        <v>1.768361581920904</v>
      </c>
      <c r="T7" s="57">
        <v>720</v>
      </c>
      <c r="U7" s="58" t="s">
        <v>63</v>
      </c>
      <c r="V7" s="61" t="s">
        <v>63</v>
      </c>
      <c r="W7" s="57">
        <v>1</v>
      </c>
      <c r="X7" s="57">
        <f t="shared" si="9"/>
        <v>3.125E-2</v>
      </c>
      <c r="Y7" s="57">
        <f t="shared" si="10"/>
        <v>1.08</v>
      </c>
      <c r="Z7" s="57">
        <v>0</v>
      </c>
      <c r="AA7" s="57" t="s">
        <v>35</v>
      </c>
      <c r="AB7" s="60">
        <f t="shared" si="11"/>
        <v>-0.69</v>
      </c>
      <c r="AC7" s="57">
        <v>3.5020254629629634E-2</v>
      </c>
      <c r="AD7" s="57">
        <f t="shared" si="12"/>
        <v>-1.5464944444444446</v>
      </c>
      <c r="AE7" s="57">
        <v>-3.48</v>
      </c>
      <c r="AF7" s="57">
        <v>-3.6176445450000001</v>
      </c>
      <c r="AG7" s="57">
        <v>0</v>
      </c>
    </row>
    <row r="8" spans="1:33" ht="15.75" customHeight="1">
      <c r="A8" s="13" t="s">
        <v>42</v>
      </c>
      <c r="B8" s="13" t="s">
        <v>236</v>
      </c>
      <c r="C8" s="17">
        <f t="shared" si="4"/>
        <v>11.377499999999994</v>
      </c>
      <c r="D8" s="17">
        <v>40</v>
      </c>
      <c r="E8" s="17">
        <v>0</v>
      </c>
      <c r="F8" s="17">
        <v>455.0999999999998</v>
      </c>
      <c r="G8" s="17">
        <v>-0.68</v>
      </c>
      <c r="H8" s="17">
        <f t="shared" si="1"/>
        <v>1.4941771039332023E-3</v>
      </c>
      <c r="I8" s="17">
        <f t="shared" si="2"/>
        <v>0.22042649998779235</v>
      </c>
      <c r="J8" s="17">
        <f t="shared" si="5"/>
        <v>100.31610014444425</v>
      </c>
      <c r="K8" s="17">
        <f t="shared" si="3"/>
        <v>2.5079025036111062</v>
      </c>
      <c r="L8" s="17">
        <v>140</v>
      </c>
      <c r="M8" s="17">
        <f t="shared" si="6"/>
        <v>0.2857142857142857</v>
      </c>
      <c r="N8" s="17">
        <v>191</v>
      </c>
      <c r="O8" s="17">
        <f t="shared" ref="O8:P8" si="16">D8/7</f>
        <v>5.7142857142857144</v>
      </c>
      <c r="P8" s="17">
        <f t="shared" si="16"/>
        <v>0</v>
      </c>
      <c r="Q8" s="17">
        <f t="shared" si="8"/>
        <v>33</v>
      </c>
      <c r="R8" s="17"/>
      <c r="S8" s="57">
        <v>1.587822014051522</v>
      </c>
      <c r="T8" s="57">
        <v>720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3.5020254629629634E-2</v>
      </c>
      <c r="AD8" s="57">
        <f t="shared" si="12"/>
        <v>-1.9331180555555558</v>
      </c>
      <c r="AE8" s="57">
        <v>-3.48</v>
      </c>
      <c r="AF8" s="57">
        <v>-3.6176445450000001</v>
      </c>
      <c r="AG8" s="57">
        <v>0</v>
      </c>
    </row>
    <row r="9" spans="1:33" ht="15.75" customHeight="1">
      <c r="A9" s="13" t="s">
        <v>44</v>
      </c>
      <c r="B9" s="13" t="s">
        <v>125</v>
      </c>
      <c r="C9" s="17">
        <f t="shared" si="4"/>
        <v>12.210799999999999</v>
      </c>
      <c r="D9" s="17">
        <v>25</v>
      </c>
      <c r="E9" s="17">
        <v>0</v>
      </c>
      <c r="F9" s="17">
        <v>305.27</v>
      </c>
      <c r="G9" s="17">
        <v>-0.97</v>
      </c>
      <c r="H9" s="17">
        <f t="shared" si="1"/>
        <v>3.1775149867330561E-3</v>
      </c>
      <c r="I9" s="17">
        <f t="shared" si="2"/>
        <v>0.25825828206269119</v>
      </c>
      <c r="J9" s="17">
        <f t="shared" si="5"/>
        <v>78.838505765277731</v>
      </c>
      <c r="K9" s="17">
        <f t="shared" si="3"/>
        <v>3.1535402306111093</v>
      </c>
      <c r="L9" s="17">
        <v>122</v>
      </c>
      <c r="M9" s="17">
        <f t="shared" si="6"/>
        <v>0.20491803278688525</v>
      </c>
      <c r="N9" s="17">
        <v>165</v>
      </c>
      <c r="O9" s="17">
        <f t="shared" ref="O9:P9" si="17">D9/7</f>
        <v>3.5714285714285716</v>
      </c>
      <c r="P9" s="17">
        <f t="shared" si="17"/>
        <v>0</v>
      </c>
      <c r="Q9" s="17">
        <f t="shared" si="8"/>
        <v>46</v>
      </c>
      <c r="R9" s="17"/>
      <c r="S9" s="57">
        <v>1.6788321167883209</v>
      </c>
      <c r="T9" s="57">
        <v>720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0.97</v>
      </c>
      <c r="Z9" s="57">
        <v>1</v>
      </c>
      <c r="AA9" s="57" t="s">
        <v>35</v>
      </c>
      <c r="AB9" s="60">
        <f t="shared" si="11"/>
        <v>-0.69</v>
      </c>
      <c r="AC9" s="57">
        <v>3.5020254629629634E-2</v>
      </c>
      <c r="AD9" s="57">
        <f t="shared" si="12"/>
        <v>-1.2081987847222224</v>
      </c>
      <c r="AE9" s="57">
        <v>-3.48</v>
      </c>
      <c r="AF9" s="57">
        <v>-3.658511818</v>
      </c>
      <c r="AG9" s="57">
        <v>0</v>
      </c>
    </row>
    <row r="10" spans="1:33" ht="15.75" customHeight="1">
      <c r="A10" s="13" t="s">
        <v>46</v>
      </c>
      <c r="B10" s="13" t="s">
        <v>237</v>
      </c>
      <c r="C10" s="17">
        <f t="shared" si="4"/>
        <v>13.41421052631579</v>
      </c>
      <c r="D10" s="17">
        <v>19</v>
      </c>
      <c r="E10" s="17">
        <v>0</v>
      </c>
      <c r="F10" s="17">
        <v>254.87</v>
      </c>
      <c r="G10" s="17">
        <v>-0.18</v>
      </c>
      <c r="H10" s="17">
        <f t="shared" si="1"/>
        <v>7.0624239808529839E-4</v>
      </c>
      <c r="I10" s="17">
        <f t="shared" si="2"/>
        <v>0.3135306014109589</v>
      </c>
      <c r="J10" s="17">
        <f t="shared" si="5"/>
        <v>79.909544381611099</v>
      </c>
      <c r="K10" s="17">
        <f t="shared" si="3"/>
        <v>4.2057654937690048</v>
      </c>
      <c r="L10" s="17">
        <v>132</v>
      </c>
      <c r="M10" s="17">
        <f t="shared" si="6"/>
        <v>0.14393939393939395</v>
      </c>
      <c r="N10" s="17">
        <v>154</v>
      </c>
      <c r="O10" s="17">
        <f t="shared" ref="O10:P10" si="18">D10/7</f>
        <v>2.7142857142857144</v>
      </c>
      <c r="P10" s="17">
        <f t="shared" si="18"/>
        <v>0</v>
      </c>
      <c r="Q10" s="17">
        <f t="shared" si="8"/>
        <v>56</v>
      </c>
      <c r="R10" s="17"/>
      <c r="S10" s="57">
        <v>1.895027624309392</v>
      </c>
      <c r="T10" s="57">
        <v>720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3.5020254629629634E-2</v>
      </c>
      <c r="AD10" s="57">
        <f t="shared" si="12"/>
        <v>-0.91823107638888901</v>
      </c>
      <c r="AE10" s="57">
        <v>-3.48</v>
      </c>
      <c r="AF10" s="57">
        <v>-3.658511818</v>
      </c>
      <c r="AG10" s="57">
        <v>0</v>
      </c>
    </row>
    <row r="11" spans="1:33" ht="15.75" customHeight="1">
      <c r="A11" s="13" t="s">
        <v>48</v>
      </c>
      <c r="B11" s="13" t="s">
        <v>238</v>
      </c>
      <c r="C11" s="17">
        <f t="shared" si="4"/>
        <v>13.128125000000001</v>
      </c>
      <c r="D11" s="17">
        <v>32</v>
      </c>
      <c r="E11" s="17">
        <v>0</v>
      </c>
      <c r="F11" s="17">
        <v>420.1</v>
      </c>
      <c r="G11" s="17">
        <v>-1.66</v>
      </c>
      <c r="H11" s="17">
        <f t="shared" si="1"/>
        <v>3.9514401333015942E-3</v>
      </c>
      <c r="I11" s="17">
        <f t="shared" si="2"/>
        <v>0.2986101580089397</v>
      </c>
      <c r="J11" s="17">
        <f t="shared" si="5"/>
        <v>125.44612737955556</v>
      </c>
      <c r="K11" s="17">
        <f t="shared" si="3"/>
        <v>3.9201914806111113</v>
      </c>
      <c r="L11" s="17">
        <v>128</v>
      </c>
      <c r="M11" s="17">
        <f t="shared" si="6"/>
        <v>0.25</v>
      </c>
      <c r="N11" s="17">
        <v>117</v>
      </c>
      <c r="O11" s="17">
        <f t="shared" ref="O11:P11" si="19">D11/7</f>
        <v>4.5714285714285712</v>
      </c>
      <c r="P11" s="17">
        <f t="shared" si="19"/>
        <v>0</v>
      </c>
      <c r="Q11" s="17">
        <f t="shared" si="8"/>
        <v>25</v>
      </c>
      <c r="R11" s="17"/>
      <c r="S11" s="57">
        <v>2.1904761904761911</v>
      </c>
      <c r="T11" s="57">
        <v>720</v>
      </c>
      <c r="U11" s="58" t="s">
        <v>63</v>
      </c>
      <c r="V11" s="61" t="s">
        <v>63</v>
      </c>
      <c r="W11" s="57">
        <v>3</v>
      </c>
      <c r="X11" s="57">
        <f t="shared" si="9"/>
        <v>9.375E-2</v>
      </c>
      <c r="Y11" s="57">
        <f t="shared" si="10"/>
        <v>0.55333333333333334</v>
      </c>
      <c r="Z11" s="57">
        <v>0</v>
      </c>
      <c r="AA11" s="57" t="s">
        <v>35</v>
      </c>
      <c r="AB11" s="60">
        <f t="shared" si="11"/>
        <v>-0.69</v>
      </c>
      <c r="AC11" s="57">
        <v>3.5020254629629634E-2</v>
      </c>
      <c r="AD11" s="57">
        <f t="shared" si="12"/>
        <v>-1.5464944444444446</v>
      </c>
      <c r="AE11" s="57">
        <v>-3.48</v>
      </c>
      <c r="AF11" s="57">
        <v>-3.658511818</v>
      </c>
      <c r="AG11" s="57">
        <v>0</v>
      </c>
    </row>
    <row r="12" spans="1:33" ht="15.75" customHeight="1">
      <c r="A12" s="13" t="s">
        <v>50</v>
      </c>
      <c r="B12" s="13" t="s">
        <v>239</v>
      </c>
      <c r="C12" s="17">
        <f t="shared" si="4"/>
        <v>13.464545454545455</v>
      </c>
      <c r="D12" s="17">
        <v>33</v>
      </c>
      <c r="E12" s="17">
        <v>0</v>
      </c>
      <c r="F12" s="17">
        <v>444.33</v>
      </c>
      <c r="G12" s="17">
        <v>-1.22</v>
      </c>
      <c r="H12" s="17">
        <f t="shared" si="1"/>
        <v>2.7457070195575362E-3</v>
      </c>
      <c r="I12" s="17">
        <f t="shared" si="2"/>
        <v>0.31189653547400947</v>
      </c>
      <c r="J12" s="17">
        <f t="shared" si="5"/>
        <v>138.58498760716662</v>
      </c>
      <c r="K12" s="17">
        <f t="shared" si="3"/>
        <v>4.1995450790050493</v>
      </c>
      <c r="L12" s="17">
        <v>118</v>
      </c>
      <c r="M12" s="17">
        <f t="shared" si="6"/>
        <v>0.27966101694915252</v>
      </c>
      <c r="N12" s="17">
        <v>89</v>
      </c>
      <c r="O12" s="17">
        <f t="shared" ref="O12:P12" si="20">D12/7</f>
        <v>4.7142857142857144</v>
      </c>
      <c r="P12" s="17">
        <f t="shared" si="20"/>
        <v>0</v>
      </c>
      <c r="Q12" s="17">
        <f t="shared" si="8"/>
        <v>18</v>
      </c>
      <c r="R12" s="17"/>
      <c r="S12" s="57">
        <v>1.711538461538461</v>
      </c>
      <c r="T12" s="57">
        <v>660</v>
      </c>
      <c r="U12" s="58" t="s">
        <v>63</v>
      </c>
      <c r="V12" s="61" t="s">
        <v>63</v>
      </c>
      <c r="W12" s="57">
        <v>3</v>
      </c>
      <c r="X12" s="57">
        <f t="shared" si="9"/>
        <v>9.0909090909090912E-2</v>
      </c>
      <c r="Y12" s="57">
        <f t="shared" si="10"/>
        <v>0.40666666666666668</v>
      </c>
      <c r="Z12" s="57">
        <v>0</v>
      </c>
      <c r="AA12" s="57" t="s">
        <v>35</v>
      </c>
      <c r="AB12" s="60">
        <f t="shared" si="11"/>
        <v>-0.69</v>
      </c>
      <c r="AC12" s="57">
        <v>3.5020254629629634E-2</v>
      </c>
      <c r="AD12" s="57">
        <f t="shared" si="12"/>
        <v>-1.5948223958333334</v>
      </c>
      <c r="AE12" s="57">
        <v>-3.48</v>
      </c>
      <c r="AF12" s="57">
        <v>-3.680020909</v>
      </c>
      <c r="AG12" s="57">
        <v>0</v>
      </c>
    </row>
    <row r="13" spans="1:33" ht="15.75" customHeight="1">
      <c r="A13" s="13" t="s">
        <v>52</v>
      </c>
      <c r="B13" s="13" t="s">
        <v>88</v>
      </c>
      <c r="C13" s="17">
        <f t="shared" si="4"/>
        <v>15.006</v>
      </c>
      <c r="D13" s="17">
        <v>20</v>
      </c>
      <c r="E13" s="17">
        <v>0</v>
      </c>
      <c r="F13" s="17">
        <v>300.12</v>
      </c>
      <c r="G13" s="17">
        <v>-0.86999999999999988</v>
      </c>
      <c r="H13" s="17">
        <f t="shared" si="1"/>
        <v>2.898840463814474E-3</v>
      </c>
      <c r="I13" s="17">
        <f t="shared" si="2"/>
        <v>0.36673671462155882</v>
      </c>
      <c r="J13" s="17">
        <f t="shared" si="5"/>
        <v>110.06502279222224</v>
      </c>
      <c r="K13" s="17">
        <f t="shared" si="3"/>
        <v>5.5032511396111117</v>
      </c>
      <c r="L13" s="17">
        <v>105</v>
      </c>
      <c r="M13" s="17">
        <f t="shared" si="6"/>
        <v>0.19047619047619047</v>
      </c>
      <c r="N13" s="17">
        <v>63</v>
      </c>
      <c r="O13" s="17">
        <f t="shared" ref="O13:P13" si="21">D13/7</f>
        <v>2.8571428571428572</v>
      </c>
      <c r="P13" s="17">
        <f t="shared" si="21"/>
        <v>0</v>
      </c>
      <c r="Q13" s="17">
        <f t="shared" si="8"/>
        <v>22</v>
      </c>
      <c r="R13" s="17"/>
      <c r="S13" s="57">
        <v>1.6905071521456441</v>
      </c>
      <c r="T13" s="57">
        <v>150</v>
      </c>
      <c r="U13" s="58" t="s">
        <v>63</v>
      </c>
      <c r="V13" s="61" t="s">
        <v>63</v>
      </c>
      <c r="W13" s="57">
        <v>1</v>
      </c>
      <c r="X13" s="57">
        <f t="shared" si="9"/>
        <v>0.05</v>
      </c>
      <c r="Y13" s="57">
        <f t="shared" si="10"/>
        <v>0.86999999999999988</v>
      </c>
      <c r="Z13" s="57">
        <v>0</v>
      </c>
      <c r="AA13" s="57" t="s">
        <v>35</v>
      </c>
      <c r="AB13" s="60">
        <f t="shared" si="11"/>
        <v>-0.69</v>
      </c>
      <c r="AC13" s="57">
        <v>3.5020254629629634E-2</v>
      </c>
      <c r="AD13" s="57">
        <f t="shared" si="12"/>
        <v>-0.96655902777777791</v>
      </c>
      <c r="AE13" s="57">
        <v>-3.48</v>
      </c>
      <c r="AF13" s="57">
        <v>-3.680020909</v>
      </c>
      <c r="AG13" s="57">
        <v>0</v>
      </c>
    </row>
    <row r="14" spans="1:33" ht="15.75" customHeight="1">
      <c r="A14" s="13" t="s">
        <v>54</v>
      </c>
      <c r="B14" s="13" t="s">
        <v>240</v>
      </c>
      <c r="C14" s="17">
        <f t="shared" si="4"/>
        <v>14.99</v>
      </c>
      <c r="D14" s="17">
        <v>31</v>
      </c>
      <c r="E14" s="17">
        <v>1</v>
      </c>
      <c r="F14" s="17">
        <v>464.69</v>
      </c>
      <c r="G14" s="17">
        <v>-0.85000000000000009</v>
      </c>
      <c r="H14" s="17">
        <f t="shared" si="1"/>
        <v>1.8291764402074504E-3</v>
      </c>
      <c r="I14" s="17">
        <f t="shared" si="2"/>
        <v>0.36729364807748505</v>
      </c>
      <c r="J14" s="17">
        <f t="shared" si="5"/>
        <v>170.67768532512653</v>
      </c>
      <c r="K14" s="17">
        <f t="shared" si="3"/>
        <v>5.505731784681501</v>
      </c>
      <c r="L14" s="17">
        <v>100</v>
      </c>
      <c r="M14" s="17">
        <f t="shared" si="6"/>
        <v>0.31</v>
      </c>
      <c r="N14" s="17">
        <v>35</v>
      </c>
      <c r="O14" s="17">
        <f t="shared" ref="O14:P14" si="22">D14/7</f>
        <v>4.4285714285714288</v>
      </c>
      <c r="P14" s="17">
        <f t="shared" si="22"/>
        <v>0.14285714285714285</v>
      </c>
      <c r="Q14" s="17">
        <f t="shared" si="8"/>
        <v>7</v>
      </c>
      <c r="R14" s="17"/>
      <c r="S14" s="57">
        <v>1.7891566265060239</v>
      </c>
      <c r="T14" s="57">
        <v>2150</v>
      </c>
      <c r="U14" s="58" t="s">
        <v>63</v>
      </c>
      <c r="V14" s="61" t="s">
        <v>63</v>
      </c>
      <c r="W14" s="57">
        <v>1</v>
      </c>
      <c r="X14" s="57">
        <f t="shared" si="9"/>
        <v>3.2258064516129031E-2</v>
      </c>
      <c r="Y14" s="57">
        <f t="shared" si="10"/>
        <v>0.85000000000000009</v>
      </c>
      <c r="Z14" s="57">
        <v>0</v>
      </c>
      <c r="AA14" s="57" t="s">
        <v>35</v>
      </c>
      <c r="AB14" s="60">
        <f t="shared" si="11"/>
        <v>-0.69</v>
      </c>
      <c r="AC14" s="57">
        <v>3.5020254629629634E-2</v>
      </c>
      <c r="AD14" s="57">
        <f t="shared" si="12"/>
        <v>-1.4981664930555558</v>
      </c>
      <c r="AE14" s="57">
        <v>-3.48</v>
      </c>
      <c r="AF14" s="57">
        <v>-3.6800209090909002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14.99952380952381</v>
      </c>
      <c r="D15" s="17">
        <v>21</v>
      </c>
      <c r="E15" s="17">
        <v>0</v>
      </c>
      <c r="F15" s="17">
        <v>314.99</v>
      </c>
      <c r="G15" s="17">
        <v>-1.3</v>
      </c>
      <c r="H15" s="17">
        <f t="shared" si="1"/>
        <v>4.1271151465125874E-3</v>
      </c>
      <c r="I15" s="17">
        <f t="shared" si="2"/>
        <v>0.36530103790572532</v>
      </c>
      <c r="J15" s="17">
        <f t="shared" si="5"/>
        <v>115.06617392992442</v>
      </c>
      <c r="K15" s="17">
        <f t="shared" si="3"/>
        <v>5.4793416157106867</v>
      </c>
      <c r="L15" s="17">
        <v>106</v>
      </c>
      <c r="M15" s="17">
        <f t="shared" si="6"/>
        <v>0.19811320754716982</v>
      </c>
      <c r="N15" s="17">
        <v>162</v>
      </c>
      <c r="O15" s="17">
        <f t="shared" ref="O15:P15" si="23">D15/7</f>
        <v>3</v>
      </c>
      <c r="P15" s="17">
        <f t="shared" si="23"/>
        <v>0</v>
      </c>
      <c r="Q15" s="17">
        <f t="shared" si="8"/>
        <v>54</v>
      </c>
      <c r="R15" s="17"/>
      <c r="S15" s="57">
        <v>1.398160315374507</v>
      </c>
      <c r="T15" s="57">
        <v>2150</v>
      </c>
      <c r="U15" s="58" t="s">
        <v>63</v>
      </c>
      <c r="V15" s="61" t="s">
        <v>63</v>
      </c>
      <c r="W15" s="57">
        <v>1</v>
      </c>
      <c r="X15" s="57">
        <f t="shared" si="9"/>
        <v>4.7619047619047616E-2</v>
      </c>
      <c r="Y15" s="57">
        <f t="shared" si="10"/>
        <v>1.3</v>
      </c>
      <c r="Z15" s="57">
        <v>0</v>
      </c>
      <c r="AA15" s="57" t="s">
        <v>35</v>
      </c>
      <c r="AB15" s="60">
        <f t="shared" si="11"/>
        <v>-0.69</v>
      </c>
      <c r="AC15" s="57">
        <v>3.5020254629629634E-2</v>
      </c>
      <c r="AD15" s="57">
        <f t="shared" si="12"/>
        <v>-1.0148869791666668</v>
      </c>
      <c r="AE15" s="57">
        <v>-3.48</v>
      </c>
      <c r="AF15" s="57">
        <v>-3.6800209090909002</v>
      </c>
      <c r="AG15" s="57">
        <v>0</v>
      </c>
    </row>
    <row r="16" spans="1:33" ht="15.75" customHeight="1">
      <c r="A16" s="13" t="s">
        <v>57</v>
      </c>
      <c r="B16" s="13" t="s">
        <v>241</v>
      </c>
      <c r="C16" s="17">
        <f t="shared" si="4"/>
        <v>14.989999999999998</v>
      </c>
      <c r="D16" s="17">
        <v>22</v>
      </c>
      <c r="E16" s="17">
        <v>0</v>
      </c>
      <c r="F16" s="17">
        <v>329.78</v>
      </c>
      <c r="G16" s="17">
        <v>-0.82999999999999985</v>
      </c>
      <c r="H16" s="17">
        <f t="shared" si="1"/>
        <v>2.5168294014191275E-3</v>
      </c>
      <c r="I16" s="17">
        <f t="shared" si="2"/>
        <v>0.36660599511627345</v>
      </c>
      <c r="J16" s="17">
        <f t="shared" si="5"/>
        <v>120.89932506944466</v>
      </c>
      <c r="K16" s="17">
        <f t="shared" si="3"/>
        <v>5.4954238667929394</v>
      </c>
      <c r="L16" s="17">
        <v>70</v>
      </c>
      <c r="M16" s="17">
        <f t="shared" si="6"/>
        <v>0.31428571428571428</v>
      </c>
      <c r="N16" s="17">
        <v>143</v>
      </c>
      <c r="O16" s="17">
        <f t="shared" ref="O16:P16" si="24">D16/7</f>
        <v>3.1428571428571428</v>
      </c>
      <c r="P16" s="17">
        <f t="shared" si="24"/>
        <v>0</v>
      </c>
      <c r="Q16" s="17">
        <f t="shared" si="8"/>
        <v>45</v>
      </c>
      <c r="R16" s="17"/>
      <c r="S16" s="57">
        <v>1.6876876876876881</v>
      </c>
      <c r="T16" s="57">
        <v>2150</v>
      </c>
      <c r="U16" s="58" t="s">
        <v>63</v>
      </c>
      <c r="V16" s="61" t="s">
        <v>63</v>
      </c>
      <c r="W16" s="57">
        <v>3</v>
      </c>
      <c r="X16" s="57">
        <f t="shared" si="9"/>
        <v>0.13636363636363635</v>
      </c>
      <c r="Y16" s="57">
        <f t="shared" si="10"/>
        <v>0.16599999999999998</v>
      </c>
      <c r="Z16" s="57">
        <v>2</v>
      </c>
      <c r="AA16" s="57" t="s">
        <v>35</v>
      </c>
      <c r="AB16" s="60">
        <f t="shared" si="11"/>
        <v>-0.69</v>
      </c>
      <c r="AC16" s="57">
        <v>3.5020254629629634E-2</v>
      </c>
      <c r="AD16" s="57">
        <f t="shared" si="12"/>
        <v>-1.0632149305555556</v>
      </c>
      <c r="AE16" s="57">
        <v>-3.48</v>
      </c>
      <c r="AF16" s="57">
        <v>-3.6800209090909002</v>
      </c>
      <c r="AG16" s="57">
        <v>0</v>
      </c>
    </row>
    <row r="17" spans="1:33" ht="15.75" customHeight="1">
      <c r="A17" s="13" t="s">
        <v>59</v>
      </c>
      <c r="B17" s="13"/>
      <c r="C17" s="17">
        <f t="shared" si="4"/>
        <v>14.99</v>
      </c>
      <c r="D17" s="17">
        <v>16</v>
      </c>
      <c r="E17" s="17">
        <v>0</v>
      </c>
      <c r="F17" s="17">
        <v>239.84</v>
      </c>
      <c r="G17" s="17">
        <v>-0.45000000000000012</v>
      </c>
      <c r="H17" s="17">
        <f t="shared" si="1"/>
        <v>1.87625083388926E-3</v>
      </c>
      <c r="I17" s="17">
        <f t="shared" si="2"/>
        <v>0.3672465736838032</v>
      </c>
      <c r="J17" s="17">
        <f t="shared" si="5"/>
        <v>88.080418232323368</v>
      </c>
      <c r="K17" s="17">
        <f t="shared" si="3"/>
        <v>5.5050261395202105</v>
      </c>
      <c r="L17" s="17">
        <v>81</v>
      </c>
      <c r="M17" s="17">
        <f t="shared" si="6"/>
        <v>0.19753086419753085</v>
      </c>
      <c r="N17" s="17">
        <v>123</v>
      </c>
      <c r="O17" s="17">
        <f t="shared" ref="O17:P17" si="25">D17/7</f>
        <v>2.2857142857142856</v>
      </c>
      <c r="P17" s="17">
        <f t="shared" si="25"/>
        <v>0</v>
      </c>
      <c r="Q17" s="17">
        <f t="shared" si="8"/>
        <v>53</v>
      </c>
      <c r="R17" s="17"/>
      <c r="S17" s="57">
        <v>1.944535073409462</v>
      </c>
      <c r="T17" s="57">
        <v>2010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3.5020254629629634E-2</v>
      </c>
      <c r="AD17" s="57">
        <f t="shared" si="12"/>
        <v>-0.77324722222222231</v>
      </c>
      <c r="AE17" s="57">
        <v>-3.48</v>
      </c>
      <c r="AF17" s="57">
        <v>-3.6800209090909002</v>
      </c>
      <c r="AG17" s="57">
        <v>0</v>
      </c>
    </row>
    <row r="18" spans="1:33" ht="15.75" customHeight="1">
      <c r="A18" s="13" t="s">
        <v>61</v>
      </c>
      <c r="B18" s="13" t="s">
        <v>183</v>
      </c>
      <c r="C18" s="17">
        <f t="shared" si="4"/>
        <v>15.040000000000001</v>
      </c>
      <c r="D18" s="17">
        <v>28</v>
      </c>
      <c r="E18" s="17">
        <v>0</v>
      </c>
      <c r="F18" s="17">
        <v>421.12</v>
      </c>
      <c r="G18" s="17">
        <v>-0.64</v>
      </c>
      <c r="H18" s="17">
        <f t="shared" si="1"/>
        <v>1.5197568389057751E-3</v>
      </c>
      <c r="I18" s="17">
        <f t="shared" si="2"/>
        <v>0.36920172850153382</v>
      </c>
      <c r="J18" s="17">
        <f t="shared" si="5"/>
        <v>155.47823190656592</v>
      </c>
      <c r="K18" s="17">
        <f t="shared" si="3"/>
        <v>5.5527939966630688</v>
      </c>
      <c r="L18" s="17">
        <v>85</v>
      </c>
      <c r="M18" s="17">
        <f t="shared" si="6"/>
        <v>0.32941176470588235</v>
      </c>
      <c r="N18" s="17">
        <v>96</v>
      </c>
      <c r="O18" s="17">
        <f t="shared" ref="O18:P18" si="26">D18/7</f>
        <v>4</v>
      </c>
      <c r="P18" s="17">
        <f t="shared" si="26"/>
        <v>0</v>
      </c>
      <c r="Q18" s="17">
        <f t="shared" si="8"/>
        <v>24</v>
      </c>
      <c r="R18" s="17"/>
      <c r="S18" s="57">
        <v>2.170854271356784</v>
      </c>
      <c r="T18" s="57">
        <v>2010</v>
      </c>
      <c r="U18" s="58" t="s">
        <v>63</v>
      </c>
      <c r="V18" s="61" t="s">
        <v>63</v>
      </c>
      <c r="W18" s="57">
        <v>3</v>
      </c>
      <c r="X18" s="57">
        <f t="shared" si="9"/>
        <v>0.10714285714285714</v>
      </c>
      <c r="Y18" s="57">
        <f t="shared" si="10"/>
        <v>0.21333333333333335</v>
      </c>
      <c r="Z18" s="57">
        <v>0</v>
      </c>
      <c r="AA18" s="57" t="s">
        <v>35</v>
      </c>
      <c r="AB18" s="60">
        <f t="shared" si="11"/>
        <v>-0.69</v>
      </c>
      <c r="AC18" s="57">
        <v>3.5020254629629634E-2</v>
      </c>
      <c r="AD18" s="57">
        <f t="shared" si="12"/>
        <v>-1.353182638888889</v>
      </c>
      <c r="AE18" s="57">
        <v>-3.48</v>
      </c>
      <c r="AF18" s="57">
        <v>-3.6800209090909002</v>
      </c>
      <c r="AG18" s="57">
        <v>0</v>
      </c>
    </row>
    <row r="19" spans="1:33" ht="15.75" customHeight="1">
      <c r="A19" s="13" t="s">
        <v>64</v>
      </c>
      <c r="B19" s="13" t="s">
        <v>109</v>
      </c>
      <c r="C19" s="17">
        <f t="shared" si="4"/>
        <v>16.813333333333333</v>
      </c>
      <c r="D19" s="17">
        <v>6</v>
      </c>
      <c r="E19" s="17">
        <v>0</v>
      </c>
      <c r="F19" s="17">
        <v>100.88</v>
      </c>
      <c r="G19" s="17">
        <v>-0.26</v>
      </c>
      <c r="H19" s="17">
        <f t="shared" si="1"/>
        <v>2.5773195876288664E-3</v>
      </c>
      <c r="I19" s="17">
        <f t="shared" si="2"/>
        <v>0.41869455627598379</v>
      </c>
      <c r="J19" s="17">
        <f t="shared" si="5"/>
        <v>42.237906837121244</v>
      </c>
      <c r="K19" s="17">
        <f t="shared" si="3"/>
        <v>7.039651139520207</v>
      </c>
      <c r="L19" s="17">
        <v>62</v>
      </c>
      <c r="M19" s="17">
        <f t="shared" si="6"/>
        <v>9.6774193548387094E-2</v>
      </c>
      <c r="N19" s="17">
        <v>92</v>
      </c>
      <c r="O19" s="17">
        <f t="shared" ref="O19:P19" si="27">D19/7</f>
        <v>0.8571428571428571</v>
      </c>
      <c r="P19" s="17">
        <f t="shared" si="27"/>
        <v>0</v>
      </c>
      <c r="Q19" s="17">
        <f t="shared" si="8"/>
        <v>107</v>
      </c>
      <c r="R19" s="17"/>
      <c r="S19" s="57">
        <v>2.4690431519699811</v>
      </c>
      <c r="T19" s="57">
        <v>2010</v>
      </c>
      <c r="U19" s="58" t="s">
        <v>63</v>
      </c>
      <c r="V19" s="61" t="s">
        <v>63</v>
      </c>
      <c r="W19" s="57">
        <v>1</v>
      </c>
      <c r="X19" s="57">
        <f t="shared" si="9"/>
        <v>0.16666666666666666</v>
      </c>
      <c r="Y19" s="57">
        <f t="shared" si="10"/>
        <v>0.26</v>
      </c>
      <c r="Z19" s="57">
        <v>0</v>
      </c>
      <c r="AA19" s="57" t="s">
        <v>35</v>
      </c>
      <c r="AB19" s="60">
        <f t="shared" si="11"/>
        <v>-0.69</v>
      </c>
      <c r="AC19" s="57">
        <v>3.5020254629629634E-2</v>
      </c>
      <c r="AD19" s="57">
        <f t="shared" si="12"/>
        <v>-0.28996770833333335</v>
      </c>
      <c r="AE19" s="57">
        <v>-3.48</v>
      </c>
      <c r="AF19" s="57">
        <v>-3.6800209090909002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18.923333333333332</v>
      </c>
      <c r="D20" s="17">
        <v>9</v>
      </c>
      <c r="E20" s="17">
        <v>0</v>
      </c>
      <c r="F20" s="17">
        <v>170.31</v>
      </c>
      <c r="G20" s="17">
        <v>-0.24</v>
      </c>
      <c r="H20" s="17">
        <f t="shared" si="1"/>
        <v>1.4091949973577592E-3</v>
      </c>
      <c r="I20" s="17">
        <f t="shared" si="2"/>
        <v>0.46766696175023131</v>
      </c>
      <c r="J20" s="17">
        <f t="shared" si="5"/>
        <v>79.648360255681894</v>
      </c>
      <c r="K20" s="17">
        <f t="shared" si="3"/>
        <v>8.8498178061868771</v>
      </c>
      <c r="L20" s="17">
        <v>67</v>
      </c>
      <c r="M20" s="17">
        <f t="shared" si="6"/>
        <v>0.13432835820895522</v>
      </c>
      <c r="N20" s="17">
        <v>83</v>
      </c>
      <c r="O20" s="17">
        <f t="shared" ref="O20:P20" si="28">D20/7</f>
        <v>1.2857142857142858</v>
      </c>
      <c r="P20" s="17">
        <f t="shared" si="28"/>
        <v>0</v>
      </c>
      <c r="Q20" s="17">
        <f t="shared" si="8"/>
        <v>64</v>
      </c>
      <c r="R20" s="17"/>
      <c r="S20" s="57">
        <v>2.047619047619047</v>
      </c>
      <c r="T20" s="57">
        <v>2010</v>
      </c>
      <c r="U20" s="58" t="s">
        <v>63</v>
      </c>
      <c r="V20" s="61" t="s">
        <v>63</v>
      </c>
      <c r="W20" s="57">
        <v>1</v>
      </c>
      <c r="X20" s="57">
        <f t="shared" si="9"/>
        <v>0.1111111111111111</v>
      </c>
      <c r="Y20" s="57">
        <f t="shared" si="10"/>
        <v>0.12</v>
      </c>
      <c r="Z20" s="57">
        <v>1</v>
      </c>
      <c r="AA20" s="57" t="s">
        <v>35</v>
      </c>
      <c r="AB20" s="60">
        <f t="shared" si="11"/>
        <v>-0.69</v>
      </c>
      <c r="AC20" s="57">
        <v>3.5020254629629634E-2</v>
      </c>
      <c r="AD20" s="57">
        <f t="shared" si="12"/>
        <v>-0.43495156250000006</v>
      </c>
      <c r="AE20" s="57">
        <v>-3.48</v>
      </c>
      <c r="AF20" s="57">
        <v>-3.6800209090909002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4"/>
        <v>17.415384615384617</v>
      </c>
      <c r="D21" s="17">
        <v>13</v>
      </c>
      <c r="E21" s="17">
        <v>0</v>
      </c>
      <c r="F21" s="17">
        <v>226.4</v>
      </c>
      <c r="G21" s="17">
        <v>-0.43</v>
      </c>
      <c r="H21" s="17">
        <f t="shared" si="1"/>
        <v>1.8992932862190812E-3</v>
      </c>
      <c r="I21" s="17">
        <f t="shared" si="2"/>
        <v>0.43419374917739723</v>
      </c>
      <c r="J21" s="17">
        <f t="shared" si="5"/>
        <v>98.301464813762735</v>
      </c>
      <c r="K21" s="17">
        <f t="shared" si="3"/>
        <v>7.56165113952021</v>
      </c>
      <c r="L21" s="17">
        <v>69</v>
      </c>
      <c r="M21" s="17">
        <f t="shared" si="6"/>
        <v>0.18840579710144928</v>
      </c>
      <c r="N21" s="17">
        <v>70</v>
      </c>
      <c r="O21" s="17">
        <f t="shared" ref="O21:P21" si="29">D21/7</f>
        <v>1.8571428571428572</v>
      </c>
      <c r="P21" s="17">
        <f t="shared" si="29"/>
        <v>0</v>
      </c>
      <c r="Q21" s="17">
        <f t="shared" si="8"/>
        <v>37</v>
      </c>
      <c r="R21" s="17"/>
      <c r="S21" s="57">
        <v>2.2999999999999998</v>
      </c>
      <c r="T21" s="57">
        <v>2010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3.5020254629629634E-2</v>
      </c>
      <c r="AD21" s="57">
        <f t="shared" si="12"/>
        <v>-0.6282633680555556</v>
      </c>
      <c r="AE21" s="57">
        <v>-3.48</v>
      </c>
      <c r="AF21" s="57">
        <v>-3.6800209090909002</v>
      </c>
      <c r="AG21" s="57">
        <v>0</v>
      </c>
    </row>
    <row r="22" spans="1:33" ht="15.75" customHeight="1">
      <c r="A22" s="13" t="s">
        <v>70</v>
      </c>
      <c r="B22" s="13" t="s">
        <v>113</v>
      </c>
      <c r="C22" s="17">
        <f t="shared" si="4"/>
        <v>17.027000000000001</v>
      </c>
      <c r="D22" s="17">
        <v>20</v>
      </c>
      <c r="E22" s="17">
        <v>0</v>
      </c>
      <c r="F22" s="17">
        <v>340.54</v>
      </c>
      <c r="G22" s="17">
        <v>-0.61</v>
      </c>
      <c r="H22" s="17">
        <f t="shared" si="1"/>
        <v>1.7912726845598166E-3</v>
      </c>
      <c r="I22" s="17">
        <f t="shared" si="2"/>
        <v>0.42486058257592124</v>
      </c>
      <c r="J22" s="17">
        <f t="shared" si="5"/>
        <v>144.68202279040423</v>
      </c>
      <c r="K22" s="17">
        <f t="shared" si="3"/>
        <v>7.2341011395202113</v>
      </c>
      <c r="L22" s="17">
        <v>73</v>
      </c>
      <c r="M22" s="17">
        <f t="shared" si="6"/>
        <v>0.27397260273972601</v>
      </c>
      <c r="N22" s="17">
        <v>52</v>
      </c>
      <c r="O22" s="17">
        <f t="shared" ref="O22:P22" si="30">D22/7</f>
        <v>2.8571428571428572</v>
      </c>
      <c r="P22" s="17">
        <f t="shared" si="30"/>
        <v>0</v>
      </c>
      <c r="Q22" s="17">
        <f t="shared" si="8"/>
        <v>18</v>
      </c>
      <c r="R22" s="17"/>
      <c r="S22" s="57">
        <v>2.5905707196029781</v>
      </c>
      <c r="T22" s="57">
        <v>2010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3.5020254629629634E-2</v>
      </c>
      <c r="AD22" s="57">
        <f t="shared" si="12"/>
        <v>-0.96655902777777791</v>
      </c>
      <c r="AE22" s="57">
        <v>-3.48</v>
      </c>
      <c r="AF22" s="57">
        <v>-3.6800209090909002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16.989999999999998</v>
      </c>
      <c r="D23" s="17">
        <v>12</v>
      </c>
      <c r="E23" s="17">
        <v>0</v>
      </c>
      <c r="F23" s="17">
        <v>203.88</v>
      </c>
      <c r="G23" s="17">
        <v>-0.44000000000000011</v>
      </c>
      <c r="H23" s="17">
        <f t="shared" si="1"/>
        <v>2.1581322346478325E-3</v>
      </c>
      <c r="I23" s="17">
        <f t="shared" si="2"/>
        <v>0.4235717759183959</v>
      </c>
      <c r="J23" s="17">
        <f t="shared" si="5"/>
        <v>86.35781367424255</v>
      </c>
      <c r="K23" s="17">
        <f t="shared" si="3"/>
        <v>7.1964844728535455</v>
      </c>
      <c r="L23" s="17">
        <v>50</v>
      </c>
      <c r="M23" s="17">
        <f t="shared" si="6"/>
        <v>0.24</v>
      </c>
      <c r="N23" s="17">
        <v>39</v>
      </c>
      <c r="O23" s="17">
        <f t="shared" ref="O23:P23" si="31">D23/7</f>
        <v>1.7142857142857142</v>
      </c>
      <c r="P23" s="17">
        <f t="shared" si="31"/>
        <v>0</v>
      </c>
      <c r="Q23" s="17">
        <f t="shared" si="8"/>
        <v>22</v>
      </c>
      <c r="R23" s="17"/>
      <c r="S23" s="57">
        <v>3.2192192192192191</v>
      </c>
      <c r="T23" s="57">
        <v>2010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3.5020254629629634E-2</v>
      </c>
      <c r="AD23" s="57">
        <f t="shared" si="12"/>
        <v>-0.5799354166666667</v>
      </c>
      <c r="AE23" s="57">
        <v>-3.48</v>
      </c>
      <c r="AF23" s="57">
        <v>-3.6800209090909002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16.990000000000002</v>
      </c>
      <c r="D24" s="17">
        <v>13</v>
      </c>
      <c r="E24" s="17">
        <v>0</v>
      </c>
      <c r="F24" s="17">
        <v>220.87</v>
      </c>
      <c r="G24" s="17">
        <v>-0.60000000000000009</v>
      </c>
      <c r="H24" s="17">
        <f t="shared" si="1"/>
        <v>2.7165300855706981E-3</v>
      </c>
      <c r="I24" s="17">
        <f t="shared" si="2"/>
        <v>0.42301337806747291</v>
      </c>
      <c r="J24" s="17">
        <f t="shared" si="5"/>
        <v>93.430964813762742</v>
      </c>
      <c r="K24" s="17">
        <f t="shared" si="3"/>
        <v>7.1869972933663648</v>
      </c>
      <c r="L24" s="17">
        <v>51</v>
      </c>
      <c r="M24" s="17">
        <f t="shared" si="6"/>
        <v>0.25490196078431371</v>
      </c>
      <c r="N24" s="17">
        <v>26</v>
      </c>
      <c r="O24" s="17">
        <f t="shared" ref="O24:P24" si="32">D24/7</f>
        <v>1.8571428571428572</v>
      </c>
      <c r="P24" s="17">
        <f t="shared" si="32"/>
        <v>0</v>
      </c>
      <c r="Q24" s="17">
        <f t="shared" si="8"/>
        <v>14</v>
      </c>
      <c r="R24" s="17"/>
      <c r="S24" s="57">
        <v>2.387909319899244</v>
      </c>
      <c r="T24" s="57">
        <v>2010</v>
      </c>
      <c r="U24" s="58">
        <v>150</v>
      </c>
      <c r="V24" s="61" t="s">
        <v>242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3.5020254629629634E-2</v>
      </c>
      <c r="AD24" s="57">
        <f t="shared" si="12"/>
        <v>-0.6282633680555556</v>
      </c>
      <c r="AE24" s="57">
        <v>-3.48</v>
      </c>
      <c r="AF24" s="57">
        <v>-3.6800209090909002</v>
      </c>
      <c r="AG24" s="57">
        <v>0</v>
      </c>
    </row>
    <row r="25" spans="1:33" ht="15.75" customHeight="1">
      <c r="A25" s="13" t="s">
        <v>76</v>
      </c>
      <c r="B25" s="13"/>
      <c r="C25" s="17">
        <f t="shared" si="4"/>
        <v>16.990000000000002</v>
      </c>
      <c r="D25" s="17">
        <v>10</v>
      </c>
      <c r="E25" s="17">
        <v>0</v>
      </c>
      <c r="F25" s="17">
        <v>169.9</v>
      </c>
      <c r="G25" s="17">
        <v>-0.7599999999999999</v>
      </c>
      <c r="H25" s="17">
        <f t="shared" si="1"/>
        <v>4.4732195409064148E-3</v>
      </c>
      <c r="I25" s="17">
        <f t="shared" si="2"/>
        <v>0.41183938431549211</v>
      </c>
      <c r="J25" s="17">
        <f t="shared" si="5"/>
        <v>69.971511395202114</v>
      </c>
      <c r="K25" s="17">
        <f t="shared" si="3"/>
        <v>6.9971511395202111</v>
      </c>
      <c r="L25" s="17">
        <v>64</v>
      </c>
      <c r="M25" s="17">
        <f t="shared" si="6"/>
        <v>0.15625</v>
      </c>
      <c r="N25" s="17">
        <v>15</v>
      </c>
      <c r="O25" s="17">
        <f t="shared" ref="O25:P25" si="33">D25/7</f>
        <v>1.4285714285714286</v>
      </c>
      <c r="P25" s="17">
        <f t="shared" si="33"/>
        <v>0</v>
      </c>
      <c r="Q25" s="17">
        <f t="shared" si="8"/>
        <v>10</v>
      </c>
      <c r="R25" s="17"/>
      <c r="S25" s="57">
        <v>2.5086705202312141</v>
      </c>
      <c r="T25" s="57">
        <v>212</v>
      </c>
      <c r="U25" s="58">
        <v>150</v>
      </c>
      <c r="V25" s="61" t="s">
        <v>242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3.5020254629629634E-2</v>
      </c>
      <c r="AD25" s="57">
        <f t="shared" si="12"/>
        <v>-0.48327951388888896</v>
      </c>
      <c r="AE25" s="57">
        <v>-3.64</v>
      </c>
      <c r="AF25" s="57">
        <v>-3.6800209090909002</v>
      </c>
      <c r="AG25" s="57">
        <v>0</v>
      </c>
    </row>
    <row r="26" spans="1:33" ht="15.75" customHeight="1">
      <c r="A26" s="13" t="s">
        <v>78</v>
      </c>
      <c r="B26" s="13"/>
      <c r="C26" s="17">
        <f t="shared" si="4"/>
        <v>16.989999999999998</v>
      </c>
      <c r="D26" s="17">
        <v>15</v>
      </c>
      <c r="E26" s="17">
        <v>0</v>
      </c>
      <c r="F26" s="17">
        <v>254.85</v>
      </c>
      <c r="G26" s="17">
        <v>-1.02</v>
      </c>
      <c r="H26" s="17">
        <f t="shared" si="1"/>
        <v>4.0023543260741612E-3</v>
      </c>
      <c r="I26" s="17">
        <f t="shared" si="2"/>
        <v>0.4123102495303243</v>
      </c>
      <c r="J26" s="17">
        <f t="shared" si="5"/>
        <v>105.07726709280314</v>
      </c>
      <c r="K26" s="17">
        <f t="shared" si="3"/>
        <v>7.0051511395202093</v>
      </c>
      <c r="L26" s="17">
        <v>71</v>
      </c>
      <c r="M26" s="17">
        <f t="shared" si="6"/>
        <v>0.21126760563380281</v>
      </c>
      <c r="N26" s="17">
        <v>2</v>
      </c>
      <c r="O26" s="17">
        <f t="shared" ref="O26:P26" si="34">D26/7</f>
        <v>2.1428571428571428</v>
      </c>
      <c r="P26" s="17">
        <f t="shared" si="34"/>
        <v>0</v>
      </c>
      <c r="Q26" s="17">
        <f t="shared" si="8"/>
        <v>0</v>
      </c>
      <c r="R26" s="17"/>
      <c r="S26" s="57">
        <v>3.1524163568773229</v>
      </c>
      <c r="T26" s="57">
        <v>212</v>
      </c>
      <c r="U26" s="58">
        <v>150</v>
      </c>
      <c r="V26" s="61" t="s">
        <v>243</v>
      </c>
      <c r="W26" s="57">
        <v>1</v>
      </c>
      <c r="X26" s="57">
        <f t="shared" si="9"/>
        <v>6.6666666666666666E-2</v>
      </c>
      <c r="Y26" s="57">
        <f t="shared" si="10"/>
        <v>0.255</v>
      </c>
      <c r="Z26" s="57">
        <v>3</v>
      </c>
      <c r="AA26" s="57" t="s">
        <v>35</v>
      </c>
      <c r="AB26" s="60">
        <f t="shared" si="11"/>
        <v>-0.69</v>
      </c>
      <c r="AC26" s="57">
        <v>3.5020254629629634E-2</v>
      </c>
      <c r="AD26" s="57">
        <f t="shared" si="12"/>
        <v>-0.72491927083333341</v>
      </c>
      <c r="AE26" s="57">
        <v>-3.64</v>
      </c>
      <c r="AF26" s="57">
        <v>-3.6800209090909002</v>
      </c>
      <c r="AG26" s="57">
        <v>0</v>
      </c>
    </row>
    <row r="27" spans="1:33" ht="15.75" customHeight="1">
      <c r="A27" s="13" t="s">
        <v>79</v>
      </c>
      <c r="B27" s="13"/>
      <c r="C27" s="17">
        <f t="shared" si="4"/>
        <v>16.989999999999998</v>
      </c>
      <c r="D27" s="17">
        <v>1</v>
      </c>
      <c r="E27" s="17">
        <v>0</v>
      </c>
      <c r="F27" s="17">
        <v>16.989999999999998</v>
      </c>
      <c r="G27" s="17">
        <v>-0.28999999999999998</v>
      </c>
      <c r="H27" s="17">
        <f t="shared" si="1"/>
        <v>1.7068864037669218E-2</v>
      </c>
      <c r="I27" s="17">
        <f t="shared" si="2"/>
        <v>0.39924373981872929</v>
      </c>
      <c r="J27" s="17">
        <f t="shared" si="5"/>
        <v>6.7831511395202098</v>
      </c>
      <c r="K27" s="17">
        <f t="shared" si="3"/>
        <v>6.7831511395202098</v>
      </c>
      <c r="L27" s="17">
        <v>53</v>
      </c>
      <c r="M27" s="17">
        <f t="shared" si="6"/>
        <v>1.8867924528301886E-2</v>
      </c>
      <c r="N27" s="17">
        <v>0</v>
      </c>
      <c r="O27" s="17">
        <f t="shared" ref="O27:P27" si="35">D27/7</f>
        <v>0.14285714285714285</v>
      </c>
      <c r="P27" s="17">
        <f t="shared" si="35"/>
        <v>0</v>
      </c>
      <c r="Q27" s="17">
        <f t="shared" si="8"/>
        <v>0</v>
      </c>
      <c r="R27" s="17"/>
      <c r="S27" s="57">
        <v>0</v>
      </c>
      <c r="T27" s="57">
        <v>2010</v>
      </c>
      <c r="U27" s="58">
        <v>150</v>
      </c>
      <c r="V27" s="61" t="s">
        <v>244</v>
      </c>
      <c r="W27" s="57">
        <v>1</v>
      </c>
      <c r="X27" s="57">
        <f t="shared" si="9"/>
        <v>1</v>
      </c>
      <c r="Y27" s="57">
        <f t="shared" si="10"/>
        <v>0.28999999999999998</v>
      </c>
      <c r="Z27" s="57">
        <v>0</v>
      </c>
      <c r="AA27" s="57" t="s">
        <v>35</v>
      </c>
      <c r="AB27" s="60">
        <f t="shared" si="11"/>
        <v>-0.69</v>
      </c>
      <c r="AC27" s="57">
        <v>3.5020254629629634E-2</v>
      </c>
      <c r="AD27" s="57">
        <f t="shared" si="12"/>
        <v>-4.8327951388888894E-2</v>
      </c>
      <c r="AE27" s="57">
        <v>-3.64</v>
      </c>
      <c r="AF27" s="57">
        <v>-3.6800209090909002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1860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3.5020254629629634E-2</v>
      </c>
      <c r="AD28" s="57">
        <f t="shared" si="12"/>
        <v>0</v>
      </c>
      <c r="AE28" s="57">
        <v>-3.64</v>
      </c>
      <c r="AF28" s="57">
        <v>-3.6542295194999999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1860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3.5020254629629634E-2</v>
      </c>
      <c r="AD29" s="57">
        <f t="shared" si="12"/>
        <v>0</v>
      </c>
      <c r="AE29" s="57">
        <v>-3.64</v>
      </c>
      <c r="AF29" s="57">
        <v>-3.6542295194999999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2010</v>
      </c>
      <c r="U30" s="58">
        <v>150</v>
      </c>
      <c r="V30" s="61" t="s">
        <v>245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3.5020254629629634E-2</v>
      </c>
      <c r="AD30" s="57">
        <f t="shared" si="12"/>
        <v>0</v>
      </c>
      <c r="AE30" s="57">
        <v>-3.64</v>
      </c>
      <c r="AF30" s="57">
        <v>-3.6542295194999999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3.5020254629629634E-2</v>
      </c>
      <c r="AD31" s="57">
        <f t="shared" si="12"/>
        <v>0</v>
      </c>
      <c r="AE31" s="57">
        <v>-3.64</v>
      </c>
      <c r="AF31" s="57">
        <v>-3.6542295194999999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7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4.83203125" customWidth="1"/>
    <col min="21" max="21" width="23.664062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Info!B1:BJ7000""),4,FALSE),"""")"),"400 Piece Wheels, Tires, and Axels Set - Building Brick Compatible Play Kit")</f>
        <v>400 Piece Wheels, Tires, and Axels Set - Building Brick Compatible Play Kit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Info!B1:BJ7000""),3,FALSE),"""")"),"B074SZ9FK5")</f>
        <v>B074SZ9FK5</v>
      </c>
      <c r="B2" s="2" t="s">
        <v>246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63.5" customHeight="1">
      <c r="A3" s="45" t="s">
        <v>32</v>
      </c>
      <c r="B3" s="46"/>
      <c r="C3" s="3">
        <f>((AE31+AF31)/0.85)*-1</f>
        <v>14.04147679397059</v>
      </c>
      <c r="D3" s="4">
        <f>SUM(D4:D99763)</f>
        <v>2</v>
      </c>
      <c r="E3" s="4"/>
      <c r="F3" s="5">
        <f t="shared" ref="F3:G3" si="0">SUM(F4:F99763)</f>
        <v>32.119999999999997</v>
      </c>
      <c r="G3" s="5">
        <f t="shared" si="0"/>
        <v>-0.08</v>
      </c>
      <c r="H3" s="6">
        <f>G3/F3*-1</f>
        <v>2.4906600249066007E-3</v>
      </c>
      <c r="I3" s="7">
        <f>J3/F3</f>
        <v>9.5820147073474388E-2</v>
      </c>
      <c r="J3" s="5">
        <f>SUM(J4:J99763)</f>
        <v>3.0777431239999973</v>
      </c>
      <c r="K3" s="5">
        <f>J3/D3</f>
        <v>1.5388715619999986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Info!B2:BZ7000""),36,false)),"""")*-1"),-7.035255274875)</f>
        <v>-7.0352552748750004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customHeight="1">
      <c r="A9" s="13" t="s">
        <v>44</v>
      </c>
      <c r="B9" s="13"/>
      <c r="C9" s="17">
        <f t="shared" ref="C9:C31" si="1">IFERROR(F9/D9," - ")</f>
        <v>16.059999999999999</v>
      </c>
      <c r="D9" s="17">
        <v>2</v>
      </c>
      <c r="E9" s="17">
        <v>0</v>
      </c>
      <c r="F9" s="17">
        <v>32.119999999999997</v>
      </c>
      <c r="G9" s="17">
        <v>-0.08</v>
      </c>
      <c r="H9" s="17">
        <f t="shared" ref="H9:H31" si="2">G9/F9*-1</f>
        <v>2.4906600249066007E-3</v>
      </c>
      <c r="I9" s="17">
        <f t="shared" ref="I9:I31" si="3">J9/F9</f>
        <v>9.5820147073474388E-2</v>
      </c>
      <c r="J9" s="17">
        <f t="shared" ref="J9:J31" si="4">F9*0.85+G9+AF9*D9+D9*AE9+AG9+AD9</f>
        <v>3.0777431239999973</v>
      </c>
      <c r="K9" s="17">
        <f t="shared" ref="K9:K31" si="5">J9/D9</f>
        <v>1.5388715619999986</v>
      </c>
      <c r="L9" s="17">
        <v>61</v>
      </c>
      <c r="M9" s="17">
        <f t="shared" ref="M9:M31" si="6">IFERROR(D9/L9,"-")</f>
        <v>3.2786885245901641E-2</v>
      </c>
      <c r="N9" s="17">
        <v>1</v>
      </c>
      <c r="O9" s="17">
        <f t="shared" ref="O9:P9" si="7">D9/7</f>
        <v>0.2857142857142857</v>
      </c>
      <c r="P9" s="17">
        <f t="shared" si="7"/>
        <v>0</v>
      </c>
      <c r="Q9" s="17">
        <f t="shared" ref="Q9:Q31" si="8">ROUNDDOWN(N9/(O9+P9),0)</f>
        <v>3</v>
      </c>
      <c r="R9" s="17"/>
      <c r="S9" s="57">
        <v>1.7184115523465699</v>
      </c>
      <c r="T9" s="57" t="s">
        <v>63</v>
      </c>
      <c r="U9" s="58" t="s">
        <v>63</v>
      </c>
      <c r="V9" s="61" t="s">
        <v>63</v>
      </c>
      <c r="W9" s="57">
        <v>0</v>
      </c>
      <c r="X9" s="57">
        <f t="shared" ref="X9:X31" si="9">IFERROR(W9/D9,0)</f>
        <v>0</v>
      </c>
      <c r="Y9" s="57">
        <f t="shared" ref="Y9:Y31" si="10">IFERROR(G9/(W9+Z9)*-1,0)</f>
        <v>0</v>
      </c>
      <c r="Z9" s="57">
        <v>0</v>
      </c>
      <c r="AA9" s="57" t="s">
        <v>35</v>
      </c>
      <c r="AB9" s="60">
        <f t="shared" ref="AB9:AB31" si="11">IF(OR(AA9="UsLargeStandardSize",AA9="UsSmallStandardSize"),-0.69,-0.48)</f>
        <v>-0.69</v>
      </c>
      <c r="AC9" s="57">
        <v>7.2299500000000003E-2</v>
      </c>
      <c r="AD9" s="57">
        <f t="shared" ref="AD9:AD31" si="12">IFERROR(AB9*AC9*D9*2,0)</f>
        <v>-0.19954661999999998</v>
      </c>
      <c r="AE9" s="57">
        <v>-4.9000000000000004</v>
      </c>
      <c r="AF9" s="57">
        <v>-7.0723551279999999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1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2"/>
        <v>#DIV/0!</v>
      </c>
      <c r="I10" s="17" t="e">
        <f t="shared" si="3"/>
        <v>#DIV/0!</v>
      </c>
      <c r="J10" s="17">
        <f t="shared" si="4"/>
        <v>0</v>
      </c>
      <c r="K10" s="17" t="e">
        <f t="shared" si="5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3">D10/7</f>
        <v>0</v>
      </c>
      <c r="P10" s="17">
        <f t="shared" si="13"/>
        <v>0</v>
      </c>
      <c r="Q10" s="17" t="e">
        <f t="shared" si="8"/>
        <v>#DIV/0!</v>
      </c>
      <c r="R10" s="17"/>
      <c r="S10" s="57">
        <v>0</v>
      </c>
      <c r="T10" s="57" t="s">
        <v>63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</v>
      </c>
      <c r="AD10" s="57">
        <f t="shared" si="12"/>
        <v>0</v>
      </c>
      <c r="AE10" s="57">
        <v>-4.9000000000000004</v>
      </c>
      <c r="AF10" s="57">
        <v>-7.0723551279999999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1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2"/>
        <v>#DIV/0!</v>
      </c>
      <c r="I11" s="17" t="e">
        <f t="shared" si="3"/>
        <v>#DIV/0!</v>
      </c>
      <c r="J11" s="17">
        <f t="shared" si="4"/>
        <v>0</v>
      </c>
      <c r="K11" s="17" t="e">
        <f t="shared" si="5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4">D11/7</f>
        <v>0</v>
      </c>
      <c r="P11" s="17">
        <f t="shared" si="14"/>
        <v>0</v>
      </c>
      <c r="Q11" s="17" t="e">
        <f t="shared" si="8"/>
        <v>#DIV/0!</v>
      </c>
      <c r="R11" s="17"/>
      <c r="S11" s="57">
        <v>0</v>
      </c>
      <c r="T11" s="57" t="s">
        <v>63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7.2299500000000003E-2</v>
      </c>
      <c r="AD11" s="57">
        <f t="shared" si="12"/>
        <v>0</v>
      </c>
      <c r="AE11" s="57">
        <v>-4.9000000000000004</v>
      </c>
      <c r="AF11" s="57">
        <v>-7.0723551279999999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1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2"/>
        <v>#DIV/0!</v>
      </c>
      <c r="I12" s="17" t="e">
        <f t="shared" si="3"/>
        <v>#DIV/0!</v>
      </c>
      <c r="J12" s="17">
        <f t="shared" si="4"/>
        <v>0</v>
      </c>
      <c r="K12" s="17" t="e">
        <f t="shared" si="5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15">D12/7</f>
        <v>0</v>
      </c>
      <c r="P12" s="17">
        <f t="shared" si="15"/>
        <v>0</v>
      </c>
      <c r="Q12" s="17" t="e">
        <f t="shared" si="8"/>
        <v>#DIV/0!</v>
      </c>
      <c r="R12" s="17"/>
      <c r="S12" s="57">
        <v>0</v>
      </c>
      <c r="T12" s="57" t="s">
        <v>63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7.2299500000000003E-2</v>
      </c>
      <c r="AD12" s="57">
        <f t="shared" si="12"/>
        <v>0</v>
      </c>
      <c r="AE12" s="57">
        <v>-4.9000000000000004</v>
      </c>
      <c r="AF12" s="57">
        <v>-7.09415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1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2"/>
        <v>#DIV/0!</v>
      </c>
      <c r="I13" s="17" t="e">
        <f t="shared" si="3"/>
        <v>#DIV/0!</v>
      </c>
      <c r="J13" s="17">
        <f t="shared" si="4"/>
        <v>0</v>
      </c>
      <c r="K13" s="17" t="e">
        <f t="shared" si="5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16">D13/7</f>
        <v>0</v>
      </c>
      <c r="P13" s="17">
        <f t="shared" si="16"/>
        <v>0</v>
      </c>
      <c r="Q13" s="17" t="e">
        <f t="shared" si="8"/>
        <v>#DIV/0!</v>
      </c>
      <c r="R13" s="17"/>
      <c r="S13" s="57">
        <v>0</v>
      </c>
      <c r="T13" s="57" t="s">
        <v>63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7.2299500000000003E-2</v>
      </c>
      <c r="AD13" s="57">
        <f t="shared" si="12"/>
        <v>0</v>
      </c>
      <c r="AE13" s="57">
        <v>-4.9000000000000004</v>
      </c>
      <c r="AF13" s="57">
        <v>-7.09415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1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2"/>
        <v>#DIV/0!</v>
      </c>
      <c r="I14" s="17" t="e">
        <f t="shared" si="3"/>
        <v>#DIV/0!</v>
      </c>
      <c r="J14" s="17">
        <f t="shared" si="4"/>
        <v>0</v>
      </c>
      <c r="K14" s="17" t="e">
        <f t="shared" si="5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17">D14/7</f>
        <v>0</v>
      </c>
      <c r="P14" s="17">
        <f t="shared" si="17"/>
        <v>0</v>
      </c>
      <c r="Q14" s="17" t="e">
        <f t="shared" si="8"/>
        <v>#DIV/0!</v>
      </c>
      <c r="R14" s="17"/>
      <c r="S14" s="57">
        <v>0</v>
      </c>
      <c r="T14" s="57" t="s">
        <v>63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7.2299500000000003E-2</v>
      </c>
      <c r="AD14" s="57">
        <f t="shared" si="12"/>
        <v>0</v>
      </c>
      <c r="AE14" s="57">
        <v>-4.9000000000000004</v>
      </c>
      <c r="AF14" s="57">
        <v>-7.09415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1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2"/>
        <v>#DIV/0!</v>
      </c>
      <c r="I15" s="17" t="e">
        <f t="shared" si="3"/>
        <v>#DIV/0!</v>
      </c>
      <c r="J15" s="17">
        <f t="shared" si="4"/>
        <v>0</v>
      </c>
      <c r="K15" s="17" t="e">
        <f t="shared" si="5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18">D15/7</f>
        <v>0</v>
      </c>
      <c r="P15" s="17">
        <f t="shared" si="18"/>
        <v>0</v>
      </c>
      <c r="Q15" s="17" t="e">
        <f t="shared" si="8"/>
        <v>#DIV/0!</v>
      </c>
      <c r="R15" s="17"/>
      <c r="S15" s="57">
        <v>0</v>
      </c>
      <c r="T15" s="57" t="s">
        <v>63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7.2299500000000003E-2</v>
      </c>
      <c r="AD15" s="57">
        <f t="shared" si="12"/>
        <v>0</v>
      </c>
      <c r="AE15" s="57">
        <v>-4.9000000000000004</v>
      </c>
      <c r="AF15" s="57">
        <v>-7.09415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1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2"/>
        <v>#DIV/0!</v>
      </c>
      <c r="I16" s="17" t="e">
        <f t="shared" si="3"/>
        <v>#DIV/0!</v>
      </c>
      <c r="J16" s="17">
        <f t="shared" si="4"/>
        <v>0</v>
      </c>
      <c r="K16" s="17" t="e">
        <f t="shared" si="5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19">D16/7</f>
        <v>0</v>
      </c>
      <c r="P16" s="17">
        <f t="shared" si="19"/>
        <v>0</v>
      </c>
      <c r="Q16" s="17" t="e">
        <f t="shared" si="8"/>
        <v>#DIV/0!</v>
      </c>
      <c r="R16" s="17"/>
      <c r="S16" s="57">
        <v>0</v>
      </c>
      <c r="T16" s="57" t="s">
        <v>63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7.2299500000000003E-2</v>
      </c>
      <c r="AD16" s="57">
        <f t="shared" si="12"/>
        <v>0</v>
      </c>
      <c r="AE16" s="57">
        <v>-4.9000000000000004</v>
      </c>
      <c r="AF16" s="57">
        <v>-7.09415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1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2"/>
        <v>#DIV/0!</v>
      </c>
      <c r="I17" s="17" t="e">
        <f t="shared" si="3"/>
        <v>#DIV/0!</v>
      </c>
      <c r="J17" s="17">
        <f t="shared" si="4"/>
        <v>0</v>
      </c>
      <c r="K17" s="17" t="e">
        <f t="shared" si="5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0">D17/7</f>
        <v>0</v>
      </c>
      <c r="P17" s="17">
        <f t="shared" si="20"/>
        <v>0</v>
      </c>
      <c r="Q17" s="17" t="e">
        <f t="shared" si="8"/>
        <v>#DIV/0!</v>
      </c>
      <c r="R17" s="17"/>
      <c r="S17" s="57">
        <v>0</v>
      </c>
      <c r="T17" s="57" t="s">
        <v>63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7.2299500000000003E-2</v>
      </c>
      <c r="AD17" s="57">
        <f t="shared" si="12"/>
        <v>0</v>
      </c>
      <c r="AE17" s="57">
        <v>-4.9000000000000004</v>
      </c>
      <c r="AF17" s="57">
        <v>-7.09415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1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2"/>
        <v>#DIV/0!</v>
      </c>
      <c r="I18" s="17" t="e">
        <f t="shared" si="3"/>
        <v>#DIV/0!</v>
      </c>
      <c r="J18" s="17">
        <f t="shared" si="4"/>
        <v>0</v>
      </c>
      <c r="K18" s="17" t="e">
        <f t="shared" si="5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1">D18/7</f>
        <v>0</v>
      </c>
      <c r="P18" s="17">
        <f t="shared" si="21"/>
        <v>0</v>
      </c>
      <c r="Q18" s="17" t="e">
        <f t="shared" si="8"/>
        <v>#DIV/0!</v>
      </c>
      <c r="R18" s="17"/>
      <c r="S18" s="57">
        <v>0</v>
      </c>
      <c r="T18" s="57" t="s">
        <v>63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7.2299500000000003E-2</v>
      </c>
      <c r="AD18" s="57">
        <f t="shared" si="12"/>
        <v>0</v>
      </c>
      <c r="AE18" s="57">
        <v>-4.9000000000000004</v>
      </c>
      <c r="AF18" s="57">
        <v>-7.09415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1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2"/>
        <v>#DIV/0!</v>
      </c>
      <c r="I19" s="17" t="e">
        <f t="shared" si="3"/>
        <v>#DIV/0!</v>
      </c>
      <c r="J19" s="17">
        <f t="shared" si="4"/>
        <v>0</v>
      </c>
      <c r="K19" s="17" t="e">
        <f t="shared" si="5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2">D19/7</f>
        <v>0</v>
      </c>
      <c r="P19" s="17">
        <f t="shared" si="22"/>
        <v>0</v>
      </c>
      <c r="Q19" s="17" t="e">
        <f t="shared" si="8"/>
        <v>#DIV/0!</v>
      </c>
      <c r="R19" s="17"/>
      <c r="S19" s="57">
        <v>0</v>
      </c>
      <c r="T19" s="57" t="s">
        <v>63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7.2299500000000003E-2</v>
      </c>
      <c r="AD19" s="57">
        <f t="shared" si="12"/>
        <v>0</v>
      </c>
      <c r="AE19" s="57">
        <v>-4.9000000000000004</v>
      </c>
      <c r="AF19" s="57">
        <v>-7.09415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1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2"/>
        <v>#DIV/0!</v>
      </c>
      <c r="I20" s="17" t="e">
        <f t="shared" si="3"/>
        <v>#DIV/0!</v>
      </c>
      <c r="J20" s="17">
        <f t="shared" si="4"/>
        <v>0</v>
      </c>
      <c r="K20" s="17" t="e">
        <f t="shared" si="5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3">D20/7</f>
        <v>0</v>
      </c>
      <c r="P20" s="17">
        <f t="shared" si="23"/>
        <v>0</v>
      </c>
      <c r="Q20" s="17" t="e">
        <f t="shared" si="8"/>
        <v>#DIV/0!</v>
      </c>
      <c r="R20" s="17"/>
      <c r="S20" s="57">
        <v>0</v>
      </c>
      <c r="T20" s="57" t="s">
        <v>63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7.2299500000000003E-2</v>
      </c>
      <c r="AD20" s="57">
        <f t="shared" si="12"/>
        <v>0</v>
      </c>
      <c r="AE20" s="57">
        <v>-4.9000000000000004</v>
      </c>
      <c r="AF20" s="57">
        <v>-7.09415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1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2"/>
        <v>#DIV/0!</v>
      </c>
      <c r="I21" s="17" t="e">
        <f t="shared" si="3"/>
        <v>#DIV/0!</v>
      </c>
      <c r="J21" s="17">
        <f t="shared" si="4"/>
        <v>0</v>
      </c>
      <c r="K21" s="17" t="e">
        <f t="shared" si="5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4">D21/7</f>
        <v>0</v>
      </c>
      <c r="P21" s="17">
        <f t="shared" si="24"/>
        <v>0</v>
      </c>
      <c r="Q21" s="17" t="e">
        <f t="shared" si="8"/>
        <v>#DIV/0!</v>
      </c>
      <c r="R21" s="17"/>
      <c r="S21" s="57">
        <v>0</v>
      </c>
      <c r="T21" s="57" t="s">
        <v>63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7.2299500000000003E-2</v>
      </c>
      <c r="AD21" s="57">
        <f t="shared" si="12"/>
        <v>0</v>
      </c>
      <c r="AE21" s="57">
        <v>-4.9000000000000004</v>
      </c>
      <c r="AF21" s="57">
        <v>-7.09415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1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2"/>
        <v>#DIV/0!</v>
      </c>
      <c r="I22" s="17" t="e">
        <f t="shared" si="3"/>
        <v>#DIV/0!</v>
      </c>
      <c r="J22" s="17">
        <f t="shared" si="4"/>
        <v>0</v>
      </c>
      <c r="K22" s="17" t="e">
        <f t="shared" si="5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25">D22/7</f>
        <v>0</v>
      </c>
      <c r="P22" s="17">
        <f t="shared" si="25"/>
        <v>0</v>
      </c>
      <c r="Q22" s="17" t="e">
        <f t="shared" si="8"/>
        <v>#DIV/0!</v>
      </c>
      <c r="R22" s="17"/>
      <c r="S22" s="57">
        <v>0</v>
      </c>
      <c r="T22" s="57" t="s">
        <v>63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7.2299500000000003E-2</v>
      </c>
      <c r="AD22" s="57">
        <f t="shared" si="12"/>
        <v>0</v>
      </c>
      <c r="AE22" s="57">
        <v>-4.9000000000000004</v>
      </c>
      <c r="AF22" s="57">
        <v>-7.09415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1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2"/>
        <v>#DIV/0!</v>
      </c>
      <c r="I23" s="17" t="e">
        <f t="shared" si="3"/>
        <v>#DIV/0!</v>
      </c>
      <c r="J23" s="17">
        <f t="shared" si="4"/>
        <v>0</v>
      </c>
      <c r="K23" s="17" t="e">
        <f t="shared" si="5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26">D23/7</f>
        <v>0</v>
      </c>
      <c r="P23" s="17">
        <f t="shared" si="26"/>
        <v>0</v>
      </c>
      <c r="Q23" s="17" t="e">
        <f t="shared" si="8"/>
        <v>#DIV/0!</v>
      </c>
      <c r="R23" s="17"/>
      <c r="S23" s="57">
        <v>0</v>
      </c>
      <c r="T23" s="57" t="s">
        <v>63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7.2299500000000003E-2</v>
      </c>
      <c r="AD23" s="57">
        <f t="shared" si="12"/>
        <v>0</v>
      </c>
      <c r="AE23" s="57">
        <v>-4.9000000000000004</v>
      </c>
      <c r="AF23" s="57">
        <v>-7.09415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1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2"/>
        <v>#DIV/0!</v>
      </c>
      <c r="I24" s="17" t="e">
        <f t="shared" si="3"/>
        <v>#DIV/0!</v>
      </c>
      <c r="J24" s="17">
        <f t="shared" si="4"/>
        <v>0</v>
      </c>
      <c r="K24" s="17" t="e">
        <f t="shared" si="5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27">D24/7</f>
        <v>0</v>
      </c>
      <c r="P24" s="17">
        <f t="shared" si="27"/>
        <v>0</v>
      </c>
      <c r="Q24" s="17" t="e">
        <f t="shared" si="8"/>
        <v>#DIV/0!</v>
      </c>
      <c r="R24" s="17"/>
      <c r="S24" s="57">
        <v>0</v>
      </c>
      <c r="T24" s="57" t="s">
        <v>63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7.2299500000000003E-2</v>
      </c>
      <c r="AD24" s="57">
        <f t="shared" si="12"/>
        <v>0</v>
      </c>
      <c r="AE24" s="57">
        <v>-4.9000000000000004</v>
      </c>
      <c r="AF24" s="57">
        <v>-7.09415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1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2"/>
        <v>#DIV/0!</v>
      </c>
      <c r="I25" s="17" t="e">
        <f t="shared" si="3"/>
        <v>#DIV/0!</v>
      </c>
      <c r="J25" s="17">
        <f t="shared" si="4"/>
        <v>0</v>
      </c>
      <c r="K25" s="17" t="e">
        <f t="shared" si="5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28">D25/7</f>
        <v>0</v>
      </c>
      <c r="P25" s="17">
        <f t="shared" si="28"/>
        <v>0</v>
      </c>
      <c r="Q25" s="17" t="e">
        <f t="shared" si="8"/>
        <v>#DIV/0!</v>
      </c>
      <c r="R25" s="17"/>
      <c r="S25" s="57">
        <v>0</v>
      </c>
      <c r="T25" s="57" t="s">
        <v>63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7.2299500000000003E-2</v>
      </c>
      <c r="AD25" s="57">
        <f t="shared" si="12"/>
        <v>0</v>
      </c>
      <c r="AE25" s="57">
        <v>-4.9000000000000004</v>
      </c>
      <c r="AF25" s="57">
        <v>-7.09415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1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2"/>
        <v>#DIV/0!</v>
      </c>
      <c r="I26" s="17" t="e">
        <f t="shared" si="3"/>
        <v>#DIV/0!</v>
      </c>
      <c r="J26" s="17">
        <f t="shared" si="4"/>
        <v>0</v>
      </c>
      <c r="K26" s="17" t="e">
        <f t="shared" si="5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29">D26/7</f>
        <v>0</v>
      </c>
      <c r="P26" s="17">
        <f t="shared" si="29"/>
        <v>0</v>
      </c>
      <c r="Q26" s="17" t="e">
        <f t="shared" si="8"/>
        <v>#DIV/0!</v>
      </c>
      <c r="R26" s="17"/>
      <c r="S26" s="57">
        <v>0</v>
      </c>
      <c r="T26" s="57" t="s">
        <v>63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7.2299500000000003E-2</v>
      </c>
      <c r="AD26" s="57">
        <f t="shared" si="12"/>
        <v>0</v>
      </c>
      <c r="AE26" s="57">
        <v>-4.9000000000000004</v>
      </c>
      <c r="AF26" s="57">
        <v>-7.09415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1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2"/>
        <v>#DIV/0!</v>
      </c>
      <c r="I27" s="17" t="e">
        <f t="shared" si="3"/>
        <v>#DIV/0!</v>
      </c>
      <c r="J27" s="17">
        <f t="shared" si="4"/>
        <v>0</v>
      </c>
      <c r="K27" s="17" t="e">
        <f t="shared" si="5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0">D27/7</f>
        <v>0</v>
      </c>
      <c r="P27" s="17">
        <f t="shared" si="30"/>
        <v>0</v>
      </c>
      <c r="Q27" s="17" t="e">
        <f t="shared" si="8"/>
        <v>#DIV/0!</v>
      </c>
      <c r="R27" s="17"/>
      <c r="S27" s="57">
        <v>0</v>
      </c>
      <c r="T27" s="57" t="s">
        <v>63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7.2299500000000003E-2</v>
      </c>
      <c r="AD27" s="57">
        <f t="shared" si="12"/>
        <v>0</v>
      </c>
      <c r="AE27" s="57">
        <v>-4.9000000000000004</v>
      </c>
      <c r="AF27" s="57">
        <v>-7.09415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1">D28/7</f>
        <v>0</v>
      </c>
      <c r="P28" s="17">
        <f t="shared" si="31"/>
        <v>0</v>
      </c>
      <c r="Q28" s="17" t="e">
        <f t="shared" si="8"/>
        <v>#DIV/0!</v>
      </c>
      <c r="R28" s="17"/>
      <c r="S28" s="57">
        <v>0</v>
      </c>
      <c r="T28" s="57" t="s">
        <v>63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7.2299500000000003E-2</v>
      </c>
      <c r="AD28" s="57">
        <f t="shared" si="12"/>
        <v>0</v>
      </c>
      <c r="AE28" s="57">
        <v>-4.9000000000000004</v>
      </c>
      <c r="AF28" s="57">
        <v>-7.0352552748750004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2">D29/7</f>
        <v>0</v>
      </c>
      <c r="P29" s="17">
        <f t="shared" si="32"/>
        <v>0</v>
      </c>
      <c r="Q29" s="17" t="e">
        <f t="shared" si="8"/>
        <v>#DIV/0!</v>
      </c>
      <c r="R29" s="17"/>
      <c r="S29" s="57">
        <v>0</v>
      </c>
      <c r="T29" s="57" t="s">
        <v>63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7.2299500000000003E-2</v>
      </c>
      <c r="AD29" s="57">
        <f t="shared" si="12"/>
        <v>0</v>
      </c>
      <c r="AE29" s="57">
        <v>-4.9000000000000004</v>
      </c>
      <c r="AF29" s="57">
        <v>-7.0352552748750004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3">D30/7</f>
        <v>0</v>
      </c>
      <c r="P30" s="17">
        <f t="shared" si="33"/>
        <v>0</v>
      </c>
      <c r="Q30" s="17" t="e">
        <f t="shared" si="8"/>
        <v>#DIV/0!</v>
      </c>
      <c r="R30" s="17"/>
      <c r="S30" s="57">
        <v>0</v>
      </c>
      <c r="T30" s="57" t="s">
        <v>63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7.2299500000000003E-2</v>
      </c>
      <c r="AD30" s="57">
        <f t="shared" si="12"/>
        <v>0</v>
      </c>
      <c r="AE30" s="57">
        <v>-4.9000000000000004</v>
      </c>
      <c r="AF30" s="57">
        <v>-7.0352552748750004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4">D31/7</f>
        <v>0</v>
      </c>
      <c r="P31" s="17">
        <f t="shared" si="34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7.2299500000000003E-2</v>
      </c>
      <c r="AD31" s="57">
        <f t="shared" si="12"/>
        <v>0</v>
      </c>
      <c r="AE31" s="57">
        <v>-4.9000000000000004</v>
      </c>
      <c r="AF31" s="57">
        <v>-7.0352552748750004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7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6.83203125" customWidth="1"/>
    <col min="22" max="22" width="2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Info!B1:BJ7000""),4,FALSE),"""")"),"400 Piece Wheels, Tires, and Axels Set - Building Brick Compatible Play Kit")</f>
        <v>400 Piece Wheels, Tires, and Axels Set - Building Brick Compatible Play Kit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Info!B1:BJ7000""),3,FALSE),"""")"),"B074SZ9FK5")</f>
        <v>B074SZ9FK5</v>
      </c>
      <c r="B2" s="2" t="s">
        <v>247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19.25" customHeight="1">
      <c r="A3" s="45" t="s">
        <v>32</v>
      </c>
      <c r="B3" s="46"/>
      <c r="C3" s="3">
        <f>((AE31+AF31)/0.85)*-1</f>
        <v>13.276770911617648</v>
      </c>
      <c r="D3" s="4">
        <f>SUM(D4:D99763)</f>
        <v>429</v>
      </c>
      <c r="E3" s="4"/>
      <c r="F3" s="5">
        <f t="shared" ref="F3:G3" si="0">SUM(F4:F99763)</f>
        <v>8197.7500000000018</v>
      </c>
      <c r="G3" s="5">
        <f t="shared" si="0"/>
        <v>-439.41999999999996</v>
      </c>
      <c r="H3" s="6">
        <f t="shared" ref="H3:H31" si="1">G3/F3*-1</f>
        <v>5.3602512884632962E-2</v>
      </c>
      <c r="I3" s="7">
        <f t="shared" ref="I3:I31" si="2">J3/F3</f>
        <v>0.17338878287872558</v>
      </c>
      <c r="J3" s="5">
        <f>SUM(J4:J99763)</f>
        <v>1421.3978948440729</v>
      </c>
      <c r="K3" s="5">
        <f t="shared" ref="K3:K31" si="3">J3/D3</f>
        <v>3.31328180616334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Compiled!b1:g5000""),2,FALSE),"""")"),"6 - March
4 - April
4 - May
3.5 - Jun
3.5 - Jul
2.5 - Aug
2.5 - Sept
3 - Oct
4 - Nov
18 - Dec
9 - Jan
7 - Feb")</f>
        <v>6 - March
4 - April
4 - May
3.5 - Jun
3.5 - Jul
2.5 - Aug
2.5 - Sept
3 - Oct
4 - Nov
18 - Dec
9 - Jan
7 -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140</v>
      </c>
      <c r="X3" s="6">
        <f>AVERAGE(X4:X99763)</f>
        <v>0.18833290929591953</v>
      </c>
      <c r="Y3" s="5">
        <f>ROUND(AVERAGE(Y4:Y99763),2)</f>
        <v>2.1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Info!B2:BZ7000""),36,false)),"""")*-1"),-7.035255274875)</f>
        <v>-7.0352552748750004</v>
      </c>
      <c r="AG3" s="5">
        <f>SUM(AG4:AG99763)</f>
        <v>0</v>
      </c>
    </row>
    <row r="4" spans="1:33" ht="15.75" customHeight="1">
      <c r="A4" s="25" t="s">
        <v>33</v>
      </c>
      <c r="B4" s="25" t="s">
        <v>248</v>
      </c>
      <c r="C4" s="17">
        <f t="shared" ref="C4:C31" si="4">IFERROR(F4/D4," - ")</f>
        <v>21.990000000000002</v>
      </c>
      <c r="D4" s="17">
        <v>8</v>
      </c>
      <c r="E4" s="17">
        <v>0</v>
      </c>
      <c r="F4" s="17">
        <v>175.92000000000002</v>
      </c>
      <c r="G4" s="17">
        <v>-0.4</v>
      </c>
      <c r="H4" s="17">
        <f t="shared" si="1"/>
        <v>2.2737608003638018E-3</v>
      </c>
      <c r="I4" s="17">
        <f t="shared" si="2"/>
        <v>0.30063158078847041</v>
      </c>
      <c r="J4" s="17">
        <f t="shared" ref="J4:J31" si="5">F4*0.85+G4+AF4*D4+D4*AE4+AG4+AD4</f>
        <v>52.887107692307715</v>
      </c>
      <c r="K4" s="17">
        <f t="shared" si="3"/>
        <v>6.6108884615384644</v>
      </c>
      <c r="L4" s="17">
        <v>48</v>
      </c>
      <c r="M4" s="17">
        <f t="shared" ref="M4:M31" si="6">IFERROR(D4/L4,"-")</f>
        <v>0.16666666666666666</v>
      </c>
      <c r="N4" s="17">
        <v>221</v>
      </c>
      <c r="O4" s="17">
        <f t="shared" ref="O4:P4" si="7">D4/7</f>
        <v>1.1428571428571428</v>
      </c>
      <c r="P4" s="17">
        <f t="shared" si="7"/>
        <v>0</v>
      </c>
      <c r="Q4" s="17">
        <f t="shared" ref="Q4:Q31" si="8">ROUNDDOWN(N4/(O4+P4),0)</f>
        <v>193</v>
      </c>
      <c r="R4" s="17"/>
      <c r="S4" s="57">
        <v>1.80773480662983</v>
      </c>
      <c r="T4" s="62">
        <v>1480</v>
      </c>
      <c r="U4" s="58">
        <v>440</v>
      </c>
      <c r="V4" s="61">
        <v>44203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s">
        <v>35</v>
      </c>
      <c r="AB4" s="60">
        <f t="shared" ref="AB4:AB31" si="11">IF(OR(AA4="UsLargeStandardSize",AA4="UsSmallStandardSize"),-0.69,-0.48)</f>
        <v>-0.69</v>
      </c>
      <c r="AC4" s="57">
        <v>7.2222222222222229E-2</v>
      </c>
      <c r="AD4" s="57">
        <f t="shared" ref="AD4:AD31" si="12">IFERROR(AB4*AC4*D4*2,0)</f>
        <v>-0.79733333333333334</v>
      </c>
      <c r="AE4" s="57">
        <v>-4.9000000000000004</v>
      </c>
      <c r="AF4" s="57">
        <v>-7.0309448717948699</v>
      </c>
      <c r="AG4" s="57">
        <v>0</v>
      </c>
    </row>
    <row r="5" spans="1:33" ht="15.75" customHeight="1">
      <c r="A5" s="25" t="s">
        <v>36</v>
      </c>
      <c r="B5" s="25" t="s">
        <v>249</v>
      </c>
      <c r="C5" s="17">
        <f t="shared" si="4"/>
        <v>21.547499999999999</v>
      </c>
      <c r="D5" s="17">
        <v>8</v>
      </c>
      <c r="E5" s="17">
        <v>0</v>
      </c>
      <c r="F5" s="17">
        <v>172.38</v>
      </c>
      <c r="G5" s="17">
        <v>-0.17</v>
      </c>
      <c r="H5" s="17">
        <f t="shared" si="1"/>
        <v>9.8619329388560163E-4</v>
      </c>
      <c r="I5" s="17">
        <f t="shared" si="2"/>
        <v>0.29068399867912587</v>
      </c>
      <c r="J5" s="17">
        <f t="shared" si="5"/>
        <v>50.108107692307719</v>
      </c>
      <c r="K5" s="17">
        <f t="shared" si="3"/>
        <v>6.2635134615384649</v>
      </c>
      <c r="L5" s="17">
        <v>39</v>
      </c>
      <c r="M5" s="17">
        <f t="shared" si="6"/>
        <v>0.20512820512820512</v>
      </c>
      <c r="N5" s="17">
        <v>208</v>
      </c>
      <c r="O5" s="17">
        <f t="shared" ref="O5:P5" si="13">D5/7</f>
        <v>1.1428571428571428</v>
      </c>
      <c r="P5" s="17">
        <f t="shared" si="13"/>
        <v>0</v>
      </c>
      <c r="Q5" s="17">
        <f t="shared" si="8"/>
        <v>182</v>
      </c>
      <c r="R5" s="17"/>
      <c r="S5" s="57">
        <v>1.7052631578947299</v>
      </c>
      <c r="T5" s="62">
        <v>640</v>
      </c>
      <c r="U5" s="58" t="s">
        <v>63</v>
      </c>
      <c r="V5" s="61" t="s">
        <v>63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s">
        <v>35</v>
      </c>
      <c r="AB5" s="60">
        <f t="shared" si="11"/>
        <v>-0.69</v>
      </c>
      <c r="AC5" s="57">
        <v>7.2222222222222229E-2</v>
      </c>
      <c r="AD5" s="57">
        <f t="shared" si="12"/>
        <v>-0.79733333333333334</v>
      </c>
      <c r="AE5" s="57">
        <v>-4.9000000000000004</v>
      </c>
      <c r="AF5" s="57">
        <v>-7.0309448717948699</v>
      </c>
      <c r="AG5" s="57">
        <v>0</v>
      </c>
    </row>
    <row r="6" spans="1:33" ht="15.75" customHeight="1">
      <c r="A6" s="25" t="s">
        <v>38</v>
      </c>
      <c r="B6" s="25" t="s">
        <v>88</v>
      </c>
      <c r="C6" s="17">
        <f t="shared" si="4"/>
        <v>16.622307692307693</v>
      </c>
      <c r="D6" s="17">
        <v>13</v>
      </c>
      <c r="E6" s="17">
        <v>0</v>
      </c>
      <c r="F6" s="17">
        <v>216.09</v>
      </c>
      <c r="G6" s="17">
        <v>-13.660000000000002</v>
      </c>
      <c r="H6" s="17">
        <f t="shared" si="1"/>
        <v>6.3214401406821233E-2</v>
      </c>
      <c r="I6" s="17">
        <f t="shared" si="2"/>
        <v>6.3022583182933134E-2</v>
      </c>
      <c r="J6" s="17">
        <f t="shared" si="5"/>
        <v>13.618550000000022</v>
      </c>
      <c r="K6" s="17">
        <f t="shared" si="3"/>
        <v>1.047580769230771</v>
      </c>
      <c r="L6" s="17">
        <v>43</v>
      </c>
      <c r="M6" s="17">
        <f t="shared" si="6"/>
        <v>0.30232558139534882</v>
      </c>
      <c r="N6" s="17">
        <v>200</v>
      </c>
      <c r="O6" s="17">
        <f t="shared" ref="O6:P6" si="14">D6/7</f>
        <v>1.8571428571428572</v>
      </c>
      <c r="P6" s="17">
        <f t="shared" si="14"/>
        <v>0</v>
      </c>
      <c r="Q6" s="17">
        <f t="shared" si="8"/>
        <v>107</v>
      </c>
      <c r="R6" s="17"/>
      <c r="S6" s="57">
        <v>1.81149425287356</v>
      </c>
      <c r="T6" s="62">
        <v>1040</v>
      </c>
      <c r="U6" s="58" t="s">
        <v>63</v>
      </c>
      <c r="V6" s="61" t="s">
        <v>63</v>
      </c>
      <c r="W6" s="62">
        <v>3</v>
      </c>
      <c r="X6" s="57">
        <f t="shared" si="9"/>
        <v>0.23076923076923078</v>
      </c>
      <c r="Y6" s="57">
        <f t="shared" si="10"/>
        <v>4.5533333333333337</v>
      </c>
      <c r="Z6" s="62">
        <v>0</v>
      </c>
      <c r="AA6" s="62" t="s">
        <v>35</v>
      </c>
      <c r="AB6" s="60">
        <f t="shared" si="11"/>
        <v>-0.69</v>
      </c>
      <c r="AC6" s="57">
        <v>7.2222222222222229E-2</v>
      </c>
      <c r="AD6" s="57">
        <f t="shared" si="12"/>
        <v>-1.2956666666666667</v>
      </c>
      <c r="AE6" s="57">
        <v>-4.9000000000000004</v>
      </c>
      <c r="AF6" s="57">
        <v>-7.0309448717948699</v>
      </c>
      <c r="AG6" s="57">
        <v>0</v>
      </c>
    </row>
    <row r="7" spans="1:33" ht="15.75" customHeight="1">
      <c r="A7" s="25" t="s">
        <v>40</v>
      </c>
      <c r="B7" s="13" t="s">
        <v>235</v>
      </c>
      <c r="C7" s="17">
        <f t="shared" si="4"/>
        <v>16.260000000000005</v>
      </c>
      <c r="D7" s="17">
        <v>18</v>
      </c>
      <c r="E7" s="17">
        <v>0</v>
      </c>
      <c r="F7" s="17">
        <v>292.68000000000006</v>
      </c>
      <c r="G7" s="17">
        <v>-22.28</v>
      </c>
      <c r="H7" s="17">
        <f t="shared" si="1"/>
        <v>7.6124094574279058E-2</v>
      </c>
      <c r="I7" s="17">
        <f t="shared" si="2"/>
        <v>3.3985896897635787E-2</v>
      </c>
      <c r="J7" s="17">
        <f t="shared" si="5"/>
        <v>9.9469923040000445</v>
      </c>
      <c r="K7" s="17">
        <f t="shared" si="3"/>
        <v>0.55261068355555798</v>
      </c>
      <c r="L7" s="17">
        <v>63</v>
      </c>
      <c r="M7" s="17">
        <f t="shared" si="6"/>
        <v>0.2857142857142857</v>
      </c>
      <c r="N7" s="17">
        <v>180</v>
      </c>
      <c r="O7" s="17">
        <f t="shared" ref="O7:P7" si="15">D7/7</f>
        <v>2.5714285714285716</v>
      </c>
      <c r="P7" s="17">
        <f t="shared" si="15"/>
        <v>0</v>
      </c>
      <c r="Q7" s="17">
        <f t="shared" si="8"/>
        <v>70</v>
      </c>
      <c r="R7" s="17"/>
      <c r="S7" s="57">
        <v>1.9575530586766541</v>
      </c>
      <c r="T7" s="62">
        <v>1040</v>
      </c>
      <c r="U7" s="58" t="s">
        <v>63</v>
      </c>
      <c r="V7" s="61" t="s">
        <v>63</v>
      </c>
      <c r="W7" s="62">
        <v>4</v>
      </c>
      <c r="X7" s="57">
        <f t="shared" si="9"/>
        <v>0.22222222222222221</v>
      </c>
      <c r="Y7" s="57">
        <f t="shared" si="10"/>
        <v>4.4560000000000004</v>
      </c>
      <c r="Z7" s="62">
        <v>1</v>
      </c>
      <c r="AA7" s="62" t="s">
        <v>35</v>
      </c>
      <c r="AB7" s="60">
        <f t="shared" si="11"/>
        <v>-0.69</v>
      </c>
      <c r="AC7" s="57">
        <v>7.2222222222222229E-2</v>
      </c>
      <c r="AD7" s="57">
        <f t="shared" si="12"/>
        <v>-1.794</v>
      </c>
      <c r="AE7" s="57">
        <v>-4.9000000000000004</v>
      </c>
      <c r="AF7" s="57">
        <v>-7.0309448720000001</v>
      </c>
      <c r="AG7" s="57">
        <v>0</v>
      </c>
    </row>
    <row r="8" spans="1:33" ht="15.75" customHeight="1">
      <c r="A8" s="13" t="s">
        <v>42</v>
      </c>
      <c r="B8" s="25" t="s">
        <v>88</v>
      </c>
      <c r="C8" s="17">
        <f t="shared" si="4"/>
        <v>16.211428571428574</v>
      </c>
      <c r="D8" s="17">
        <v>7</v>
      </c>
      <c r="E8" s="17">
        <v>0</v>
      </c>
      <c r="F8" s="17">
        <v>113.48</v>
      </c>
      <c r="G8" s="17">
        <v>-3.32</v>
      </c>
      <c r="H8" s="17">
        <f t="shared" si="1"/>
        <v>2.925625660909411E-2</v>
      </c>
      <c r="I8" s="17">
        <f t="shared" si="2"/>
        <v>7.863693363882035E-2</v>
      </c>
      <c r="J8" s="17">
        <f t="shared" si="5"/>
        <v>8.9237192293333329</v>
      </c>
      <c r="K8" s="17">
        <f t="shared" si="3"/>
        <v>1.2748170327619046</v>
      </c>
      <c r="L8" s="17">
        <v>44</v>
      </c>
      <c r="M8" s="17">
        <f t="shared" si="6"/>
        <v>0.15909090909090909</v>
      </c>
      <c r="N8" s="17">
        <v>172</v>
      </c>
      <c r="O8" s="17">
        <f t="shared" ref="O8:P8" si="16">D8/7</f>
        <v>1</v>
      </c>
      <c r="P8" s="17">
        <f t="shared" si="16"/>
        <v>0</v>
      </c>
      <c r="Q8" s="17">
        <f t="shared" si="8"/>
        <v>172</v>
      </c>
      <c r="R8" s="17"/>
      <c r="S8" s="57">
        <v>2.0847457627118651</v>
      </c>
      <c r="T8" s="62">
        <v>1040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7.2222222222222229E-2</v>
      </c>
      <c r="AD8" s="57">
        <f t="shared" si="12"/>
        <v>-0.69766666666666666</v>
      </c>
      <c r="AE8" s="57">
        <v>-4.9000000000000004</v>
      </c>
      <c r="AF8" s="57">
        <v>-7.0309448720000001</v>
      </c>
      <c r="AG8" s="57">
        <v>0</v>
      </c>
    </row>
    <row r="9" spans="1:33" ht="15.75" customHeight="1">
      <c r="A9" s="13" t="s">
        <v>44</v>
      </c>
      <c r="B9" s="13" t="s">
        <v>250</v>
      </c>
      <c r="C9" s="17">
        <f t="shared" si="4"/>
        <v>16.013333333333332</v>
      </c>
      <c r="D9" s="17">
        <v>6</v>
      </c>
      <c r="E9" s="17">
        <v>0</v>
      </c>
      <c r="F9" s="17">
        <v>96.08</v>
      </c>
      <c r="G9" s="17">
        <v>-15.02</v>
      </c>
      <c r="H9" s="17">
        <f t="shared" si="1"/>
        <v>0.15632805995004162</v>
      </c>
      <c r="I9" s="17">
        <f t="shared" si="2"/>
        <v>-6.0201194504579607E-2</v>
      </c>
      <c r="J9" s="17">
        <f t="shared" si="5"/>
        <v>-5.7841307680000087</v>
      </c>
      <c r="K9" s="17">
        <f t="shared" si="3"/>
        <v>-0.96402179466666815</v>
      </c>
      <c r="L9" s="17">
        <v>61</v>
      </c>
      <c r="M9" s="17">
        <f t="shared" si="6"/>
        <v>9.8360655737704916E-2</v>
      </c>
      <c r="N9" s="17">
        <v>167</v>
      </c>
      <c r="O9" s="17">
        <f t="shared" ref="O9:P9" si="17">D9/7</f>
        <v>0.8571428571428571</v>
      </c>
      <c r="P9" s="17">
        <f t="shared" si="17"/>
        <v>0</v>
      </c>
      <c r="Q9" s="17">
        <f t="shared" si="8"/>
        <v>194</v>
      </c>
      <c r="R9" s="17"/>
      <c r="S9" s="57">
        <v>1.7184115523465699</v>
      </c>
      <c r="T9" s="57">
        <v>1040</v>
      </c>
      <c r="U9" s="58" t="s">
        <v>63</v>
      </c>
      <c r="V9" s="61" t="s">
        <v>63</v>
      </c>
      <c r="W9" s="57">
        <v>1</v>
      </c>
      <c r="X9" s="57">
        <f t="shared" si="9"/>
        <v>0.16666666666666666</v>
      </c>
      <c r="Y9" s="57">
        <f t="shared" si="10"/>
        <v>15.02</v>
      </c>
      <c r="Z9" s="57">
        <v>0</v>
      </c>
      <c r="AA9" s="57" t="s">
        <v>35</v>
      </c>
      <c r="AB9" s="60">
        <f t="shared" si="11"/>
        <v>-0.69</v>
      </c>
      <c r="AC9" s="57">
        <v>7.2222222222222229E-2</v>
      </c>
      <c r="AD9" s="57">
        <f t="shared" si="12"/>
        <v>-0.59799999999999998</v>
      </c>
      <c r="AE9" s="57">
        <v>-4.9000000000000004</v>
      </c>
      <c r="AF9" s="57">
        <v>-7.0723551279999999</v>
      </c>
      <c r="AG9" s="57">
        <v>0</v>
      </c>
    </row>
    <row r="10" spans="1:33" ht="15.75" customHeight="1">
      <c r="A10" s="25" t="s">
        <v>46</v>
      </c>
      <c r="B10" s="25" t="s">
        <v>251</v>
      </c>
      <c r="C10" s="17">
        <f t="shared" si="4"/>
        <v>16.413333333333334</v>
      </c>
      <c r="D10" s="17">
        <v>24</v>
      </c>
      <c r="E10" s="17">
        <v>0</v>
      </c>
      <c r="F10" s="17">
        <v>393.92</v>
      </c>
      <c r="G10" s="17">
        <v>-36.989999999999995</v>
      </c>
      <c r="H10" s="17">
        <f t="shared" si="1"/>
        <v>9.3902315190901683E-2</v>
      </c>
      <c r="I10" s="17">
        <f t="shared" si="2"/>
        <v>2.059676311941502E-2</v>
      </c>
      <c r="J10" s="17">
        <f t="shared" si="5"/>
        <v>8.1134769279999652</v>
      </c>
      <c r="K10" s="17">
        <f t="shared" si="3"/>
        <v>0.33806153866666522</v>
      </c>
      <c r="L10" s="17">
        <v>80</v>
      </c>
      <c r="M10" s="17">
        <f t="shared" si="6"/>
        <v>0.3</v>
      </c>
      <c r="N10" s="17">
        <v>147</v>
      </c>
      <c r="O10" s="17">
        <f t="shared" ref="O10:P10" si="18">D10/7</f>
        <v>3.4285714285714284</v>
      </c>
      <c r="P10" s="17">
        <f t="shared" si="18"/>
        <v>0</v>
      </c>
      <c r="Q10" s="17">
        <f t="shared" si="8"/>
        <v>42</v>
      </c>
      <c r="R10" s="17"/>
      <c r="S10" s="57">
        <v>2.1</v>
      </c>
      <c r="T10" s="57">
        <v>1040</v>
      </c>
      <c r="U10" s="58" t="s">
        <v>63</v>
      </c>
      <c r="V10" s="61" t="s">
        <v>63</v>
      </c>
      <c r="W10" s="62">
        <v>8</v>
      </c>
      <c r="X10" s="57">
        <f t="shared" si="9"/>
        <v>0.33333333333333331</v>
      </c>
      <c r="Y10" s="57">
        <f t="shared" si="10"/>
        <v>4.6237499999999994</v>
      </c>
      <c r="Z10" s="62">
        <v>0</v>
      </c>
      <c r="AA10" s="57" t="s">
        <v>35</v>
      </c>
      <c r="AB10" s="60">
        <f t="shared" si="11"/>
        <v>-0.69</v>
      </c>
      <c r="AC10" s="62">
        <v>7.2222222222222229E-2</v>
      </c>
      <c r="AD10" s="57">
        <f t="shared" si="12"/>
        <v>-2.3919999999999999</v>
      </c>
      <c r="AE10" s="57">
        <v>-4.9000000000000004</v>
      </c>
      <c r="AF10" s="57">
        <v>-7.0723551279999999</v>
      </c>
      <c r="AG10" s="57">
        <v>0</v>
      </c>
    </row>
    <row r="11" spans="1:33" ht="15.75" customHeight="1">
      <c r="A11" s="25" t="s">
        <v>48</v>
      </c>
      <c r="B11" s="25" t="s">
        <v>207</v>
      </c>
      <c r="C11" s="17">
        <f t="shared" si="4"/>
        <v>17.588444444444445</v>
      </c>
      <c r="D11" s="17">
        <v>45</v>
      </c>
      <c r="E11" s="17">
        <v>0</v>
      </c>
      <c r="F11" s="17">
        <v>791.48</v>
      </c>
      <c r="G11" s="17">
        <v>-35.459999999999994</v>
      </c>
      <c r="H11" s="17">
        <f t="shared" si="1"/>
        <v>4.4802142821044111E-2</v>
      </c>
      <c r="I11" s="17">
        <f t="shared" si="2"/>
        <v>0.11883688689543637</v>
      </c>
      <c r="J11" s="17">
        <f t="shared" si="5"/>
        <v>94.057019239999974</v>
      </c>
      <c r="K11" s="17">
        <f t="shared" si="3"/>
        <v>2.0901559831111105</v>
      </c>
      <c r="L11" s="17">
        <v>89</v>
      </c>
      <c r="M11" s="17">
        <f t="shared" si="6"/>
        <v>0.5056179775280899</v>
      </c>
      <c r="N11" s="17">
        <v>103</v>
      </c>
      <c r="O11" s="17">
        <f t="shared" ref="O11:P11" si="19">D11/7</f>
        <v>6.4285714285714288</v>
      </c>
      <c r="P11" s="17">
        <f t="shared" si="19"/>
        <v>0</v>
      </c>
      <c r="Q11" s="17">
        <f t="shared" si="8"/>
        <v>16</v>
      </c>
      <c r="R11" s="17"/>
      <c r="S11" s="57">
        <v>2.5448392554991539</v>
      </c>
      <c r="T11" s="57">
        <v>1040</v>
      </c>
      <c r="U11" s="58" t="s">
        <v>63</v>
      </c>
      <c r="V11" s="61" t="s">
        <v>63</v>
      </c>
      <c r="W11" s="62">
        <v>18</v>
      </c>
      <c r="X11" s="57">
        <f t="shared" si="9"/>
        <v>0.4</v>
      </c>
      <c r="Y11" s="57">
        <f t="shared" si="10"/>
        <v>1.7729999999999997</v>
      </c>
      <c r="Z11" s="62">
        <v>2</v>
      </c>
      <c r="AA11" s="62" t="s">
        <v>35</v>
      </c>
      <c r="AB11" s="60">
        <f t="shared" si="11"/>
        <v>-0.69</v>
      </c>
      <c r="AC11" s="62">
        <v>7.2222222222222229E-2</v>
      </c>
      <c r="AD11" s="57">
        <f t="shared" si="12"/>
        <v>-4.4850000000000003</v>
      </c>
      <c r="AE11" s="57">
        <v>-4.9000000000000004</v>
      </c>
      <c r="AF11" s="57">
        <v>-7.0723551279999999</v>
      </c>
      <c r="AG11" s="57">
        <v>0</v>
      </c>
    </row>
    <row r="12" spans="1:33" ht="15.75" customHeight="1">
      <c r="A12" s="25" t="s">
        <v>50</v>
      </c>
      <c r="B12" s="25" t="s">
        <v>252</v>
      </c>
      <c r="C12" s="17">
        <f t="shared" si="4"/>
        <v>19.010816326530612</v>
      </c>
      <c r="D12" s="17">
        <v>49</v>
      </c>
      <c r="E12" s="17">
        <v>0</v>
      </c>
      <c r="F12" s="17">
        <v>931.53</v>
      </c>
      <c r="G12" s="17">
        <v>-38.090000000000003</v>
      </c>
      <c r="H12" s="17">
        <f t="shared" si="1"/>
        <v>4.0889719064335021E-2</v>
      </c>
      <c r="I12" s="17">
        <f t="shared" si="2"/>
        <v>0.17295576453075392</v>
      </c>
      <c r="J12" s="17">
        <f t="shared" si="5"/>
        <v>161.11348333333319</v>
      </c>
      <c r="K12" s="17">
        <f t="shared" si="3"/>
        <v>3.2880302721088408</v>
      </c>
      <c r="L12" s="17">
        <v>73</v>
      </c>
      <c r="M12" s="17">
        <f t="shared" si="6"/>
        <v>0.67123287671232879</v>
      </c>
      <c r="N12" s="17">
        <v>52</v>
      </c>
      <c r="O12" s="17">
        <f t="shared" ref="O12:P12" si="20">D12/7</f>
        <v>7</v>
      </c>
      <c r="P12" s="17">
        <f t="shared" si="20"/>
        <v>0</v>
      </c>
      <c r="Q12" s="17">
        <f t="shared" si="8"/>
        <v>7</v>
      </c>
      <c r="R12" s="17"/>
      <c r="S12" s="57">
        <v>2.8471953578336562</v>
      </c>
      <c r="T12" s="57">
        <v>880</v>
      </c>
      <c r="U12" s="58">
        <v>80</v>
      </c>
      <c r="V12" s="61">
        <v>44303</v>
      </c>
      <c r="W12" s="62">
        <v>23</v>
      </c>
      <c r="X12" s="57">
        <f t="shared" si="9"/>
        <v>0.46938775510204084</v>
      </c>
      <c r="Y12" s="57">
        <f t="shared" si="10"/>
        <v>1.5870833333333334</v>
      </c>
      <c r="Z12" s="62">
        <v>1</v>
      </c>
      <c r="AA12" s="62" t="s">
        <v>35</v>
      </c>
      <c r="AB12" s="60">
        <f t="shared" si="11"/>
        <v>-0.69</v>
      </c>
      <c r="AC12" s="62">
        <v>7.2222222222222229E-2</v>
      </c>
      <c r="AD12" s="57">
        <f t="shared" si="12"/>
        <v>-4.8836666666666666</v>
      </c>
      <c r="AE12" s="57">
        <v>-4.9000000000000004</v>
      </c>
      <c r="AF12" s="57">
        <v>-7.09415</v>
      </c>
      <c r="AG12" s="57">
        <v>0</v>
      </c>
    </row>
    <row r="13" spans="1:33" ht="15.75" customHeight="1">
      <c r="A13" s="13" t="s">
        <v>52</v>
      </c>
      <c r="B13" s="13" t="s">
        <v>253</v>
      </c>
      <c r="C13" s="17">
        <f t="shared" si="4"/>
        <v>19.069999999999997</v>
      </c>
      <c r="D13" s="17">
        <v>28</v>
      </c>
      <c r="E13" s="17">
        <v>0</v>
      </c>
      <c r="F13" s="17">
        <v>533.95999999999992</v>
      </c>
      <c r="G13" s="17">
        <v>-17.47</v>
      </c>
      <c r="H13" s="17">
        <f t="shared" si="1"/>
        <v>3.2717806577271712E-2</v>
      </c>
      <c r="I13" s="17">
        <f t="shared" si="2"/>
        <v>0.18310198017329629</v>
      </c>
      <c r="J13" s="17">
        <f t="shared" si="5"/>
        <v>97.769133333333272</v>
      </c>
      <c r="K13" s="17">
        <f t="shared" si="3"/>
        <v>3.4917547619047595</v>
      </c>
      <c r="L13" s="17">
        <v>65</v>
      </c>
      <c r="M13" s="17">
        <f t="shared" si="6"/>
        <v>0.43076923076923079</v>
      </c>
      <c r="N13" s="17">
        <v>21</v>
      </c>
      <c r="O13" s="17">
        <f t="shared" ref="O13:P13" si="21">D13/7</f>
        <v>4</v>
      </c>
      <c r="P13" s="17">
        <f t="shared" si="21"/>
        <v>0</v>
      </c>
      <c r="Q13" s="17">
        <f t="shared" si="8"/>
        <v>5</v>
      </c>
      <c r="R13" s="17"/>
      <c r="S13" s="57">
        <v>2.4214046822742481</v>
      </c>
      <c r="T13" s="57">
        <v>280</v>
      </c>
      <c r="U13" s="58">
        <v>80</v>
      </c>
      <c r="V13" s="61">
        <v>44303</v>
      </c>
      <c r="W13" s="57">
        <v>5</v>
      </c>
      <c r="X13" s="57">
        <f t="shared" si="9"/>
        <v>0.17857142857142858</v>
      </c>
      <c r="Y13" s="57">
        <f t="shared" si="10"/>
        <v>3.4939999999999998</v>
      </c>
      <c r="Z13" s="57">
        <v>0</v>
      </c>
      <c r="AA13" s="57" t="s">
        <v>35</v>
      </c>
      <c r="AB13" s="60">
        <f t="shared" si="11"/>
        <v>-0.69</v>
      </c>
      <c r="AC13" s="57">
        <v>7.2222222222222229E-2</v>
      </c>
      <c r="AD13" s="57">
        <f t="shared" si="12"/>
        <v>-2.7906666666666666</v>
      </c>
      <c r="AE13" s="57">
        <v>-4.9000000000000004</v>
      </c>
      <c r="AF13" s="57">
        <v>-7.09415</v>
      </c>
      <c r="AG13" s="57">
        <v>0</v>
      </c>
    </row>
    <row r="14" spans="1:33" ht="15.75" customHeight="1">
      <c r="A14" s="25" t="s">
        <v>54</v>
      </c>
      <c r="B14" s="25" t="s">
        <v>254</v>
      </c>
      <c r="C14" s="17">
        <f t="shared" si="4"/>
        <v>18.990000000000002</v>
      </c>
      <c r="D14" s="17">
        <v>10</v>
      </c>
      <c r="E14" s="17">
        <v>0</v>
      </c>
      <c r="F14" s="17">
        <v>189.9</v>
      </c>
      <c r="G14" s="17">
        <v>0</v>
      </c>
      <c r="H14" s="17">
        <f t="shared" si="1"/>
        <v>0</v>
      </c>
      <c r="I14" s="17">
        <f t="shared" si="2"/>
        <v>0.21314814814814806</v>
      </c>
      <c r="J14" s="17">
        <f t="shared" si="5"/>
        <v>40.476833333333317</v>
      </c>
      <c r="K14" s="17">
        <f t="shared" si="3"/>
        <v>4.0476833333333317</v>
      </c>
      <c r="L14" s="17">
        <v>42</v>
      </c>
      <c r="M14" s="17">
        <f t="shared" si="6"/>
        <v>0.23809523809523808</v>
      </c>
      <c r="N14" s="17">
        <v>8</v>
      </c>
      <c r="O14" s="17">
        <f t="shared" ref="O14:P14" si="22">D14/7</f>
        <v>1.4285714285714286</v>
      </c>
      <c r="P14" s="17">
        <f t="shared" si="22"/>
        <v>0</v>
      </c>
      <c r="Q14" s="17">
        <f t="shared" si="8"/>
        <v>5</v>
      </c>
      <c r="R14" s="17"/>
      <c r="S14" s="57">
        <v>2.5200845665961951</v>
      </c>
      <c r="T14" s="57">
        <v>2280</v>
      </c>
      <c r="U14" s="58">
        <v>80</v>
      </c>
      <c r="V14" s="61">
        <v>44304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 t="s">
        <v>35</v>
      </c>
      <c r="AB14" s="60">
        <f t="shared" si="11"/>
        <v>-0.69</v>
      </c>
      <c r="AC14" s="62">
        <v>7.2222222222222229E-2</v>
      </c>
      <c r="AD14" s="57">
        <f t="shared" si="12"/>
        <v>-0.9966666666666667</v>
      </c>
      <c r="AE14" s="57">
        <v>-4.9000000000000004</v>
      </c>
      <c r="AF14" s="57">
        <v>-7.09415</v>
      </c>
      <c r="AG14" s="57">
        <v>0</v>
      </c>
    </row>
    <row r="15" spans="1:33" ht="15.75" customHeight="1">
      <c r="A15" s="13" t="s">
        <v>56</v>
      </c>
      <c r="B15" s="13" t="s">
        <v>255</v>
      </c>
      <c r="C15" s="17">
        <f t="shared" si="4"/>
        <v>18.136666666666667</v>
      </c>
      <c r="D15" s="17">
        <v>3</v>
      </c>
      <c r="E15" s="17">
        <v>0</v>
      </c>
      <c r="F15" s="17">
        <v>54.41</v>
      </c>
      <c r="G15" s="17">
        <v>-0.05</v>
      </c>
      <c r="H15" s="17">
        <f t="shared" si="1"/>
        <v>9.189487226612756E-4</v>
      </c>
      <c r="I15" s="17">
        <f t="shared" si="2"/>
        <v>0.18226520860135995</v>
      </c>
      <c r="J15" s="17">
        <f t="shared" si="5"/>
        <v>9.9170499999999944</v>
      </c>
      <c r="K15" s="17">
        <f t="shared" si="3"/>
        <v>3.3056833333333313</v>
      </c>
      <c r="L15" s="17">
        <v>43</v>
      </c>
      <c r="M15" s="17">
        <f t="shared" si="6"/>
        <v>6.9767441860465115E-2</v>
      </c>
      <c r="N15" s="17">
        <v>126</v>
      </c>
      <c r="O15" s="17">
        <f t="shared" ref="O15:P15" si="23">D15/7</f>
        <v>0.42857142857142855</v>
      </c>
      <c r="P15" s="17">
        <f t="shared" si="23"/>
        <v>0</v>
      </c>
      <c r="Q15" s="17">
        <f t="shared" si="8"/>
        <v>294</v>
      </c>
      <c r="R15" s="17"/>
      <c r="S15" s="57">
        <v>1.8485436893203879</v>
      </c>
      <c r="T15" s="57">
        <v>2280</v>
      </c>
      <c r="U15" s="58">
        <v>80</v>
      </c>
      <c r="V15" s="61">
        <v>44306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7.2222222222222229E-2</v>
      </c>
      <c r="AD15" s="57">
        <f t="shared" si="12"/>
        <v>-0.29899999999999999</v>
      </c>
      <c r="AE15" s="57">
        <v>-4.9000000000000004</v>
      </c>
      <c r="AF15" s="57">
        <v>-7.09415</v>
      </c>
      <c r="AG15" s="57">
        <v>0</v>
      </c>
    </row>
    <row r="16" spans="1:33" ht="15.75" customHeight="1">
      <c r="A16" s="25" t="s">
        <v>57</v>
      </c>
      <c r="B16" s="25" t="s">
        <v>256</v>
      </c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127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2.0597701149425292</v>
      </c>
      <c r="T16" s="57">
        <v>2280</v>
      </c>
      <c r="U16" s="58">
        <v>80</v>
      </c>
      <c r="V16" s="61">
        <v>44302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35</v>
      </c>
      <c r="AB16" s="60">
        <f t="shared" si="11"/>
        <v>-0.69</v>
      </c>
      <c r="AC16" s="62">
        <v>7.2222222222222229E-2</v>
      </c>
      <c r="AD16" s="57">
        <f t="shared" si="12"/>
        <v>0</v>
      </c>
      <c r="AE16" s="57">
        <v>-4.9000000000000004</v>
      </c>
      <c r="AF16" s="57">
        <v>-7.09415</v>
      </c>
      <c r="AG16" s="57">
        <v>0</v>
      </c>
    </row>
    <row r="17" spans="1:33" ht="15.75" customHeight="1">
      <c r="A17" s="13" t="s">
        <v>59</v>
      </c>
      <c r="B17" s="13"/>
      <c r="C17" s="17">
        <f t="shared" si="4"/>
        <v>17.989999999999998</v>
      </c>
      <c r="D17" s="17">
        <v>3</v>
      </c>
      <c r="E17" s="17">
        <v>0</v>
      </c>
      <c r="F17" s="17">
        <v>53.97</v>
      </c>
      <c r="G17" s="17">
        <v>0</v>
      </c>
      <c r="H17" s="17">
        <f t="shared" si="1"/>
        <v>0</v>
      </c>
      <c r="I17" s="17">
        <f t="shared" si="2"/>
        <v>0.17774782286455432</v>
      </c>
      <c r="J17" s="17">
        <f t="shared" si="5"/>
        <v>9.5930499999999963</v>
      </c>
      <c r="K17" s="17">
        <f t="shared" si="3"/>
        <v>3.1976833333333321</v>
      </c>
      <c r="L17" s="17">
        <v>32</v>
      </c>
      <c r="M17" s="17">
        <f t="shared" si="6"/>
        <v>9.375E-2</v>
      </c>
      <c r="N17" s="17">
        <v>124</v>
      </c>
      <c r="O17" s="17">
        <f t="shared" ref="O17:P17" si="25">D17/7</f>
        <v>0.42857142857142855</v>
      </c>
      <c r="P17" s="17">
        <f t="shared" si="25"/>
        <v>0</v>
      </c>
      <c r="Q17" s="17">
        <f t="shared" si="8"/>
        <v>289</v>
      </c>
      <c r="R17" s="17"/>
      <c r="S17" s="57">
        <v>2.2639593908629441</v>
      </c>
      <c r="T17" s="57">
        <v>2160</v>
      </c>
      <c r="U17" s="58">
        <v>80</v>
      </c>
      <c r="V17" s="61">
        <v>44302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7.2222222222222229E-2</v>
      </c>
      <c r="AD17" s="57">
        <f t="shared" si="12"/>
        <v>-0.29899999999999999</v>
      </c>
      <c r="AE17" s="57">
        <v>-4.9000000000000004</v>
      </c>
      <c r="AF17" s="57">
        <v>-7.09415</v>
      </c>
      <c r="AG17" s="57">
        <v>0</v>
      </c>
    </row>
    <row r="18" spans="1:33" ht="15.75" customHeight="1">
      <c r="A18" s="13" t="s">
        <v>61</v>
      </c>
      <c r="B18" s="13" t="s">
        <v>192</v>
      </c>
      <c r="C18" s="17">
        <f t="shared" si="4"/>
        <v>22.99</v>
      </c>
      <c r="D18" s="17">
        <v>3</v>
      </c>
      <c r="E18" s="17">
        <v>0</v>
      </c>
      <c r="F18" s="17">
        <v>68.97</v>
      </c>
      <c r="G18" s="17">
        <v>0</v>
      </c>
      <c r="H18" s="17">
        <f t="shared" si="1"/>
        <v>0</v>
      </c>
      <c r="I18" s="17">
        <f t="shared" si="2"/>
        <v>0.32395316804407709</v>
      </c>
      <c r="J18" s="17">
        <f t="shared" si="5"/>
        <v>22.343049999999998</v>
      </c>
      <c r="K18" s="17">
        <f t="shared" si="3"/>
        <v>7.447683333333333</v>
      </c>
      <c r="L18" s="17">
        <v>24</v>
      </c>
      <c r="M18" s="17">
        <f t="shared" si="6"/>
        <v>0.125</v>
      </c>
      <c r="N18" s="17">
        <v>121</v>
      </c>
      <c r="O18" s="17">
        <f t="shared" ref="O18:P18" si="26">D18/7</f>
        <v>0.42857142857142855</v>
      </c>
      <c r="P18" s="17">
        <f t="shared" si="26"/>
        <v>0</v>
      </c>
      <c r="Q18" s="17">
        <f t="shared" si="8"/>
        <v>282</v>
      </c>
      <c r="R18" s="17"/>
      <c r="S18" s="57">
        <v>1.5909090909090911</v>
      </c>
      <c r="T18" s="57">
        <v>2080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7.2222222222222229E-2</v>
      </c>
      <c r="AD18" s="57">
        <f t="shared" si="12"/>
        <v>-0.29899999999999999</v>
      </c>
      <c r="AE18" s="57">
        <v>-4.9000000000000004</v>
      </c>
      <c r="AF18" s="57">
        <v>-7.09415</v>
      </c>
      <c r="AG18" s="57">
        <v>0</v>
      </c>
    </row>
    <row r="19" spans="1:33" ht="15.75" customHeight="1">
      <c r="A19" s="25" t="s">
        <v>64</v>
      </c>
      <c r="B19" s="25" t="s">
        <v>257</v>
      </c>
      <c r="C19" s="17">
        <f t="shared" si="4"/>
        <v>22.946000000000002</v>
      </c>
      <c r="D19" s="17">
        <v>5</v>
      </c>
      <c r="E19" s="17">
        <v>0</v>
      </c>
      <c r="F19" s="17">
        <v>114.73</v>
      </c>
      <c r="G19" s="17">
        <v>0</v>
      </c>
      <c r="H19" s="17">
        <f t="shared" si="1"/>
        <v>0</v>
      </c>
      <c r="I19" s="17">
        <f t="shared" si="2"/>
        <v>0.32294444928673111</v>
      </c>
      <c r="J19" s="17">
        <f t="shared" si="5"/>
        <v>37.051416666666661</v>
      </c>
      <c r="K19" s="17">
        <f t="shared" si="3"/>
        <v>7.4102833333333322</v>
      </c>
      <c r="L19" s="17">
        <v>27</v>
      </c>
      <c r="M19" s="17">
        <f t="shared" si="6"/>
        <v>0.18518518518518517</v>
      </c>
      <c r="N19" s="17">
        <v>196</v>
      </c>
      <c r="O19" s="17">
        <f t="shared" ref="O19:P19" si="27">D19/7</f>
        <v>0.7142857142857143</v>
      </c>
      <c r="P19" s="17">
        <f t="shared" si="27"/>
        <v>0</v>
      </c>
      <c r="Q19" s="17">
        <f t="shared" si="8"/>
        <v>274</v>
      </c>
      <c r="R19" s="17"/>
      <c r="S19" s="57">
        <v>1.4411247803163449</v>
      </c>
      <c r="T19" s="57">
        <v>2080</v>
      </c>
      <c r="U19" s="58" t="s">
        <v>63</v>
      </c>
      <c r="V19" s="61" t="s">
        <v>63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1"/>
        <v>-0.69</v>
      </c>
      <c r="AC19" s="62">
        <v>7.2222222222222229E-2</v>
      </c>
      <c r="AD19" s="57">
        <f t="shared" si="12"/>
        <v>-0.49833333333333335</v>
      </c>
      <c r="AE19" s="57">
        <v>-4.9000000000000004</v>
      </c>
      <c r="AF19" s="57">
        <v>-7.09415</v>
      </c>
      <c r="AG19" s="57">
        <v>0</v>
      </c>
    </row>
    <row r="20" spans="1:33" ht="15.75" customHeight="1">
      <c r="A20" s="13" t="s">
        <v>66</v>
      </c>
      <c r="B20" s="13" t="s">
        <v>183</v>
      </c>
      <c r="C20" s="17">
        <f t="shared" si="4"/>
        <v>20.99</v>
      </c>
      <c r="D20" s="17">
        <v>11</v>
      </c>
      <c r="E20" s="17">
        <v>1</v>
      </c>
      <c r="F20" s="17">
        <v>230.89</v>
      </c>
      <c r="G20" s="17">
        <v>-27.36</v>
      </c>
      <c r="H20" s="17">
        <f t="shared" si="1"/>
        <v>0.1184979860539651</v>
      </c>
      <c r="I20" s="17">
        <f t="shared" si="2"/>
        <v>0.15533161534352577</v>
      </c>
      <c r="J20" s="17">
        <f t="shared" si="5"/>
        <v>35.86451666666666</v>
      </c>
      <c r="K20" s="17">
        <f t="shared" si="3"/>
        <v>3.2604106060606055</v>
      </c>
      <c r="L20" s="17">
        <v>47</v>
      </c>
      <c r="M20" s="17">
        <f t="shared" si="6"/>
        <v>0.23404255319148937</v>
      </c>
      <c r="N20" s="17">
        <v>185</v>
      </c>
      <c r="O20" s="17">
        <f t="shared" ref="O20:P20" si="28">D20/7</f>
        <v>1.5714285714285714</v>
      </c>
      <c r="P20" s="17">
        <f t="shared" si="28"/>
        <v>0.14285714285714285</v>
      </c>
      <c r="Q20" s="17">
        <f t="shared" si="8"/>
        <v>107</v>
      </c>
      <c r="R20" s="17"/>
      <c r="S20" s="57">
        <v>1.306799336650083</v>
      </c>
      <c r="T20" s="57">
        <v>2080</v>
      </c>
      <c r="U20" s="58" t="s">
        <v>63</v>
      </c>
      <c r="V20" s="61" t="s">
        <v>63</v>
      </c>
      <c r="W20" s="57">
        <v>10</v>
      </c>
      <c r="X20" s="57">
        <f t="shared" si="9"/>
        <v>0.90909090909090906</v>
      </c>
      <c r="Y20" s="57">
        <f t="shared" si="10"/>
        <v>2.7359999999999998</v>
      </c>
      <c r="Z20" s="57">
        <v>0</v>
      </c>
      <c r="AA20" s="57" t="s">
        <v>35</v>
      </c>
      <c r="AB20" s="60">
        <f t="shared" si="11"/>
        <v>-0.69</v>
      </c>
      <c r="AC20" s="57">
        <v>7.2222222222222229E-2</v>
      </c>
      <c r="AD20" s="57">
        <f t="shared" si="12"/>
        <v>-1.0963333333333334</v>
      </c>
      <c r="AE20" s="57">
        <v>-4.9000000000000004</v>
      </c>
      <c r="AF20" s="57">
        <v>-7.09415</v>
      </c>
      <c r="AG20" s="57">
        <v>0</v>
      </c>
    </row>
    <row r="21" spans="1:33" ht="15.75" customHeight="1">
      <c r="A21" s="25" t="s">
        <v>68</v>
      </c>
      <c r="B21" s="25" t="s">
        <v>258</v>
      </c>
      <c r="C21" s="17">
        <f t="shared" si="4"/>
        <v>20.0215</v>
      </c>
      <c r="D21" s="17">
        <v>20</v>
      </c>
      <c r="E21" s="17">
        <v>1</v>
      </c>
      <c r="F21" s="17">
        <v>400.43</v>
      </c>
      <c r="G21" s="17">
        <v>-48.779999999999987</v>
      </c>
      <c r="H21" s="17">
        <f t="shared" si="1"/>
        <v>0.1218190445271333</v>
      </c>
      <c r="I21" s="17">
        <f t="shared" si="2"/>
        <v>0.12413946673992129</v>
      </c>
      <c r="J21" s="17">
        <f t="shared" si="5"/>
        <v>49.709166666666682</v>
      </c>
      <c r="K21" s="17">
        <f t="shared" si="3"/>
        <v>2.4854583333333342</v>
      </c>
      <c r="L21" s="17">
        <v>77</v>
      </c>
      <c r="M21" s="17">
        <f t="shared" si="6"/>
        <v>0.25974025974025972</v>
      </c>
      <c r="N21" s="17">
        <v>162</v>
      </c>
      <c r="O21" s="17">
        <f t="shared" ref="O21:P21" si="29">D21/7</f>
        <v>2.8571428571428572</v>
      </c>
      <c r="P21" s="17">
        <f t="shared" si="29"/>
        <v>0.14285714285714285</v>
      </c>
      <c r="Q21" s="17">
        <f t="shared" si="8"/>
        <v>54</v>
      </c>
      <c r="R21" s="17"/>
      <c r="S21" s="57">
        <v>1.461254612546125</v>
      </c>
      <c r="T21" s="57">
        <v>2000</v>
      </c>
      <c r="U21" s="58" t="s">
        <v>63</v>
      </c>
      <c r="V21" s="61" t="s">
        <v>63</v>
      </c>
      <c r="W21" s="62">
        <v>9</v>
      </c>
      <c r="X21" s="57">
        <f t="shared" si="9"/>
        <v>0.45</v>
      </c>
      <c r="Y21" s="57">
        <f t="shared" si="10"/>
        <v>5.4199999999999982</v>
      </c>
      <c r="Z21" s="62">
        <v>0</v>
      </c>
      <c r="AA21" s="62" t="s">
        <v>35</v>
      </c>
      <c r="AB21" s="60">
        <f t="shared" si="11"/>
        <v>-0.69</v>
      </c>
      <c r="AC21" s="57">
        <v>7.2222222222222229E-2</v>
      </c>
      <c r="AD21" s="57">
        <f t="shared" si="12"/>
        <v>-1.9933333333333334</v>
      </c>
      <c r="AE21" s="57">
        <v>-4.9000000000000004</v>
      </c>
      <c r="AF21" s="57">
        <v>-7.09415</v>
      </c>
      <c r="AG21" s="57">
        <v>0</v>
      </c>
    </row>
    <row r="22" spans="1:33" ht="15.75" customHeight="1">
      <c r="A22" s="25" t="s">
        <v>70</v>
      </c>
      <c r="B22" s="25" t="s">
        <v>113</v>
      </c>
      <c r="C22" s="17">
        <f t="shared" si="4"/>
        <v>19.989999999999998</v>
      </c>
      <c r="D22" s="17">
        <v>24</v>
      </c>
      <c r="E22" s="17">
        <v>0</v>
      </c>
      <c r="F22" s="17">
        <v>479.76</v>
      </c>
      <c r="G22" s="17">
        <v>-25.92</v>
      </c>
      <c r="H22" s="17">
        <f t="shared" si="1"/>
        <v>5.4027013506753381E-2</v>
      </c>
      <c r="I22" s="17">
        <f t="shared" si="2"/>
        <v>0.19097965649491405</v>
      </c>
      <c r="J22" s="17">
        <f t="shared" si="5"/>
        <v>91.624399999999966</v>
      </c>
      <c r="K22" s="17">
        <f t="shared" si="3"/>
        <v>3.8176833333333318</v>
      </c>
      <c r="L22" s="17">
        <v>75</v>
      </c>
      <c r="M22" s="17">
        <f t="shared" si="6"/>
        <v>0.32</v>
      </c>
      <c r="N22" s="17">
        <v>142</v>
      </c>
      <c r="O22" s="17">
        <f t="shared" ref="O22:P22" si="30">D22/7</f>
        <v>3.4285714285714284</v>
      </c>
      <c r="P22" s="17">
        <f t="shared" si="30"/>
        <v>0</v>
      </c>
      <c r="Q22" s="17">
        <f t="shared" si="8"/>
        <v>41</v>
      </c>
      <c r="R22" s="17"/>
      <c r="S22" s="57">
        <v>1.893842887473461</v>
      </c>
      <c r="T22" s="57">
        <v>2000</v>
      </c>
      <c r="U22" s="58" t="s">
        <v>63</v>
      </c>
      <c r="V22" s="61" t="s">
        <v>63</v>
      </c>
      <c r="W22" s="62">
        <v>14</v>
      </c>
      <c r="X22" s="57">
        <f t="shared" si="9"/>
        <v>0.58333333333333337</v>
      </c>
      <c r="Y22" s="57">
        <f t="shared" si="10"/>
        <v>1.8514285714285716</v>
      </c>
      <c r="Z22" s="62">
        <v>0</v>
      </c>
      <c r="AA22" s="62" t="s">
        <v>35</v>
      </c>
      <c r="AB22" s="60">
        <f t="shared" si="11"/>
        <v>-0.69</v>
      </c>
      <c r="AC22" s="62">
        <v>7.2222222222222229E-2</v>
      </c>
      <c r="AD22" s="57">
        <f t="shared" si="12"/>
        <v>-2.3919999999999999</v>
      </c>
      <c r="AE22" s="57">
        <v>-4.9000000000000004</v>
      </c>
      <c r="AF22" s="57">
        <v>-7.09415</v>
      </c>
      <c r="AG22" s="57">
        <v>0</v>
      </c>
    </row>
    <row r="23" spans="1:33" ht="15.75" customHeight="1">
      <c r="A23" s="25" t="s">
        <v>72</v>
      </c>
      <c r="B23" s="25" t="s">
        <v>55</v>
      </c>
      <c r="C23" s="17">
        <f t="shared" si="4"/>
        <v>19.989999999999998</v>
      </c>
      <c r="D23" s="17">
        <v>3</v>
      </c>
      <c r="E23" s="17">
        <v>0</v>
      </c>
      <c r="F23" s="17">
        <v>59.97</v>
      </c>
      <c r="G23" s="17">
        <v>0</v>
      </c>
      <c r="H23" s="17">
        <f t="shared" si="1"/>
        <v>0</v>
      </c>
      <c r="I23" s="17">
        <f t="shared" si="2"/>
        <v>0.24500667000166745</v>
      </c>
      <c r="J23" s="17">
        <f t="shared" si="5"/>
        <v>14.693049999999998</v>
      </c>
      <c r="K23" s="17">
        <f t="shared" si="3"/>
        <v>4.8976833333333323</v>
      </c>
      <c r="L23" s="17">
        <v>62</v>
      </c>
      <c r="M23" s="17">
        <f t="shared" si="6"/>
        <v>4.8387096774193547E-2</v>
      </c>
      <c r="N23" s="17">
        <v>140</v>
      </c>
      <c r="O23" s="17">
        <f t="shared" ref="O23:P23" si="31">D23/7</f>
        <v>0.42857142857142855</v>
      </c>
      <c r="P23" s="17">
        <f t="shared" si="31"/>
        <v>0</v>
      </c>
      <c r="Q23" s="17">
        <f t="shared" si="8"/>
        <v>326</v>
      </c>
      <c r="R23" s="17"/>
      <c r="S23" s="57">
        <v>1.665369649805448</v>
      </c>
      <c r="T23" s="57">
        <v>2000</v>
      </c>
      <c r="U23" s="58" t="s">
        <v>63</v>
      </c>
      <c r="V23" s="61" t="s">
        <v>63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35</v>
      </c>
      <c r="AB23" s="60">
        <f t="shared" si="11"/>
        <v>-0.69</v>
      </c>
      <c r="AC23" s="62">
        <v>7.2222222222222229E-2</v>
      </c>
      <c r="AD23" s="57">
        <f t="shared" si="12"/>
        <v>-0.29899999999999999</v>
      </c>
      <c r="AE23" s="57">
        <v>-4.9000000000000004</v>
      </c>
      <c r="AF23" s="57">
        <v>-7.09415</v>
      </c>
      <c r="AG23" s="57">
        <v>0</v>
      </c>
    </row>
    <row r="24" spans="1:33" ht="15.75" customHeight="1">
      <c r="A24" s="25" t="s">
        <v>74</v>
      </c>
      <c r="B24" s="25" t="s">
        <v>259</v>
      </c>
      <c r="C24" s="17">
        <f t="shared" si="4"/>
        <v>19.9956</v>
      </c>
      <c r="D24" s="17">
        <v>25</v>
      </c>
      <c r="E24" s="17">
        <v>0</v>
      </c>
      <c r="F24" s="17">
        <v>499.89</v>
      </c>
      <c r="G24" s="17">
        <v>-14.06</v>
      </c>
      <c r="H24" s="17">
        <f t="shared" si="1"/>
        <v>2.812618776130749E-2</v>
      </c>
      <c r="I24" s="17">
        <f t="shared" si="2"/>
        <v>0.21704991764854933</v>
      </c>
      <c r="J24" s="17">
        <f t="shared" si="5"/>
        <v>108.50108333333333</v>
      </c>
      <c r="K24" s="17">
        <f t="shared" si="3"/>
        <v>4.340043333333333</v>
      </c>
      <c r="L24" s="17">
        <v>50</v>
      </c>
      <c r="M24" s="17">
        <f t="shared" si="6"/>
        <v>0.5</v>
      </c>
      <c r="N24" s="17">
        <v>119</v>
      </c>
      <c r="O24" s="17">
        <f t="shared" ref="O24:P24" si="32">D24/7</f>
        <v>3.5714285714285716</v>
      </c>
      <c r="P24" s="17">
        <f t="shared" si="32"/>
        <v>0</v>
      </c>
      <c r="Q24" s="17">
        <f t="shared" si="8"/>
        <v>33</v>
      </c>
      <c r="R24" s="17"/>
      <c r="S24" s="57">
        <v>1.198606271777003</v>
      </c>
      <c r="T24" s="57">
        <v>2000</v>
      </c>
      <c r="U24" s="58">
        <v>80</v>
      </c>
      <c r="V24" s="61" t="s">
        <v>260</v>
      </c>
      <c r="W24" s="62">
        <v>7</v>
      </c>
      <c r="X24" s="57">
        <f t="shared" si="9"/>
        <v>0.28000000000000003</v>
      </c>
      <c r="Y24" s="57">
        <f t="shared" si="10"/>
        <v>1.7575000000000001</v>
      </c>
      <c r="Z24" s="62">
        <v>1</v>
      </c>
      <c r="AA24" s="62" t="s">
        <v>35</v>
      </c>
      <c r="AB24" s="60">
        <f t="shared" si="11"/>
        <v>-0.69</v>
      </c>
      <c r="AC24" s="62">
        <v>7.2222222222222229E-2</v>
      </c>
      <c r="AD24" s="57">
        <f t="shared" si="12"/>
        <v>-2.4916666666666667</v>
      </c>
      <c r="AE24" s="57">
        <v>-4.9000000000000004</v>
      </c>
      <c r="AF24" s="57">
        <v>-7.09415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20.045624999999998</v>
      </c>
      <c r="D25" s="17">
        <v>32</v>
      </c>
      <c r="E25" s="17">
        <v>0</v>
      </c>
      <c r="F25" s="17">
        <v>641.45999999999992</v>
      </c>
      <c r="G25" s="17">
        <v>-36.08</v>
      </c>
      <c r="H25" s="17">
        <f t="shared" si="1"/>
        <v>5.6246687244722982E-2</v>
      </c>
      <c r="I25" s="17">
        <f t="shared" si="2"/>
        <v>0.22286481879878176</v>
      </c>
      <c r="J25" s="17">
        <f t="shared" si="5"/>
        <v>142.95886666666652</v>
      </c>
      <c r="K25" s="17">
        <f t="shared" si="3"/>
        <v>4.4674645833333289</v>
      </c>
      <c r="L25" s="17">
        <v>67</v>
      </c>
      <c r="M25" s="17">
        <f t="shared" si="6"/>
        <v>0.47761194029850745</v>
      </c>
      <c r="N25" s="17">
        <v>85</v>
      </c>
      <c r="O25" s="17">
        <f t="shared" ref="O25:P25" si="33">D25/7</f>
        <v>4.5714285714285712</v>
      </c>
      <c r="P25" s="17">
        <f t="shared" si="33"/>
        <v>0</v>
      </c>
      <c r="Q25" s="17">
        <f t="shared" si="8"/>
        <v>18</v>
      </c>
      <c r="R25" s="17"/>
      <c r="S25" s="57">
        <v>1.359375</v>
      </c>
      <c r="T25" s="57">
        <v>128</v>
      </c>
      <c r="U25" s="58">
        <v>80</v>
      </c>
      <c r="V25" s="61" t="s">
        <v>260</v>
      </c>
      <c r="W25" s="57">
        <v>7</v>
      </c>
      <c r="X25" s="57">
        <f t="shared" si="9"/>
        <v>0.21875</v>
      </c>
      <c r="Y25" s="57">
        <f t="shared" si="10"/>
        <v>5.1542857142857139</v>
      </c>
      <c r="Z25" s="57">
        <v>0</v>
      </c>
      <c r="AA25" s="57" t="s">
        <v>35</v>
      </c>
      <c r="AB25" s="60">
        <f t="shared" si="11"/>
        <v>-0.69</v>
      </c>
      <c r="AC25" s="57">
        <v>7.2222222222222229E-2</v>
      </c>
      <c r="AD25" s="57">
        <f t="shared" si="12"/>
        <v>-3.1893333333333334</v>
      </c>
      <c r="AE25" s="57">
        <v>-4.25</v>
      </c>
      <c r="AF25" s="57">
        <v>-7.09415</v>
      </c>
      <c r="AG25" s="57">
        <v>0</v>
      </c>
    </row>
    <row r="26" spans="1:33" ht="15.75" customHeight="1">
      <c r="A26" s="25" t="s">
        <v>78</v>
      </c>
      <c r="B26" s="25" t="s">
        <v>141</v>
      </c>
      <c r="C26" s="17">
        <f t="shared" si="4"/>
        <v>20.028888888888886</v>
      </c>
      <c r="D26" s="17">
        <v>36</v>
      </c>
      <c r="E26" s="17">
        <v>0</v>
      </c>
      <c r="F26" s="17">
        <v>721.04</v>
      </c>
      <c r="G26" s="17">
        <v>-48.41</v>
      </c>
      <c r="H26" s="17">
        <f t="shared" si="1"/>
        <v>6.7139132364362586E-2</v>
      </c>
      <c r="I26" s="17">
        <f t="shared" si="2"/>
        <v>0.21149534006435139</v>
      </c>
      <c r="J26" s="17">
        <f t="shared" si="5"/>
        <v>152.49659999999992</v>
      </c>
      <c r="K26" s="17">
        <f t="shared" si="3"/>
        <v>4.2360166666666643</v>
      </c>
      <c r="L26" s="17">
        <v>96</v>
      </c>
      <c r="M26" s="17">
        <f t="shared" si="6"/>
        <v>0.375</v>
      </c>
      <c r="N26" s="17">
        <v>49</v>
      </c>
      <c r="O26" s="17">
        <f t="shared" ref="O26:P26" si="34">D26/7</f>
        <v>5.1428571428571432</v>
      </c>
      <c r="P26" s="17">
        <f t="shared" si="34"/>
        <v>0</v>
      </c>
      <c r="Q26" s="17">
        <f t="shared" si="8"/>
        <v>9</v>
      </c>
      <c r="R26" s="17"/>
      <c r="S26" s="57">
        <v>1.6572890025575451</v>
      </c>
      <c r="T26" s="57">
        <v>128</v>
      </c>
      <c r="U26" s="58">
        <v>80</v>
      </c>
      <c r="V26" s="61" t="s">
        <v>261</v>
      </c>
      <c r="W26" s="62">
        <v>17</v>
      </c>
      <c r="X26" s="57">
        <f t="shared" si="9"/>
        <v>0.47222222222222221</v>
      </c>
      <c r="Y26" s="57">
        <f t="shared" si="10"/>
        <v>2.6894444444444443</v>
      </c>
      <c r="Z26" s="62">
        <v>1</v>
      </c>
      <c r="AA26" s="62" t="s">
        <v>35</v>
      </c>
      <c r="AB26" s="60">
        <f t="shared" si="11"/>
        <v>-0.69</v>
      </c>
      <c r="AC26" s="62">
        <v>7.2222222222222229E-2</v>
      </c>
      <c r="AD26" s="57">
        <f t="shared" si="12"/>
        <v>-3.5880000000000001</v>
      </c>
      <c r="AE26" s="57">
        <v>-4.25</v>
      </c>
      <c r="AF26" s="57">
        <v>-7.09415</v>
      </c>
      <c r="AG26" s="57">
        <v>0</v>
      </c>
    </row>
    <row r="27" spans="1:33" ht="15.75" customHeight="1">
      <c r="A27" s="25" t="s">
        <v>79</v>
      </c>
      <c r="B27" s="25" t="s">
        <v>221</v>
      </c>
      <c r="C27" s="17">
        <f t="shared" si="4"/>
        <v>20.049743589743589</v>
      </c>
      <c r="D27" s="17">
        <v>39</v>
      </c>
      <c r="E27" s="17">
        <v>0</v>
      </c>
      <c r="F27" s="17">
        <v>781.93999999999994</v>
      </c>
      <c r="G27" s="17">
        <v>-55.2</v>
      </c>
      <c r="H27" s="17">
        <f t="shared" si="1"/>
        <v>7.0593651686830197E-2</v>
      </c>
      <c r="I27" s="17">
        <f t="shared" si="2"/>
        <v>0.20863512545719601</v>
      </c>
      <c r="J27" s="17">
        <f t="shared" si="5"/>
        <v>163.14014999999984</v>
      </c>
      <c r="K27" s="17">
        <f t="shared" si="3"/>
        <v>4.1830807692307648</v>
      </c>
      <c r="L27" s="17">
        <v>97</v>
      </c>
      <c r="M27" s="17">
        <f t="shared" si="6"/>
        <v>0.40206185567010311</v>
      </c>
      <c r="N27" s="17">
        <v>11</v>
      </c>
      <c r="O27" s="17">
        <f t="shared" ref="O27:P27" si="35">D27/7</f>
        <v>5.5714285714285712</v>
      </c>
      <c r="P27" s="17">
        <f t="shared" si="35"/>
        <v>0</v>
      </c>
      <c r="Q27" s="17">
        <f t="shared" si="8"/>
        <v>1</v>
      </c>
      <c r="R27" s="17"/>
      <c r="S27" s="57">
        <v>1.8920308483290491</v>
      </c>
      <c r="T27" s="57">
        <v>2000</v>
      </c>
      <c r="U27" s="58">
        <v>80</v>
      </c>
      <c r="V27" s="61" t="s">
        <v>262</v>
      </c>
      <c r="W27" s="62">
        <v>14</v>
      </c>
      <c r="X27" s="57">
        <f t="shared" si="9"/>
        <v>0.35897435897435898</v>
      </c>
      <c r="Y27" s="57">
        <f t="shared" si="10"/>
        <v>3.68</v>
      </c>
      <c r="Z27" s="62">
        <v>1</v>
      </c>
      <c r="AA27" s="62" t="s">
        <v>35</v>
      </c>
      <c r="AB27" s="60">
        <f t="shared" si="11"/>
        <v>-0.69</v>
      </c>
      <c r="AC27" s="62">
        <v>7.2222222222222229E-2</v>
      </c>
      <c r="AD27" s="57">
        <f t="shared" si="12"/>
        <v>-3.887</v>
      </c>
      <c r="AE27" s="57">
        <v>-4.25</v>
      </c>
      <c r="AF27" s="57">
        <v>-7.09415</v>
      </c>
      <c r="AG27" s="57">
        <v>0</v>
      </c>
    </row>
    <row r="28" spans="1:33" ht="15.75" customHeight="1">
      <c r="A28" s="25" t="s">
        <v>81</v>
      </c>
      <c r="B28" s="25" t="s">
        <v>115</v>
      </c>
      <c r="C28" s="17">
        <f t="shared" si="4"/>
        <v>20.36</v>
      </c>
      <c r="D28" s="17">
        <v>8</v>
      </c>
      <c r="E28" s="17">
        <v>0</v>
      </c>
      <c r="F28" s="17">
        <v>162.88</v>
      </c>
      <c r="G28" s="17">
        <v>-0.7</v>
      </c>
      <c r="H28" s="17">
        <f t="shared" si="1"/>
        <v>4.2976424361493119E-3</v>
      </c>
      <c r="I28" s="17">
        <f t="shared" si="2"/>
        <v>0.2865215156413719</v>
      </c>
      <c r="J28" s="17">
        <f t="shared" si="5"/>
        <v>46.668624467666653</v>
      </c>
      <c r="K28" s="17">
        <f t="shared" si="3"/>
        <v>5.8335780584583317</v>
      </c>
      <c r="L28" s="17">
        <v>15</v>
      </c>
      <c r="M28" s="17">
        <f t="shared" si="6"/>
        <v>0.53333333333333333</v>
      </c>
      <c r="N28" s="17">
        <v>1</v>
      </c>
      <c r="O28" s="17">
        <f t="shared" ref="O28:P28" si="36">D28/7</f>
        <v>1.1428571428571428</v>
      </c>
      <c r="P28" s="17">
        <f t="shared" si="36"/>
        <v>0</v>
      </c>
      <c r="Q28" s="17">
        <f t="shared" si="8"/>
        <v>0</v>
      </c>
      <c r="R28" s="17"/>
      <c r="S28" s="57">
        <v>1.675</v>
      </c>
      <c r="T28" s="57">
        <v>1920</v>
      </c>
      <c r="U28" s="58" t="s">
        <v>63</v>
      </c>
      <c r="V28" s="61" t="s">
        <v>63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35</v>
      </c>
      <c r="AB28" s="60">
        <f t="shared" si="11"/>
        <v>-0.69</v>
      </c>
      <c r="AC28" s="62">
        <v>7.2222222222222229E-2</v>
      </c>
      <c r="AD28" s="57">
        <f t="shared" si="12"/>
        <v>-0.79733333333333334</v>
      </c>
      <c r="AE28" s="57">
        <v>-4.25</v>
      </c>
      <c r="AF28" s="57">
        <v>-7.0352552748750004</v>
      </c>
      <c r="AG28" s="57">
        <v>0</v>
      </c>
    </row>
    <row r="29" spans="1:33" ht="15.75" customHeight="1">
      <c r="A29" s="13" t="s">
        <v>82</v>
      </c>
      <c r="B29" s="13"/>
      <c r="C29" s="17">
        <f t="shared" si="4"/>
        <v>19.989999999999998</v>
      </c>
      <c r="D29" s="17">
        <v>1</v>
      </c>
      <c r="E29" s="17">
        <v>0</v>
      </c>
      <c r="F29" s="17">
        <v>19.989999999999998</v>
      </c>
      <c r="G29" s="17">
        <v>0</v>
      </c>
      <c r="H29" s="17">
        <f t="shared" si="1"/>
        <v>0</v>
      </c>
      <c r="I29" s="17">
        <f t="shared" si="2"/>
        <v>0.28046913749166241</v>
      </c>
      <c r="J29" s="17">
        <f t="shared" si="5"/>
        <v>5.6065780584583313</v>
      </c>
      <c r="K29" s="17">
        <f t="shared" si="3"/>
        <v>5.6065780584583313</v>
      </c>
      <c r="L29" s="17">
        <v>2</v>
      </c>
      <c r="M29" s="17">
        <f t="shared" si="6"/>
        <v>0.5</v>
      </c>
      <c r="N29" s="17">
        <v>0</v>
      </c>
      <c r="O29" s="17">
        <f t="shared" ref="O29:P29" si="37">D29/7</f>
        <v>0.14285714285714285</v>
      </c>
      <c r="P29" s="17">
        <f t="shared" si="37"/>
        <v>0</v>
      </c>
      <c r="Q29" s="17">
        <f t="shared" si="8"/>
        <v>0</v>
      </c>
      <c r="R29" s="17"/>
      <c r="S29" s="57">
        <v>0</v>
      </c>
      <c r="T29" s="57">
        <v>1920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7.2222222222222229E-2</v>
      </c>
      <c r="AD29" s="57">
        <f t="shared" si="12"/>
        <v>-9.9666666666666667E-2</v>
      </c>
      <c r="AE29" s="57">
        <v>-4.25</v>
      </c>
      <c r="AF29" s="57">
        <v>-7.0352552748750004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2000</v>
      </c>
      <c r="U30" s="58">
        <v>80</v>
      </c>
      <c r="V30" s="61" t="s">
        <v>263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7.2222222222222229E-2</v>
      </c>
      <c r="AD30" s="57">
        <f t="shared" si="12"/>
        <v>0</v>
      </c>
      <c r="AE30" s="57">
        <v>-4.25</v>
      </c>
      <c r="AF30" s="57">
        <v>-7.0352552748750004</v>
      </c>
      <c r="AG30" s="57">
        <v>0</v>
      </c>
    </row>
    <row r="31" spans="1:33" ht="15.75" customHeight="1">
      <c r="A31" s="25" t="s">
        <v>85</v>
      </c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1"/>
        <v>-0.69</v>
      </c>
      <c r="AC31" s="62">
        <v>7.2222222222222229E-2</v>
      </c>
      <c r="AD31" s="57">
        <f t="shared" si="12"/>
        <v>0</v>
      </c>
      <c r="AE31" s="57">
        <v>-4.25</v>
      </c>
      <c r="AF31" s="57">
        <v>-7.0352552748750004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7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5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Info!B1:BJ7000""),4,FALSE),"""")"),"15 Inch x 15 Inch Baseplate for Building Bricks - Green 2 Pack Compatible with all Major Brands")</f>
        <v>15 Inch x 15 Inch Baseplate for Building Bricks - Green 2 Pack Compatible with all Major Brands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Info!B1:BJ7000""),3,FALSE),"""")"),"B074T15GC8")</f>
        <v>B074T15GC8</v>
      </c>
      <c r="B2" s="2" t="s">
        <v>264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17.584559200000001</v>
      </c>
      <c r="D3" s="4">
        <f>SUM(D4:D99763)</f>
        <v>0</v>
      </c>
      <c r="E3" s="4"/>
      <c r="F3" s="5">
        <f t="shared" ref="F3:G3" si="0">SUM(F4:F99763)</f>
        <v>0</v>
      </c>
      <c r="G3" s="5">
        <f t="shared" si="0"/>
        <v>0</v>
      </c>
      <c r="H3" s="6" t="e">
        <f t="shared" ref="H3:H31" si="1">G3/F3*-1</f>
        <v>#DIV/0!</v>
      </c>
      <c r="I3" s="7" t="e">
        <f t="shared" ref="I3:I31" si="2">J3/F3</f>
        <v>#DIV/0!</v>
      </c>
      <c r="J3" s="5">
        <f>SUM(J4:J99763)</f>
        <v>0</v>
      </c>
      <c r="K3" s="5" t="e">
        <f t="shared" ref="K3:K31" si="3">J3/D3</f>
        <v>#DIV/0!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6 - April
6 - May
4 - Jun
4 - Jul
4 - Aug
4 - Sept
4 - Oct
8 - Nov
10 - Dec
10 - Jan
5 - Feb")</f>
        <v>4 - March
6 - April
6 - May
4 - Jun
4 - Jul
4 - Aug
4 - Sept
4 - Oct
8 - Nov
10 - Dec
10 - Jan
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Info!B2:BZ7000""),36,false)),"""")*-1"),-5.54687532)</f>
        <v>-5.5468753199999998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18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-5.4530673076923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18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-5.4530673076923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18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0</v>
      </c>
      <c r="U6" s="58" t="s">
        <v>63</v>
      </c>
      <c r="V6" s="61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-5.4530673076923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18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0</v>
      </c>
      <c r="U7" s="58" t="s">
        <v>63</v>
      </c>
      <c r="V7" s="61" t="s">
        <v>63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-5.4530673079999996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18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-9.4</v>
      </c>
      <c r="AF8" s="57">
        <v>-5.4530673079999996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18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</v>
      </c>
      <c r="AD9" s="57">
        <f t="shared" si="12"/>
        <v>0</v>
      </c>
      <c r="AE9" s="57">
        <v>-9.4</v>
      </c>
      <c r="AF9" s="57">
        <v>-5.5246826919999998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18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2.9629629629629631E-2</v>
      </c>
      <c r="AD10" s="57">
        <f t="shared" si="12"/>
        <v>0</v>
      </c>
      <c r="AE10" s="57">
        <v>-9.4</v>
      </c>
      <c r="AF10" s="57">
        <v>-5.5246826919999998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18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2.9629629629629631E-2</v>
      </c>
      <c r="AD11" s="57">
        <f t="shared" si="12"/>
        <v>0</v>
      </c>
      <c r="AE11" s="57">
        <v>-9.4</v>
      </c>
      <c r="AF11" s="57">
        <v>-5.5246826919999998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18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2.9629629629629631E-2</v>
      </c>
      <c r="AD12" s="57">
        <f t="shared" si="12"/>
        <v>0</v>
      </c>
      <c r="AE12" s="57">
        <v>-9.4</v>
      </c>
      <c r="AF12" s="57">
        <v>-5.5623750000000003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18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2.9629629629629631E-2</v>
      </c>
      <c r="AD13" s="57">
        <f t="shared" si="12"/>
        <v>0</v>
      </c>
      <c r="AE13" s="57">
        <v>-9.4</v>
      </c>
      <c r="AF13" s="57">
        <v>-5.5623750000000003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18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2.9629629629629631E-2</v>
      </c>
      <c r="AD14" s="57">
        <f t="shared" si="12"/>
        <v>0</v>
      </c>
      <c r="AE14" s="57">
        <v>-9.4</v>
      </c>
      <c r="AF14" s="57">
        <v>-5.5623750000000003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18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2.9629629629629631E-2</v>
      </c>
      <c r="AD15" s="57">
        <f t="shared" si="12"/>
        <v>0</v>
      </c>
      <c r="AE15" s="57">
        <v>-9.4</v>
      </c>
      <c r="AF15" s="57">
        <v>-5.5623750000000003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18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2.9629629629629631E-2</v>
      </c>
      <c r="AD16" s="57">
        <f t="shared" si="12"/>
        <v>0</v>
      </c>
      <c r="AE16" s="57">
        <v>-9.4</v>
      </c>
      <c r="AF16" s="57">
        <v>-5.5623750000000003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18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2.9629629629629631E-2</v>
      </c>
      <c r="AD17" s="57">
        <f t="shared" si="12"/>
        <v>0</v>
      </c>
      <c r="AE17" s="57">
        <v>-9.4</v>
      </c>
      <c r="AF17" s="57">
        <v>-5.5623750000000003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18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116</v>
      </c>
      <c r="AB18" s="60">
        <f t="shared" si="11"/>
        <v>-0.48</v>
      </c>
      <c r="AC18" s="57">
        <v>2.9629629629629631E-2</v>
      </c>
      <c r="AD18" s="57">
        <f t="shared" si="12"/>
        <v>0</v>
      </c>
      <c r="AE18" s="57">
        <v>-9.4</v>
      </c>
      <c r="AF18" s="57">
        <v>-5.5623750000000003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18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116</v>
      </c>
      <c r="AB19" s="60">
        <f t="shared" si="11"/>
        <v>-0.48</v>
      </c>
      <c r="AC19" s="57">
        <v>2.9629629629629631E-2</v>
      </c>
      <c r="AD19" s="57">
        <f t="shared" si="12"/>
        <v>0</v>
      </c>
      <c r="AE19" s="57">
        <v>-9.4</v>
      </c>
      <c r="AF19" s="57">
        <v>-5.5623750000000003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18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116</v>
      </c>
      <c r="AB20" s="60">
        <f t="shared" si="11"/>
        <v>-0.48</v>
      </c>
      <c r="AC20" s="57">
        <v>2.9629629629629631E-2</v>
      </c>
      <c r="AD20" s="57">
        <f t="shared" si="12"/>
        <v>0</v>
      </c>
      <c r="AE20" s="57">
        <v>-9.4</v>
      </c>
      <c r="AF20" s="57">
        <v>-5.5623750000000003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18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0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116</v>
      </c>
      <c r="AB21" s="60">
        <f t="shared" si="11"/>
        <v>-0.48</v>
      </c>
      <c r="AC21" s="57">
        <v>2.9629629629629631E-2</v>
      </c>
      <c r="AD21" s="57">
        <f t="shared" si="12"/>
        <v>0</v>
      </c>
      <c r="AE21" s="57">
        <v>-9.4</v>
      </c>
      <c r="AF21" s="57">
        <v>-5.5623750000000003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18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116</v>
      </c>
      <c r="AB22" s="60">
        <f t="shared" si="11"/>
        <v>-0.48</v>
      </c>
      <c r="AC22" s="57">
        <v>2.9629629629629631E-2</v>
      </c>
      <c r="AD22" s="57">
        <f t="shared" si="12"/>
        <v>0</v>
      </c>
      <c r="AE22" s="57">
        <v>-9.4</v>
      </c>
      <c r="AF22" s="57">
        <v>-5.5623750000000003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18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2.9629629629629631E-2</v>
      </c>
      <c r="AD23" s="57">
        <f t="shared" si="12"/>
        <v>0</v>
      </c>
      <c r="AE23" s="57">
        <v>-9.4</v>
      </c>
      <c r="AF23" s="57">
        <v>-5.5623750000000003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18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0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2.9629629629629631E-2</v>
      </c>
      <c r="AD24" s="57">
        <f t="shared" si="12"/>
        <v>0</v>
      </c>
      <c r="AE24" s="57">
        <v>-9.4</v>
      </c>
      <c r="AF24" s="57">
        <v>-5.5623750000000003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18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2.9629629629629631E-2</v>
      </c>
      <c r="AD25" s="57">
        <f t="shared" si="12"/>
        <v>0</v>
      </c>
      <c r="AE25" s="57">
        <v>-9.4</v>
      </c>
      <c r="AF25" s="57">
        <v>-5.5623750000000003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18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2.9629629629629631E-2</v>
      </c>
      <c r="AD26" s="57">
        <f t="shared" si="12"/>
        <v>0</v>
      </c>
      <c r="AE26" s="57">
        <v>-9.4</v>
      </c>
      <c r="AF26" s="57">
        <v>-5.5623750000000003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18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2.9629629629629631E-2</v>
      </c>
      <c r="AD27" s="57">
        <f t="shared" si="12"/>
        <v>0</v>
      </c>
      <c r="AE27" s="57">
        <v>-9.4</v>
      </c>
      <c r="AF27" s="57">
        <v>-5.5623750000000003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18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2.9629629629629631E-2</v>
      </c>
      <c r="AD28" s="57">
        <f t="shared" si="12"/>
        <v>0</v>
      </c>
      <c r="AE28" s="57">
        <v>-9.4</v>
      </c>
      <c r="AF28" s="57">
        <v>-5.5468753199999998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18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2.9629629629629631E-2</v>
      </c>
      <c r="AD29" s="57">
        <f t="shared" si="12"/>
        <v>0</v>
      </c>
      <c r="AE29" s="57">
        <v>-9.4</v>
      </c>
      <c r="AF29" s="57">
        <v>-5.5468753199999998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18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2.9629629629629631E-2</v>
      </c>
      <c r="AD30" s="57">
        <f t="shared" si="12"/>
        <v>0</v>
      </c>
      <c r="AE30" s="57">
        <v>-9.4</v>
      </c>
      <c r="AF30" s="57">
        <v>-5.5468753199999998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18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2.9629629629629631E-2</v>
      </c>
      <c r="AD31" s="57">
        <f t="shared" si="12"/>
        <v>0</v>
      </c>
      <c r="AE31" s="57">
        <v>-9.4</v>
      </c>
      <c r="AF31" s="57">
        <v>-5.5468753199999998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1:33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1:33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1:33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1:33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1:33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1:33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1:33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1:33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6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4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23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Blue &amp; Black")</f>
        <v>Corn Filled Cornhole Bags - Set of 8 Bean Bags for Corn Hole Game - Blue &amp;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Info!B1:BJ7000""),3,FALSE),"""")"),"B07H5PHRCY")</f>
        <v>B07H5PHRCY</v>
      </c>
      <c r="B2" s="2" t="s">
        <v>265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15.311607357352942</v>
      </c>
      <c r="D3" s="4">
        <f>SUM(D4:D99763)</f>
        <v>24</v>
      </c>
      <c r="E3" s="4"/>
      <c r="F3" s="5">
        <f t="shared" ref="F3:G3" si="0">SUM(F4:F99763)</f>
        <v>503.76</v>
      </c>
      <c r="G3" s="5">
        <f t="shared" si="0"/>
        <v>-0.31</v>
      </c>
      <c r="H3" s="6">
        <f t="shared" ref="H3:H31" si="1">G3/F3*-1</f>
        <v>6.1537239955534377E-4</v>
      </c>
      <c r="I3" s="7">
        <f t="shared" ref="I3:I31" si="2">J3/F3</f>
        <v>0.20567695415475618</v>
      </c>
      <c r="J3" s="5">
        <f>SUM(J4:J99763)</f>
        <v>103.61182242499997</v>
      </c>
      <c r="K3" s="5">
        <f t="shared" ref="K3:K31" si="3">J3/D3</f>
        <v>4.3171592677083321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6 - April
7 - May
7.5 - Jun
3 - Jul
1.6875 - Aug
1.6875 - Sept
1.6875 - Oct
0 - Nov
0 - Dec
1 - Jan
1 - Feb")</f>
        <v>3 - March
6 - April
7 - May
7.5 - Jun
3 - Jul
1.6875 - Aug
1.6875 - Sept
1.6875 -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62">
        <v>352</v>
      </c>
      <c r="U4" s="58">
        <v>160</v>
      </c>
      <c r="V4" s="61">
        <v>44253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-5.4467174358974297</v>
      </c>
      <c r="AG4" s="57">
        <v>0</v>
      </c>
    </row>
    <row r="5" spans="1:33" ht="15.75" customHeight="1">
      <c r="A5" s="25" t="s">
        <v>36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62">
        <v>352</v>
      </c>
      <c r="U5" s="58">
        <v>160</v>
      </c>
      <c r="V5" s="61">
        <v>44253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-5.4467174358974297</v>
      </c>
      <c r="AG5" s="57">
        <v>0</v>
      </c>
    </row>
    <row r="6" spans="1:33" ht="15.75" customHeight="1">
      <c r="A6" s="25" t="s">
        <v>38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62">
        <v>192</v>
      </c>
      <c r="U6" s="58" t="s">
        <v>63</v>
      </c>
      <c r="V6" s="61" t="s">
        <v>63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-5.4467174358974297</v>
      </c>
      <c r="AG6" s="57">
        <v>0</v>
      </c>
    </row>
    <row r="7" spans="1:33" ht="15.75" customHeight="1">
      <c r="A7" s="25" t="s">
        <v>40</v>
      </c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62">
        <v>192</v>
      </c>
      <c r="U7" s="58" t="s">
        <v>63</v>
      </c>
      <c r="V7" s="61" t="s">
        <v>63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-5.4467174360000001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62">
        <v>192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-5.4467174360000001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192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</v>
      </c>
      <c r="AD9" s="57">
        <f t="shared" si="12"/>
        <v>0</v>
      </c>
      <c r="AE9" s="57">
        <v>-7.32</v>
      </c>
      <c r="AF9" s="57">
        <v>-5.7999225640000001</v>
      </c>
      <c r="AG9" s="57">
        <v>0</v>
      </c>
    </row>
    <row r="10" spans="1:33" ht="15.75" customHeight="1">
      <c r="A10" s="25" t="s">
        <v>46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320</v>
      </c>
      <c r="U10" s="58">
        <v>160</v>
      </c>
      <c r="V10" s="61">
        <v>44308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>
        <v>0</v>
      </c>
      <c r="AB10" s="60">
        <f t="shared" si="11"/>
        <v>-0.48</v>
      </c>
      <c r="AC10" s="57">
        <v>0.27013020833333334</v>
      </c>
      <c r="AD10" s="57">
        <f t="shared" si="12"/>
        <v>0</v>
      </c>
      <c r="AE10" s="57">
        <v>-7.32</v>
      </c>
      <c r="AF10" s="57">
        <v>-5.7999225640000001</v>
      </c>
      <c r="AG10" s="57">
        <v>0</v>
      </c>
    </row>
    <row r="11" spans="1:33" ht="15.75" customHeight="1">
      <c r="A11" s="25" t="s">
        <v>48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320</v>
      </c>
      <c r="U11" s="58">
        <v>160</v>
      </c>
      <c r="V11" s="61">
        <v>44308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>
        <v>0</v>
      </c>
      <c r="AB11" s="60">
        <f t="shared" si="11"/>
        <v>-0.48</v>
      </c>
      <c r="AC11" s="57">
        <v>0.27013020833333334</v>
      </c>
      <c r="AD11" s="57">
        <f t="shared" si="12"/>
        <v>0</v>
      </c>
      <c r="AE11" s="57">
        <v>-7.32</v>
      </c>
      <c r="AF11" s="57">
        <v>-5.8871020510000003</v>
      </c>
      <c r="AG11" s="57">
        <v>0</v>
      </c>
    </row>
    <row r="12" spans="1:33" ht="15.75" customHeight="1">
      <c r="A12" s="25" t="s">
        <v>50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320</v>
      </c>
      <c r="U12" s="58">
        <v>160</v>
      </c>
      <c r="V12" s="61">
        <v>44307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>
        <v>0</v>
      </c>
      <c r="AB12" s="60">
        <f t="shared" si="11"/>
        <v>-0.48</v>
      </c>
      <c r="AC12" s="62">
        <v>0.27013020833333334</v>
      </c>
      <c r="AD12" s="57">
        <f t="shared" si="12"/>
        <v>0</v>
      </c>
      <c r="AE12" s="57">
        <v>-7.32</v>
      </c>
      <c r="AF12" s="57">
        <v>-6.08582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320</v>
      </c>
      <c r="U13" s="58">
        <v>160</v>
      </c>
      <c r="V13" s="61">
        <v>44304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0.27013020833333334</v>
      </c>
      <c r="AD13" s="57">
        <f t="shared" si="12"/>
        <v>0</v>
      </c>
      <c r="AE13" s="57">
        <v>-7.32</v>
      </c>
      <c r="AF13" s="57">
        <v>-6.08582</v>
      </c>
      <c r="AG13" s="57">
        <v>0</v>
      </c>
    </row>
    <row r="14" spans="1:33" ht="15.75" customHeight="1">
      <c r="A14" s="25" t="s">
        <v>54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320</v>
      </c>
      <c r="U14" s="58">
        <v>160</v>
      </c>
      <c r="V14" s="61">
        <v>44317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1"/>
        <v>-0.48</v>
      </c>
      <c r="AC14" s="62">
        <v>0.27013020833333334</v>
      </c>
      <c r="AD14" s="57">
        <f t="shared" si="12"/>
        <v>0</v>
      </c>
      <c r="AE14" s="57">
        <v>-7.32</v>
      </c>
      <c r="AF14" s="57">
        <v>-6.08582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320</v>
      </c>
      <c r="U15" s="58">
        <v>160</v>
      </c>
      <c r="V15" s="61">
        <v>44317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0.27013020833333334</v>
      </c>
      <c r="AD15" s="57">
        <f t="shared" si="12"/>
        <v>0</v>
      </c>
      <c r="AE15" s="57">
        <v>-7.32</v>
      </c>
      <c r="AF15" s="57">
        <v>-6.5775350000000001</v>
      </c>
      <c r="AG15" s="57">
        <v>0</v>
      </c>
    </row>
    <row r="16" spans="1:33" ht="15.75" customHeight="1">
      <c r="A16" s="25" t="s">
        <v>57</v>
      </c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320</v>
      </c>
      <c r="U16" s="58">
        <v>160</v>
      </c>
      <c r="V16" s="61">
        <v>44317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116</v>
      </c>
      <c r="AB16" s="60">
        <f t="shared" si="11"/>
        <v>-0.48</v>
      </c>
      <c r="AC16" s="62">
        <v>0.27013020833333334</v>
      </c>
      <c r="AD16" s="57">
        <f t="shared" si="12"/>
        <v>0</v>
      </c>
      <c r="AE16" s="57">
        <v>-7.32</v>
      </c>
      <c r="AF16" s="57">
        <v>-6.5775350000000001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756</v>
      </c>
      <c r="U17" s="58">
        <v>120</v>
      </c>
      <c r="V17" s="61">
        <v>44339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0.27013020833333334</v>
      </c>
      <c r="AD17" s="57">
        <f t="shared" si="12"/>
        <v>0</v>
      </c>
      <c r="AE17" s="57">
        <v>-7.32</v>
      </c>
      <c r="AF17" s="57">
        <v>-6.5775350000000001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756</v>
      </c>
      <c r="U18" s="58">
        <v>120</v>
      </c>
      <c r="V18" s="61">
        <v>44339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116</v>
      </c>
      <c r="AB18" s="60">
        <f t="shared" si="11"/>
        <v>-0.48</v>
      </c>
      <c r="AC18" s="57">
        <v>0.27013020833333334</v>
      </c>
      <c r="AD18" s="57">
        <f t="shared" si="12"/>
        <v>0</v>
      </c>
      <c r="AE18" s="57">
        <v>-7.32</v>
      </c>
      <c r="AF18" s="57">
        <v>-6.5775350000000001</v>
      </c>
      <c r="AG18" s="57">
        <v>0</v>
      </c>
    </row>
    <row r="19" spans="1:33" ht="15.75" customHeight="1">
      <c r="A19" s="25" t="s">
        <v>64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756</v>
      </c>
      <c r="U19" s="58">
        <v>120</v>
      </c>
      <c r="V19" s="61">
        <v>44339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116</v>
      </c>
      <c r="AB19" s="60">
        <f t="shared" si="11"/>
        <v>-0.48</v>
      </c>
      <c r="AC19" s="62">
        <v>0.27013020833333334</v>
      </c>
      <c r="AD19" s="57">
        <f t="shared" si="12"/>
        <v>0</v>
      </c>
      <c r="AE19" s="57">
        <v>-7.32</v>
      </c>
      <c r="AF19" s="57">
        <v>-6.5775350000000001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756</v>
      </c>
      <c r="U20" s="58">
        <v>120</v>
      </c>
      <c r="V20" s="61">
        <v>44339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116</v>
      </c>
      <c r="AB20" s="60">
        <f t="shared" si="11"/>
        <v>-0.48</v>
      </c>
      <c r="AC20" s="57">
        <v>0.27013020833333334</v>
      </c>
      <c r="AD20" s="57">
        <f t="shared" si="12"/>
        <v>0</v>
      </c>
      <c r="AE20" s="57">
        <v>-7.32</v>
      </c>
      <c r="AF20" s="57">
        <v>-6.5775350000000001</v>
      </c>
      <c r="AG20" s="57">
        <v>0</v>
      </c>
    </row>
    <row r="21" spans="1:33" ht="15.75" customHeight="1">
      <c r="A21" s="25" t="s">
        <v>68</v>
      </c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756</v>
      </c>
      <c r="U21" s="58">
        <v>120</v>
      </c>
      <c r="V21" s="61">
        <v>44352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116</v>
      </c>
      <c r="AB21" s="60">
        <f t="shared" si="11"/>
        <v>-0.48</v>
      </c>
      <c r="AC21" s="57">
        <v>0.27013020833333334</v>
      </c>
      <c r="AD21" s="57">
        <f t="shared" si="12"/>
        <v>0</v>
      </c>
      <c r="AE21" s="57">
        <v>-7.32</v>
      </c>
      <c r="AF21" s="57">
        <v>-6.5775350000000001</v>
      </c>
      <c r="AG21" s="57">
        <v>0</v>
      </c>
    </row>
    <row r="22" spans="1:33" ht="15.75" customHeight="1">
      <c r="A22" s="25" t="s">
        <v>70</v>
      </c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756</v>
      </c>
      <c r="U22" s="58">
        <v>120</v>
      </c>
      <c r="V22" s="61">
        <v>44352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116</v>
      </c>
      <c r="AB22" s="60">
        <f t="shared" si="11"/>
        <v>-0.48</v>
      </c>
      <c r="AC22" s="62">
        <v>0.27013020833333334</v>
      </c>
      <c r="AD22" s="57">
        <f t="shared" si="12"/>
        <v>0</v>
      </c>
      <c r="AE22" s="57">
        <v>-7.32</v>
      </c>
      <c r="AF22" s="57">
        <v>-6.5775350000000001</v>
      </c>
      <c r="AG22" s="57">
        <v>0</v>
      </c>
    </row>
    <row r="23" spans="1:33" ht="15.75" customHeight="1">
      <c r="A23" s="25" t="s">
        <v>72</v>
      </c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756</v>
      </c>
      <c r="U23" s="58">
        <v>120</v>
      </c>
      <c r="V23" s="61">
        <v>44350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116</v>
      </c>
      <c r="AB23" s="60">
        <f t="shared" si="11"/>
        <v>-0.48</v>
      </c>
      <c r="AC23" s="62">
        <v>0.27013020833333334</v>
      </c>
      <c r="AD23" s="57">
        <f t="shared" si="12"/>
        <v>0</v>
      </c>
      <c r="AE23" s="57">
        <v>-7.32</v>
      </c>
      <c r="AF23" s="57">
        <v>-6.5775350000000001</v>
      </c>
      <c r="AG23" s="57">
        <v>0</v>
      </c>
    </row>
    <row r="24" spans="1:33" ht="15.75" customHeight="1">
      <c r="A24" s="25" t="s">
        <v>74</v>
      </c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756</v>
      </c>
      <c r="U24" s="58">
        <v>120</v>
      </c>
      <c r="V24" s="61" t="s">
        <v>266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116</v>
      </c>
      <c r="AB24" s="60">
        <f t="shared" si="11"/>
        <v>-0.48</v>
      </c>
      <c r="AC24" s="62">
        <v>0.27013020833333334</v>
      </c>
      <c r="AD24" s="57">
        <f t="shared" si="12"/>
        <v>0</v>
      </c>
      <c r="AE24" s="57">
        <v>-7.32</v>
      </c>
      <c r="AF24" s="57">
        <v>-6.5775350000000001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524</v>
      </c>
      <c r="U25" s="58">
        <v>48</v>
      </c>
      <c r="V25" s="61" t="s">
        <v>267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0.27013020833333334</v>
      </c>
      <c r="AD25" s="57">
        <f t="shared" si="12"/>
        <v>0</v>
      </c>
      <c r="AE25" s="57">
        <v>-7.32</v>
      </c>
      <c r="AF25" s="57">
        <v>-6.5775350000000001</v>
      </c>
      <c r="AG25" s="57">
        <v>0</v>
      </c>
    </row>
    <row r="26" spans="1:33" ht="15.75" customHeight="1">
      <c r="A26" s="25" t="s">
        <v>78</v>
      </c>
      <c r="B26" s="25" t="s">
        <v>268</v>
      </c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121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684</v>
      </c>
      <c r="U26" s="58">
        <v>48</v>
      </c>
      <c r="V26" s="61" t="s">
        <v>267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116</v>
      </c>
      <c r="AB26" s="60">
        <f t="shared" si="11"/>
        <v>-0.48</v>
      </c>
      <c r="AC26" s="62">
        <v>0.27013020833333334</v>
      </c>
      <c r="AD26" s="57">
        <f t="shared" si="12"/>
        <v>0</v>
      </c>
      <c r="AE26" s="57">
        <v>-7.32</v>
      </c>
      <c r="AF26" s="57">
        <v>-6.5775350000000001</v>
      </c>
      <c r="AG26" s="57">
        <v>0</v>
      </c>
    </row>
    <row r="27" spans="1:33" ht="15.75" customHeight="1">
      <c r="A27" s="25" t="s">
        <v>79</v>
      </c>
      <c r="B27" s="25" t="s">
        <v>269</v>
      </c>
      <c r="C27" s="17">
        <f t="shared" si="4"/>
        <v>20.99</v>
      </c>
      <c r="D27" s="17">
        <v>4</v>
      </c>
      <c r="E27" s="17">
        <v>0</v>
      </c>
      <c r="F27" s="17">
        <v>83.96</v>
      </c>
      <c r="G27" s="17">
        <v>-0.15</v>
      </c>
      <c r="H27" s="17">
        <f t="shared" si="1"/>
        <v>1.7865650309671272E-3</v>
      </c>
      <c r="I27" s="17">
        <f t="shared" si="2"/>
        <v>0.17502073904240104</v>
      </c>
      <c r="J27" s="17">
        <f t="shared" si="5"/>
        <v>14.694741249999991</v>
      </c>
      <c r="K27" s="17">
        <f t="shared" si="3"/>
        <v>3.6736853124999977</v>
      </c>
      <c r="L27" s="17">
        <v>22</v>
      </c>
      <c r="M27" s="17">
        <f t="shared" si="6"/>
        <v>0.18181818181818182</v>
      </c>
      <c r="N27" s="17">
        <v>118</v>
      </c>
      <c r="O27" s="17">
        <f t="shared" ref="O27:P27" si="35">D27/7</f>
        <v>0.5714285714285714</v>
      </c>
      <c r="P27" s="17">
        <f t="shared" si="35"/>
        <v>0</v>
      </c>
      <c r="Q27" s="17">
        <f t="shared" si="8"/>
        <v>206</v>
      </c>
      <c r="R27" s="17"/>
      <c r="S27" s="57">
        <v>0.10169491525423729</v>
      </c>
      <c r="T27" s="57">
        <v>684</v>
      </c>
      <c r="U27" s="58">
        <v>48</v>
      </c>
      <c r="V27" s="61" t="s">
        <v>267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35</v>
      </c>
      <c r="AB27" s="60">
        <f t="shared" si="11"/>
        <v>-0.69</v>
      </c>
      <c r="AC27" s="62">
        <v>0.27013020833333334</v>
      </c>
      <c r="AD27" s="57">
        <f t="shared" si="12"/>
        <v>-1.49111875</v>
      </c>
      <c r="AE27" s="57">
        <v>-7.18</v>
      </c>
      <c r="AF27" s="57">
        <v>-6.5775350000000001</v>
      </c>
      <c r="AG27" s="57">
        <v>0</v>
      </c>
    </row>
    <row r="28" spans="1:33" ht="15.75" customHeight="1">
      <c r="A28" s="25" t="s">
        <v>81</v>
      </c>
      <c r="B28" s="25" t="s">
        <v>270</v>
      </c>
      <c r="C28" s="17">
        <f t="shared" si="4"/>
        <v>20.990000000000002</v>
      </c>
      <c r="D28" s="17">
        <v>5</v>
      </c>
      <c r="E28" s="17">
        <v>0</v>
      </c>
      <c r="F28" s="17">
        <v>104.95</v>
      </c>
      <c r="G28" s="17">
        <v>0</v>
      </c>
      <c r="H28" s="17">
        <f t="shared" si="1"/>
        <v>0</v>
      </c>
      <c r="I28" s="17">
        <f t="shared" si="2"/>
        <v>0.21218933105050025</v>
      </c>
      <c r="J28" s="17">
        <f t="shared" si="5"/>
        <v>22.269270293750001</v>
      </c>
      <c r="K28" s="17">
        <f t="shared" si="3"/>
        <v>4.4538540587500002</v>
      </c>
      <c r="L28" s="17">
        <v>36</v>
      </c>
      <c r="M28" s="17">
        <f t="shared" si="6"/>
        <v>0.1388888888888889</v>
      </c>
      <c r="N28" s="17">
        <v>101</v>
      </c>
      <c r="O28" s="17">
        <f t="shared" ref="O28:P28" si="36">D28/7</f>
        <v>0.7142857142857143</v>
      </c>
      <c r="P28" s="17">
        <f t="shared" si="36"/>
        <v>0</v>
      </c>
      <c r="Q28" s="17">
        <f t="shared" si="8"/>
        <v>141</v>
      </c>
      <c r="R28" s="17"/>
      <c r="S28" s="57">
        <v>0.27722772277227731</v>
      </c>
      <c r="T28" s="57">
        <v>684</v>
      </c>
      <c r="U28" s="58">
        <v>48</v>
      </c>
      <c r="V28" s="61" t="s">
        <v>271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35</v>
      </c>
      <c r="AB28" s="60">
        <f t="shared" si="11"/>
        <v>-0.69</v>
      </c>
      <c r="AC28" s="62">
        <v>0.27013020833333334</v>
      </c>
      <c r="AD28" s="57">
        <f t="shared" si="12"/>
        <v>-1.8638984375000001</v>
      </c>
      <c r="AE28" s="57">
        <v>-7.18</v>
      </c>
      <c r="AF28" s="57">
        <v>-5.8348662537499996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20.990000000000002</v>
      </c>
      <c r="D29" s="17">
        <v>10</v>
      </c>
      <c r="E29" s="17">
        <v>0</v>
      </c>
      <c r="F29" s="17">
        <v>209.9</v>
      </c>
      <c r="G29" s="17">
        <v>-0.16</v>
      </c>
      <c r="H29" s="17">
        <f t="shared" si="1"/>
        <v>7.622677465459743E-4</v>
      </c>
      <c r="I29" s="17">
        <f t="shared" si="2"/>
        <v>0.21142706330395428</v>
      </c>
      <c r="J29" s="17">
        <f t="shared" si="5"/>
        <v>44.378540587500005</v>
      </c>
      <c r="K29" s="17">
        <f t="shared" si="3"/>
        <v>4.4378540587500002</v>
      </c>
      <c r="L29" s="17">
        <v>32</v>
      </c>
      <c r="M29" s="17">
        <f t="shared" si="6"/>
        <v>0.3125</v>
      </c>
      <c r="N29" s="17">
        <v>97</v>
      </c>
      <c r="O29" s="17">
        <f t="shared" ref="O29:P29" si="37">D29/7</f>
        <v>1.4285714285714286</v>
      </c>
      <c r="P29" s="17">
        <f t="shared" si="37"/>
        <v>0</v>
      </c>
      <c r="Q29" s="17">
        <f t="shared" si="8"/>
        <v>67</v>
      </c>
      <c r="R29" s="17"/>
      <c r="S29" s="57">
        <v>0.68686868686868685</v>
      </c>
      <c r="T29" s="57">
        <v>684</v>
      </c>
      <c r="U29" s="58">
        <v>48</v>
      </c>
      <c r="V29" s="61" t="s">
        <v>271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0.27013020833333334</v>
      </c>
      <c r="AD29" s="57">
        <f t="shared" si="12"/>
        <v>-3.7277968750000001</v>
      </c>
      <c r="AE29" s="57">
        <v>-7.18</v>
      </c>
      <c r="AF29" s="57">
        <v>-5.8348662537499996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20.99</v>
      </c>
      <c r="D30" s="17">
        <v>2</v>
      </c>
      <c r="E30" s="17">
        <v>0</v>
      </c>
      <c r="F30" s="17">
        <v>41.98</v>
      </c>
      <c r="G30" s="17">
        <v>0</v>
      </c>
      <c r="H30" s="17">
        <f t="shared" si="1"/>
        <v>0</v>
      </c>
      <c r="I30" s="17">
        <f t="shared" si="2"/>
        <v>0.21218933105050025</v>
      </c>
      <c r="J30" s="17">
        <f t="shared" si="5"/>
        <v>8.9077081175000004</v>
      </c>
      <c r="K30" s="17">
        <f t="shared" si="3"/>
        <v>4.4538540587500002</v>
      </c>
      <c r="L30" s="17">
        <v>34</v>
      </c>
      <c r="M30" s="17">
        <f t="shared" si="6"/>
        <v>5.8823529411764705E-2</v>
      </c>
      <c r="N30" s="17">
        <v>94</v>
      </c>
      <c r="O30" s="17">
        <f t="shared" ref="O30:P30" si="38">D30/7</f>
        <v>0.2857142857142857</v>
      </c>
      <c r="P30" s="17">
        <f t="shared" si="38"/>
        <v>0</v>
      </c>
      <c r="Q30" s="17">
        <f t="shared" si="8"/>
        <v>329</v>
      </c>
      <c r="R30" s="17"/>
      <c r="S30" s="57">
        <v>0.3686635944700461</v>
      </c>
      <c r="T30" s="57">
        <v>684</v>
      </c>
      <c r="U30" s="58">
        <v>48</v>
      </c>
      <c r="V30" s="61" t="s">
        <v>272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0.27013020833333334</v>
      </c>
      <c r="AD30" s="57">
        <f t="shared" si="12"/>
        <v>-0.74555937500000002</v>
      </c>
      <c r="AE30" s="57">
        <v>-7.18</v>
      </c>
      <c r="AF30" s="57">
        <v>-5.8348662537499996</v>
      </c>
      <c r="AG30" s="57">
        <v>0</v>
      </c>
    </row>
    <row r="31" spans="1:33" ht="15.75" customHeight="1">
      <c r="A31" s="25" t="s">
        <v>85</v>
      </c>
      <c r="C31" s="17">
        <f t="shared" si="4"/>
        <v>20.99</v>
      </c>
      <c r="D31" s="17">
        <v>3</v>
      </c>
      <c r="E31" s="17">
        <v>0</v>
      </c>
      <c r="F31" s="17">
        <v>62.97</v>
      </c>
      <c r="G31" s="17">
        <v>0</v>
      </c>
      <c r="H31" s="17">
        <f t="shared" si="1"/>
        <v>0</v>
      </c>
      <c r="I31" s="17">
        <f t="shared" si="2"/>
        <v>0.21218933105050017</v>
      </c>
      <c r="J31" s="17">
        <f t="shared" si="5"/>
        <v>13.361562176249995</v>
      </c>
      <c r="K31" s="17">
        <f t="shared" si="3"/>
        <v>4.4538540587499984</v>
      </c>
      <c r="L31" s="17">
        <v>19</v>
      </c>
      <c r="M31" s="17">
        <f t="shared" si="6"/>
        <v>0.15789473684210525</v>
      </c>
      <c r="N31" s="17">
        <v>91</v>
      </c>
      <c r="O31" s="17">
        <f t="shared" ref="O31:P31" si="39">D31/7</f>
        <v>0.42857142857142855</v>
      </c>
      <c r="P31" s="17">
        <f t="shared" si="39"/>
        <v>0</v>
      </c>
      <c r="Q31" s="17">
        <f t="shared" si="8"/>
        <v>212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0.45070422535211269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1"/>
        <v>-0.69</v>
      </c>
      <c r="AC31" s="62">
        <v>0.27013020833333334</v>
      </c>
      <c r="AD31" s="57">
        <f t="shared" si="12"/>
        <v>-1.1183390625</v>
      </c>
      <c r="AE31" s="57">
        <v>-7.18</v>
      </c>
      <c r="AF31" s="57">
        <v>-5.8348662537499996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9900"/>
  </sheetPr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6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5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41.1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Red and Black")</f>
        <v>Corn Filled Cornhole Bags - Set of 8 Bean Bags for Corn Hole Game - Red and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Info!B1:BJ7000""),3,FALSE),"""")"),"B07H5PF32S")</f>
        <v>B07H5PF32S</v>
      </c>
      <c r="B2" s="2" t="s">
        <v>273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15.311607357352942</v>
      </c>
      <c r="D3" s="4">
        <f>SUM(D4:D99763)</f>
        <v>40</v>
      </c>
      <c r="E3" s="4"/>
      <c r="F3" s="5">
        <f t="shared" ref="F3:G3" si="0">SUM(F4:F99763)</f>
        <v>889.60000000000014</v>
      </c>
      <c r="G3" s="5">
        <f t="shared" si="0"/>
        <v>-305.89999999999998</v>
      </c>
      <c r="H3" s="6">
        <f t="shared" ref="H3:H31" si="1">G3/F3*-1</f>
        <v>0.34386241007194235</v>
      </c>
      <c r="I3" s="7">
        <f t="shared" ref="I3:I31" si="2">J3/F3</f>
        <v>-9.7918963334457459E-2</v>
      </c>
      <c r="J3" s="5">
        <f>SUM(J4:J99763)</f>
        <v>-87.108709782333364</v>
      </c>
      <c r="K3" s="5">
        <f t="shared" ref="K3:K31" si="3">J3/D3</f>
        <v>-2.177717744558334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5 - May
6 - Jun
4 - Jul
1.96875 - Aug
1.96875 - Sept
1.96875 - Oct
0 - Nov
0 - Dec
1 - Jan
1 - Feb")</f>
        <v>3 - March
5 - April
5 - May
6 - Jun
4 - Jul
1.96875 - Aug
1.96875 - Sept
1.96875 -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18</v>
      </c>
      <c r="X3" s="6">
        <f>AVERAGE(X4:X99763)</f>
        <v>7.2126286412000695E-2</v>
      </c>
      <c r="Y3" s="5">
        <f>ROUND(AVERAGE(Y4:Y99763),2)</f>
        <v>1.81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62">
        <v>360</v>
      </c>
      <c r="U4" s="58">
        <v>160</v>
      </c>
      <c r="V4" s="61">
        <v>44253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-5.4467174358974297</v>
      </c>
      <c r="AG4" s="57">
        <v>0</v>
      </c>
    </row>
    <row r="5" spans="1:33" ht="15.75" customHeight="1">
      <c r="A5" s="25" t="s">
        <v>36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62">
        <v>360</v>
      </c>
      <c r="U5" s="58">
        <v>160</v>
      </c>
      <c r="V5" s="61">
        <v>44253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-5.4467174358974297</v>
      </c>
      <c r="AG5" s="57">
        <v>0</v>
      </c>
    </row>
    <row r="6" spans="1:33" ht="15.75" customHeight="1">
      <c r="A6" s="25" t="s">
        <v>38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1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62">
        <v>200</v>
      </c>
      <c r="U6" s="58" t="s">
        <v>63</v>
      </c>
      <c r="V6" s="61" t="s">
        <v>63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s">
        <v>35</v>
      </c>
      <c r="AB6" s="60">
        <f t="shared" si="11"/>
        <v>-0.69</v>
      </c>
      <c r="AC6" s="57">
        <v>0.26361805555555551</v>
      </c>
      <c r="AD6" s="57">
        <f t="shared" si="12"/>
        <v>0</v>
      </c>
      <c r="AE6" s="57">
        <v>-7.32</v>
      </c>
      <c r="AF6" s="57">
        <v>-5.4467174358974297</v>
      </c>
      <c r="AG6" s="57">
        <v>0</v>
      </c>
    </row>
    <row r="7" spans="1:33" ht="15.75" customHeight="1">
      <c r="A7" s="25" t="s">
        <v>40</v>
      </c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1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62">
        <v>200</v>
      </c>
      <c r="U7" s="58" t="s">
        <v>63</v>
      </c>
      <c r="V7" s="61" t="s">
        <v>63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 t="s">
        <v>35</v>
      </c>
      <c r="AB7" s="60">
        <f t="shared" si="11"/>
        <v>-0.69</v>
      </c>
      <c r="AC7" s="57">
        <v>0.26361805555555551</v>
      </c>
      <c r="AD7" s="57">
        <f t="shared" si="12"/>
        <v>0</v>
      </c>
      <c r="AE7" s="57">
        <v>-7.32</v>
      </c>
      <c r="AF7" s="57">
        <v>-5.4467174360000001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1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62">
        <v>200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0.26361805555555551</v>
      </c>
      <c r="AD8" s="57">
        <f t="shared" si="12"/>
        <v>0</v>
      </c>
      <c r="AE8" s="57">
        <v>-7.32</v>
      </c>
      <c r="AF8" s="57">
        <v>-5.4467174360000001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1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200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0.26361805555555551</v>
      </c>
      <c r="AD9" s="57">
        <f t="shared" si="12"/>
        <v>0</v>
      </c>
      <c r="AE9" s="57">
        <v>-7.32</v>
      </c>
      <c r="AF9" s="57">
        <v>-5.7999225640000001</v>
      </c>
      <c r="AG9" s="57">
        <v>0</v>
      </c>
    </row>
    <row r="10" spans="1:33" ht="15.75" customHeight="1">
      <c r="A10" s="25" t="s">
        <v>46</v>
      </c>
      <c r="C10" s="17">
        <f t="shared" si="4"/>
        <v>31.99</v>
      </c>
      <c r="D10" s="17">
        <v>1</v>
      </c>
      <c r="E10" s="17">
        <v>0</v>
      </c>
      <c r="F10" s="17">
        <v>31.99</v>
      </c>
      <c r="G10" s="17">
        <v>0</v>
      </c>
      <c r="H10" s="17">
        <f t="shared" si="1"/>
        <v>0</v>
      </c>
      <c r="I10" s="17">
        <f t="shared" si="2"/>
        <v>0.43196324172137124</v>
      </c>
      <c r="J10" s="17">
        <f t="shared" si="5"/>
        <v>13.818504102666665</v>
      </c>
      <c r="K10" s="17">
        <f t="shared" si="3"/>
        <v>13.818504102666665</v>
      </c>
      <c r="L10" s="17">
        <v>2</v>
      </c>
      <c r="M10" s="17">
        <f t="shared" si="6"/>
        <v>0.5</v>
      </c>
      <c r="N10" s="17">
        <v>0</v>
      </c>
      <c r="O10" s="17">
        <f t="shared" ref="O10:P10" si="18">D10/7</f>
        <v>0.14285714285714285</v>
      </c>
      <c r="P10" s="17">
        <f t="shared" si="18"/>
        <v>0</v>
      </c>
      <c r="Q10" s="17">
        <f t="shared" si="8"/>
        <v>0</v>
      </c>
      <c r="R10" s="17"/>
      <c r="S10" s="57">
        <v>0</v>
      </c>
      <c r="T10" s="57">
        <v>340</v>
      </c>
      <c r="U10" s="58">
        <v>160</v>
      </c>
      <c r="V10" s="61">
        <v>44308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>
        <v>0</v>
      </c>
      <c r="AB10" s="60">
        <f t="shared" si="11"/>
        <v>-0.48</v>
      </c>
      <c r="AC10" s="57">
        <v>0.26361805555555551</v>
      </c>
      <c r="AD10" s="57">
        <f t="shared" si="12"/>
        <v>-0.25307333333333326</v>
      </c>
      <c r="AE10" s="57">
        <v>-7.32</v>
      </c>
      <c r="AF10" s="57">
        <v>-5.7999225640000001</v>
      </c>
      <c r="AG10" s="57">
        <v>0</v>
      </c>
    </row>
    <row r="11" spans="1:33" ht="15.75" customHeight="1">
      <c r="A11" s="25" t="s">
        <v>48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340</v>
      </c>
      <c r="U11" s="58">
        <v>160</v>
      </c>
      <c r="V11" s="61">
        <v>44308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>
        <v>0</v>
      </c>
      <c r="AB11" s="60">
        <f t="shared" si="11"/>
        <v>-0.48</v>
      </c>
      <c r="AC11" s="57">
        <v>0.26361805555555551</v>
      </c>
      <c r="AD11" s="57">
        <f t="shared" si="12"/>
        <v>0</v>
      </c>
      <c r="AE11" s="57">
        <v>-7.32</v>
      </c>
      <c r="AF11" s="57">
        <v>-5.8871020510000003</v>
      </c>
      <c r="AG11" s="57">
        <v>0</v>
      </c>
    </row>
    <row r="12" spans="1:33" ht="15.75" customHeight="1">
      <c r="A12" s="25" t="s">
        <v>50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340</v>
      </c>
      <c r="U12" s="58">
        <v>160</v>
      </c>
      <c r="V12" s="61">
        <v>44307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>
        <v>0</v>
      </c>
      <c r="AB12" s="60">
        <f t="shared" si="11"/>
        <v>-0.48</v>
      </c>
      <c r="AC12" s="62">
        <v>0.26361805555555551</v>
      </c>
      <c r="AD12" s="57">
        <f t="shared" si="12"/>
        <v>0</v>
      </c>
      <c r="AE12" s="57">
        <v>-7.32</v>
      </c>
      <c r="AF12" s="57">
        <v>-6.08582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340</v>
      </c>
      <c r="U13" s="58">
        <v>160</v>
      </c>
      <c r="V13" s="61">
        <v>44304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0.26361805555555551</v>
      </c>
      <c r="AD13" s="57">
        <f t="shared" si="12"/>
        <v>0</v>
      </c>
      <c r="AE13" s="57">
        <v>-7.32</v>
      </c>
      <c r="AF13" s="57">
        <v>-6.08582</v>
      </c>
      <c r="AG13" s="57">
        <v>0</v>
      </c>
    </row>
    <row r="14" spans="1:33" ht="15.75" customHeight="1">
      <c r="A14" s="25" t="s">
        <v>54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340</v>
      </c>
      <c r="U14" s="58">
        <v>160</v>
      </c>
      <c r="V14" s="61">
        <v>44317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1"/>
        <v>-0.48</v>
      </c>
      <c r="AC14" s="62">
        <v>0.26361805555555551</v>
      </c>
      <c r="AD14" s="57">
        <f t="shared" si="12"/>
        <v>0</v>
      </c>
      <c r="AE14" s="57">
        <v>-7.32</v>
      </c>
      <c r="AF14" s="57">
        <v>-6.08582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1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2</v>
      </c>
      <c r="T15" s="57">
        <v>340</v>
      </c>
      <c r="U15" s="58">
        <v>160</v>
      </c>
      <c r="V15" s="61">
        <v>44317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0.26361805555555551</v>
      </c>
      <c r="AD15" s="57">
        <f t="shared" si="12"/>
        <v>0</v>
      </c>
      <c r="AE15" s="57">
        <v>-7.32</v>
      </c>
      <c r="AF15" s="57">
        <v>-6.5775350000000001</v>
      </c>
      <c r="AG15" s="57">
        <v>0</v>
      </c>
    </row>
    <row r="16" spans="1:33" ht="15.75" customHeight="1">
      <c r="A16" s="25" t="s">
        <v>57</v>
      </c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340</v>
      </c>
      <c r="U16" s="58">
        <v>160</v>
      </c>
      <c r="V16" s="61">
        <v>44317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35</v>
      </c>
      <c r="AB16" s="60">
        <f t="shared" si="11"/>
        <v>-0.69</v>
      </c>
      <c r="AC16" s="62">
        <v>0.26361805555555551</v>
      </c>
      <c r="AD16" s="57">
        <f t="shared" si="12"/>
        <v>0</v>
      </c>
      <c r="AE16" s="57">
        <v>-7.32</v>
      </c>
      <c r="AF16" s="57">
        <v>-6.5775350000000001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724</v>
      </c>
      <c r="U17" s="58">
        <v>140</v>
      </c>
      <c r="V17" s="61">
        <v>44339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0.26361805555555551</v>
      </c>
      <c r="AD17" s="57">
        <f t="shared" si="12"/>
        <v>0</v>
      </c>
      <c r="AE17" s="57">
        <v>-7.32</v>
      </c>
      <c r="AF17" s="57">
        <v>-6.5775350000000001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724</v>
      </c>
      <c r="U18" s="58">
        <v>140</v>
      </c>
      <c r="V18" s="61">
        <v>44339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0.26361805555555551</v>
      </c>
      <c r="AD18" s="57">
        <f t="shared" si="12"/>
        <v>0</v>
      </c>
      <c r="AE18" s="57">
        <v>-7.32</v>
      </c>
      <c r="AF18" s="57">
        <v>-6.5775350000000001</v>
      </c>
      <c r="AG18" s="57">
        <v>0</v>
      </c>
    </row>
    <row r="19" spans="1:33" ht="15.75" customHeight="1">
      <c r="A19" s="25" t="s">
        <v>64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724</v>
      </c>
      <c r="U19" s="58">
        <v>140</v>
      </c>
      <c r="V19" s="61">
        <v>44339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1"/>
        <v>-0.69</v>
      </c>
      <c r="AC19" s="62">
        <v>0.26361805555555551</v>
      </c>
      <c r="AD19" s="57">
        <f t="shared" si="12"/>
        <v>0</v>
      </c>
      <c r="AE19" s="57">
        <v>-7.32</v>
      </c>
      <c r="AF19" s="57">
        <v>-6.5775350000000001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724</v>
      </c>
      <c r="U20" s="58">
        <v>140</v>
      </c>
      <c r="V20" s="61">
        <v>44339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0.26361805555555551</v>
      </c>
      <c r="AD20" s="57">
        <f t="shared" si="12"/>
        <v>0</v>
      </c>
      <c r="AE20" s="57">
        <v>-7.32</v>
      </c>
      <c r="AF20" s="57">
        <v>-6.5775350000000001</v>
      </c>
      <c r="AG20" s="57">
        <v>0</v>
      </c>
    </row>
    <row r="21" spans="1:33" ht="15.75" customHeight="1">
      <c r="A21" s="25" t="s">
        <v>68</v>
      </c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724</v>
      </c>
      <c r="U21" s="58">
        <v>140</v>
      </c>
      <c r="V21" s="61">
        <v>44352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35</v>
      </c>
      <c r="AB21" s="60">
        <f t="shared" si="11"/>
        <v>-0.69</v>
      </c>
      <c r="AC21" s="57">
        <v>0.26361805555555551</v>
      </c>
      <c r="AD21" s="57">
        <f t="shared" si="12"/>
        <v>0</v>
      </c>
      <c r="AE21" s="57">
        <v>-7.32</v>
      </c>
      <c r="AF21" s="57">
        <v>-6.5775350000000001</v>
      </c>
      <c r="AG21" s="57">
        <v>0</v>
      </c>
    </row>
    <row r="22" spans="1:33" ht="15.75" customHeight="1">
      <c r="A22" s="25" t="s">
        <v>70</v>
      </c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724</v>
      </c>
      <c r="U22" s="58">
        <v>140</v>
      </c>
      <c r="V22" s="61">
        <v>44352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35</v>
      </c>
      <c r="AB22" s="60">
        <f t="shared" si="11"/>
        <v>-0.69</v>
      </c>
      <c r="AC22" s="62">
        <v>0.26361805555555551</v>
      </c>
      <c r="AD22" s="57">
        <f t="shared" si="12"/>
        <v>0</v>
      </c>
      <c r="AE22" s="57">
        <v>-7.32</v>
      </c>
      <c r="AF22" s="57">
        <v>-6.5775350000000001</v>
      </c>
      <c r="AG22" s="57">
        <v>0</v>
      </c>
    </row>
    <row r="23" spans="1:33" ht="15.75" customHeight="1">
      <c r="A23" s="25" t="s">
        <v>72</v>
      </c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1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724</v>
      </c>
      <c r="U23" s="58">
        <v>140</v>
      </c>
      <c r="V23" s="61">
        <v>44350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116</v>
      </c>
      <c r="AB23" s="60">
        <f t="shared" si="11"/>
        <v>-0.48</v>
      </c>
      <c r="AC23" s="62">
        <v>0.26361805555555551</v>
      </c>
      <c r="AD23" s="57">
        <f t="shared" si="12"/>
        <v>0</v>
      </c>
      <c r="AE23" s="57">
        <v>-7.32</v>
      </c>
      <c r="AF23" s="57">
        <v>-6.5775350000000001</v>
      </c>
      <c r="AG23" s="57">
        <v>0</v>
      </c>
    </row>
    <row r="24" spans="1:33" ht="15.75" customHeight="1">
      <c r="A24" s="25" t="s">
        <v>74</v>
      </c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724</v>
      </c>
      <c r="U24" s="58">
        <v>140</v>
      </c>
      <c r="V24" s="61" t="s">
        <v>274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116</v>
      </c>
      <c r="AB24" s="60">
        <f t="shared" si="11"/>
        <v>-0.48</v>
      </c>
      <c r="AC24" s="62">
        <v>0.26361805555555551</v>
      </c>
      <c r="AD24" s="57">
        <f t="shared" si="12"/>
        <v>0</v>
      </c>
      <c r="AE24" s="57">
        <v>-7.32</v>
      </c>
      <c r="AF24" s="57">
        <v>-6.5775350000000001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404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0.26361805555555551</v>
      </c>
      <c r="AD25" s="57">
        <f t="shared" si="12"/>
        <v>0</v>
      </c>
      <c r="AE25" s="57">
        <v>-7.32</v>
      </c>
      <c r="AF25" s="57">
        <v>-6.5775350000000001</v>
      </c>
      <c r="AG25" s="57">
        <v>0</v>
      </c>
    </row>
    <row r="26" spans="1:33" ht="15.75" customHeight="1">
      <c r="A26" s="25" t="s">
        <v>78</v>
      </c>
      <c r="B26" s="25" t="s">
        <v>153</v>
      </c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140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584</v>
      </c>
      <c r="U26" s="58" t="s">
        <v>63</v>
      </c>
      <c r="V26" s="61" t="s">
        <v>63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116</v>
      </c>
      <c r="AB26" s="60">
        <f t="shared" si="11"/>
        <v>-0.48</v>
      </c>
      <c r="AC26" s="62">
        <v>0.26361805555555551</v>
      </c>
      <c r="AD26" s="57">
        <f t="shared" si="12"/>
        <v>0</v>
      </c>
      <c r="AE26" s="57">
        <v>-7.32</v>
      </c>
      <c r="AF26" s="57">
        <v>-6.5775350000000001</v>
      </c>
      <c r="AG26" s="57">
        <v>0</v>
      </c>
    </row>
    <row r="27" spans="1:33" ht="15.75" customHeight="1">
      <c r="A27" s="25" t="s">
        <v>79</v>
      </c>
      <c r="B27" s="25" t="s">
        <v>269</v>
      </c>
      <c r="C27" s="17">
        <f t="shared" si="4"/>
        <v>21.99</v>
      </c>
      <c r="D27" s="17">
        <v>3</v>
      </c>
      <c r="E27" s="17">
        <v>1</v>
      </c>
      <c r="F27" s="17">
        <v>65.97</v>
      </c>
      <c r="G27" s="17">
        <v>-15.75</v>
      </c>
      <c r="H27" s="17">
        <f t="shared" si="1"/>
        <v>0.23874488403819918</v>
      </c>
      <c r="I27" s="17">
        <f t="shared" si="2"/>
        <v>-3.0915321358193085E-2</v>
      </c>
      <c r="J27" s="17">
        <f t="shared" si="5"/>
        <v>-2.0394837499999978</v>
      </c>
      <c r="K27" s="17">
        <f t="shared" si="3"/>
        <v>-0.67982791666666598</v>
      </c>
      <c r="L27" s="17">
        <v>18</v>
      </c>
      <c r="M27" s="17">
        <f t="shared" si="6"/>
        <v>0.16666666666666666</v>
      </c>
      <c r="N27" s="17">
        <v>135</v>
      </c>
      <c r="O27" s="17">
        <f t="shared" ref="O27:P27" si="35">D27/7</f>
        <v>0.42857142857142855</v>
      </c>
      <c r="P27" s="17">
        <f t="shared" si="35"/>
        <v>0.14285714285714285</v>
      </c>
      <c r="Q27" s="17">
        <f t="shared" si="8"/>
        <v>236</v>
      </c>
      <c r="R27" s="17"/>
      <c r="S27" s="57">
        <v>8.6956521739130432E-2</v>
      </c>
      <c r="T27" s="57">
        <v>584</v>
      </c>
      <c r="U27" s="58" t="s">
        <v>63</v>
      </c>
      <c r="V27" s="61" t="s">
        <v>63</v>
      </c>
      <c r="W27" s="62">
        <v>0</v>
      </c>
      <c r="X27" s="57">
        <f t="shared" si="9"/>
        <v>0</v>
      </c>
      <c r="Y27" s="57">
        <f t="shared" si="10"/>
        <v>5.25</v>
      </c>
      <c r="Z27" s="62">
        <v>3</v>
      </c>
      <c r="AA27" s="62" t="s">
        <v>35</v>
      </c>
      <c r="AB27" s="60">
        <f t="shared" si="11"/>
        <v>-0.69</v>
      </c>
      <c r="AC27" s="62">
        <v>0.26361805555555551</v>
      </c>
      <c r="AD27" s="57">
        <f t="shared" si="12"/>
        <v>-1.0913787499999996</v>
      </c>
      <c r="AE27" s="57">
        <v>-7.18</v>
      </c>
      <c r="AF27" s="57">
        <v>-6.5775350000000001</v>
      </c>
      <c r="AG27" s="57">
        <v>0</v>
      </c>
    </row>
    <row r="28" spans="1:33" ht="15.75" customHeight="1">
      <c r="A28" s="25" t="s">
        <v>81</v>
      </c>
      <c r="B28" s="25" t="s">
        <v>275</v>
      </c>
      <c r="C28" s="17">
        <f t="shared" si="4"/>
        <v>21.99</v>
      </c>
      <c r="D28" s="17">
        <v>9</v>
      </c>
      <c r="E28" s="17">
        <v>0</v>
      </c>
      <c r="F28" s="17">
        <v>197.91</v>
      </c>
      <c r="G28" s="17">
        <v>-88.86</v>
      </c>
      <c r="H28" s="17">
        <f t="shared" si="1"/>
        <v>0.44899196604517205</v>
      </c>
      <c r="I28" s="17">
        <f t="shared" si="2"/>
        <v>-0.20738938170759436</v>
      </c>
      <c r="J28" s="17">
        <f t="shared" si="5"/>
        <v>-41.044432533749998</v>
      </c>
      <c r="K28" s="17">
        <f t="shared" si="3"/>
        <v>-4.5604925037499999</v>
      </c>
      <c r="L28" s="17">
        <v>62</v>
      </c>
      <c r="M28" s="17">
        <f t="shared" si="6"/>
        <v>0.14516129032258066</v>
      </c>
      <c r="N28" s="17">
        <v>115</v>
      </c>
      <c r="O28" s="17">
        <f t="shared" ref="O28:P28" si="36">D28/7</f>
        <v>1.2857142857142858</v>
      </c>
      <c r="P28" s="17">
        <f t="shared" si="36"/>
        <v>0</v>
      </c>
      <c r="Q28" s="17">
        <f t="shared" si="8"/>
        <v>89</v>
      </c>
      <c r="R28" s="17"/>
      <c r="S28" s="57">
        <v>0.33898305084745761</v>
      </c>
      <c r="T28" s="57">
        <v>584</v>
      </c>
      <c r="U28" s="58" t="s">
        <v>63</v>
      </c>
      <c r="V28" s="61" t="s">
        <v>63</v>
      </c>
      <c r="W28" s="62">
        <v>7</v>
      </c>
      <c r="X28" s="57">
        <f t="shared" si="9"/>
        <v>0.77777777777777779</v>
      </c>
      <c r="Y28" s="57">
        <f t="shared" si="10"/>
        <v>5.2270588235294113</v>
      </c>
      <c r="Z28" s="62">
        <v>10</v>
      </c>
      <c r="AA28" s="62" t="s">
        <v>35</v>
      </c>
      <c r="AB28" s="60">
        <f t="shared" si="11"/>
        <v>-0.69</v>
      </c>
      <c r="AC28" s="62">
        <v>0.26361805555555551</v>
      </c>
      <c r="AD28" s="57">
        <f t="shared" si="12"/>
        <v>-3.2741362499999993</v>
      </c>
      <c r="AE28" s="57">
        <v>-7.18</v>
      </c>
      <c r="AF28" s="57">
        <v>-5.8348662537499996</v>
      </c>
      <c r="AG28" s="57">
        <v>0</v>
      </c>
    </row>
    <row r="29" spans="1:33" ht="15.75" customHeight="1">
      <c r="A29" s="13" t="s">
        <v>82</v>
      </c>
      <c r="B29" s="13" t="s">
        <v>144</v>
      </c>
      <c r="C29" s="17">
        <f t="shared" si="4"/>
        <v>21.990000000000002</v>
      </c>
      <c r="D29" s="17">
        <v>13</v>
      </c>
      <c r="E29" s="17">
        <v>0</v>
      </c>
      <c r="F29" s="17">
        <v>285.87</v>
      </c>
      <c r="G29" s="17">
        <v>-93.58</v>
      </c>
      <c r="H29" s="17">
        <f t="shared" si="1"/>
        <v>0.32735159338160702</v>
      </c>
      <c r="I29" s="17">
        <f t="shared" si="2"/>
        <v>-8.5749009044029406E-2</v>
      </c>
      <c r="J29" s="17">
        <f t="shared" si="5"/>
        <v>-24.513069215416689</v>
      </c>
      <c r="K29" s="17">
        <f t="shared" si="3"/>
        <v>-1.8856207088782069</v>
      </c>
      <c r="L29" s="17">
        <v>51</v>
      </c>
      <c r="M29" s="17">
        <f t="shared" si="6"/>
        <v>0.25490196078431371</v>
      </c>
      <c r="N29" s="17">
        <v>108</v>
      </c>
      <c r="O29" s="17">
        <f t="shared" ref="O29:P29" si="37">D29/7</f>
        <v>1.8571428571428572</v>
      </c>
      <c r="P29" s="17">
        <f t="shared" si="37"/>
        <v>0</v>
      </c>
      <c r="Q29" s="17">
        <f t="shared" si="8"/>
        <v>58</v>
      </c>
      <c r="R29" s="17"/>
      <c r="S29" s="57">
        <v>0.88073394495412849</v>
      </c>
      <c r="T29" s="57">
        <v>584</v>
      </c>
      <c r="U29" s="58" t="s">
        <v>63</v>
      </c>
      <c r="V29" s="61" t="s">
        <v>63</v>
      </c>
      <c r="W29" s="57">
        <v>5</v>
      </c>
      <c r="X29" s="57">
        <f t="shared" si="9"/>
        <v>0.38461538461538464</v>
      </c>
      <c r="Y29" s="57">
        <f t="shared" si="10"/>
        <v>7.1984615384615385</v>
      </c>
      <c r="Z29" s="57">
        <v>8</v>
      </c>
      <c r="AA29" s="57" t="s">
        <v>35</v>
      </c>
      <c r="AB29" s="60">
        <f t="shared" si="11"/>
        <v>-0.69</v>
      </c>
      <c r="AC29" s="57">
        <v>0.26361805555555551</v>
      </c>
      <c r="AD29" s="57">
        <f t="shared" si="12"/>
        <v>-4.7293079166666656</v>
      </c>
      <c r="AE29" s="57">
        <v>-7.18</v>
      </c>
      <c r="AF29" s="57">
        <v>-5.8348662537499996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21.990000000000002</v>
      </c>
      <c r="D30" s="17">
        <v>7</v>
      </c>
      <c r="E30" s="17">
        <v>0</v>
      </c>
      <c r="F30" s="17">
        <v>153.93</v>
      </c>
      <c r="G30" s="17">
        <v>-55.69</v>
      </c>
      <c r="H30" s="17">
        <f t="shared" si="1"/>
        <v>0.36178782563502887</v>
      </c>
      <c r="I30" s="17">
        <f t="shared" si="2"/>
        <v>-0.12018524129745121</v>
      </c>
      <c r="J30" s="17">
        <f t="shared" si="5"/>
        <v>-18.500114192916666</v>
      </c>
      <c r="K30" s="17">
        <f t="shared" si="3"/>
        <v>-2.6428734561309524</v>
      </c>
      <c r="L30" s="17">
        <v>39</v>
      </c>
      <c r="M30" s="17">
        <f t="shared" si="6"/>
        <v>0.17948717948717949</v>
      </c>
      <c r="N30" s="17">
        <v>99</v>
      </c>
      <c r="O30" s="17">
        <f t="shared" ref="O30:P30" si="38">D30/7</f>
        <v>1</v>
      </c>
      <c r="P30" s="17">
        <f t="shared" si="38"/>
        <v>0</v>
      </c>
      <c r="Q30" s="17">
        <f t="shared" si="8"/>
        <v>99</v>
      </c>
      <c r="R30" s="17"/>
      <c r="S30" s="57">
        <v>0.47540983606557369</v>
      </c>
      <c r="T30" s="57">
        <v>584</v>
      </c>
      <c r="U30" s="58" t="s">
        <v>63</v>
      </c>
      <c r="V30" s="61" t="s">
        <v>63</v>
      </c>
      <c r="W30" s="57">
        <v>5</v>
      </c>
      <c r="X30" s="57">
        <f t="shared" si="9"/>
        <v>0.7142857142857143</v>
      </c>
      <c r="Y30" s="57">
        <f t="shared" si="10"/>
        <v>6.9612499999999997</v>
      </c>
      <c r="Z30" s="57">
        <v>3</v>
      </c>
      <c r="AA30" s="57" t="s">
        <v>35</v>
      </c>
      <c r="AB30" s="60">
        <f t="shared" si="11"/>
        <v>-0.69</v>
      </c>
      <c r="AC30" s="57">
        <v>0.26361805555555551</v>
      </c>
      <c r="AD30" s="57">
        <f t="shared" si="12"/>
        <v>-2.5465504166666659</v>
      </c>
      <c r="AE30" s="57">
        <v>-7.18</v>
      </c>
      <c r="AF30" s="57">
        <v>-5.8348662537499996</v>
      </c>
      <c r="AG30" s="57">
        <v>0</v>
      </c>
    </row>
    <row r="31" spans="1:33" ht="15.75" customHeight="1">
      <c r="A31" s="25" t="s">
        <v>85</v>
      </c>
      <c r="C31" s="17">
        <f t="shared" si="4"/>
        <v>21.990000000000002</v>
      </c>
      <c r="D31" s="17">
        <v>7</v>
      </c>
      <c r="E31" s="17">
        <v>0</v>
      </c>
      <c r="F31" s="17">
        <v>153.93</v>
      </c>
      <c r="G31" s="17">
        <v>-52.02000000000001</v>
      </c>
      <c r="H31" s="17">
        <f t="shared" si="1"/>
        <v>0.33794581952835712</v>
      </c>
      <c r="I31" s="17">
        <f t="shared" si="2"/>
        <v>-9.6343235190779433E-2</v>
      </c>
      <c r="J31" s="17">
        <f t="shared" si="5"/>
        <v>-14.830114192916678</v>
      </c>
      <c r="K31" s="17">
        <f t="shared" si="3"/>
        <v>-2.1185877418452397</v>
      </c>
      <c r="L31" s="17">
        <v>40</v>
      </c>
      <c r="M31" s="17">
        <f t="shared" si="6"/>
        <v>0.17499999999999999</v>
      </c>
      <c r="N31" s="17">
        <v>92</v>
      </c>
      <c r="O31" s="17">
        <f t="shared" ref="O31:P31" si="39">D31/7</f>
        <v>1</v>
      </c>
      <c r="P31" s="17">
        <f t="shared" si="39"/>
        <v>0</v>
      </c>
      <c r="Q31" s="17">
        <f t="shared" si="8"/>
        <v>92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0.6271186440677966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1</v>
      </c>
      <c r="X31" s="57">
        <f t="shared" si="9"/>
        <v>0.14285714285714285</v>
      </c>
      <c r="Y31" s="57">
        <f t="shared" si="10"/>
        <v>26.010000000000005</v>
      </c>
      <c r="Z31" s="62">
        <v>1</v>
      </c>
      <c r="AA31" s="62" t="s">
        <v>35</v>
      </c>
      <c r="AB31" s="60">
        <f t="shared" si="11"/>
        <v>-0.69</v>
      </c>
      <c r="AC31" s="62">
        <v>0.26361805555555551</v>
      </c>
      <c r="AD31" s="57">
        <f t="shared" si="12"/>
        <v>-2.5465504166666659</v>
      </c>
      <c r="AE31" s="57">
        <v>-7.18</v>
      </c>
      <c r="AF31" s="57">
        <v>-5.8348662537499996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14.1640625" customWidth="1"/>
    <col min="15" max="15" width="25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Red and Blue")</f>
        <v>Corn Filled Cornhole Bags - Set of 8 Bean Bags for Corn Hole Game - Red and Blue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Info!B1:BJ7000""),3,FALSE),"""")"),"B07H5PR9MY")</f>
        <v>B07H5PR9MY</v>
      </c>
      <c r="B2" s="2" t="s">
        <v>276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15.311607357352942</v>
      </c>
      <c r="D3" s="4">
        <f>SUM(D4:D99763)</f>
        <v>19</v>
      </c>
      <c r="E3" s="4"/>
      <c r="F3" s="5">
        <f t="shared" ref="F3:G3" si="0">SUM(F4:F99763)</f>
        <v>417.81</v>
      </c>
      <c r="G3" s="5">
        <f t="shared" si="0"/>
        <v>-11.39</v>
      </c>
      <c r="H3" s="6">
        <f t="shared" ref="H3:H31" si="1">G3/F3*-1</f>
        <v>2.7261195280151265E-2</v>
      </c>
      <c r="I3" s="7">
        <f t="shared" ref="I3:I31" si="2">J3/F3</f>
        <v>0.2100156833389179</v>
      </c>
      <c r="J3" s="5">
        <f>SUM(J4:J99763)</f>
        <v>87.746652655833287</v>
      </c>
      <c r="K3" s="5">
        <f t="shared" ref="K3:K31" si="3">J3/D3</f>
        <v>4.6182448766228044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5 - May
6 - Jun
8 - Jul
5.0625 - Aug
5.0625 - Sept
5.0625 - Oct
0 - Nov
0 - Dec
1 - Jan
1 - Feb")</f>
        <v>3 - March
5 - April
5 - May
6 - Jun
8 - Jul
5.0625 - Aug
5.0625 - Sept
5.0625 -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62">
        <v>510</v>
      </c>
      <c r="U4" s="58">
        <v>200</v>
      </c>
      <c r="V4" s="61">
        <v>44253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-5.8782224358974302</v>
      </c>
      <c r="AG4" s="57">
        <v>0</v>
      </c>
    </row>
    <row r="5" spans="1:33" ht="15.75" customHeight="1">
      <c r="A5" s="25" t="s">
        <v>36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62">
        <v>510</v>
      </c>
      <c r="U5" s="58">
        <v>200</v>
      </c>
      <c r="V5" s="61">
        <v>44253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-5.8782224358974302</v>
      </c>
      <c r="AG5" s="57">
        <v>0</v>
      </c>
    </row>
    <row r="6" spans="1:33" ht="15.75" customHeight="1">
      <c r="A6" s="25" t="s">
        <v>38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62">
        <v>310</v>
      </c>
      <c r="U6" s="58" t="s">
        <v>63</v>
      </c>
      <c r="V6" s="61" t="s">
        <v>63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-5.8782224358974302</v>
      </c>
      <c r="AG6" s="57">
        <v>0</v>
      </c>
    </row>
    <row r="7" spans="1:33" ht="15.75" customHeight="1">
      <c r="A7" s="25" t="s">
        <v>40</v>
      </c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62">
        <v>310</v>
      </c>
      <c r="U7" s="58" t="s">
        <v>63</v>
      </c>
      <c r="V7" s="61" t="s">
        <v>63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-5.8782224359999997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62">
        <v>310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-5.8782224359999997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310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0.30422272222222224</v>
      </c>
      <c r="AD9" s="57">
        <f t="shared" si="12"/>
        <v>0</v>
      </c>
      <c r="AE9" s="57">
        <v>-7.32</v>
      </c>
      <c r="AF9" s="57">
        <v>-6.2314275639999996</v>
      </c>
      <c r="AG9" s="57">
        <v>0</v>
      </c>
    </row>
    <row r="10" spans="1:33" ht="15.75" customHeight="1">
      <c r="A10" s="25" t="s">
        <v>46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400</v>
      </c>
      <c r="U10" s="58">
        <v>200</v>
      </c>
      <c r="V10" s="61">
        <v>44308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>
        <v>0</v>
      </c>
      <c r="AB10" s="60">
        <f t="shared" si="11"/>
        <v>-0.48</v>
      </c>
      <c r="AC10" s="57">
        <v>0.30422272222222224</v>
      </c>
      <c r="AD10" s="57">
        <f t="shared" si="12"/>
        <v>0</v>
      </c>
      <c r="AE10" s="57">
        <v>-7.32</v>
      </c>
      <c r="AF10" s="57">
        <v>-6.2314275639999996</v>
      </c>
      <c r="AG10" s="57">
        <v>0</v>
      </c>
    </row>
    <row r="11" spans="1:33" ht="15.75" customHeight="1">
      <c r="A11" s="25" t="s">
        <v>48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400</v>
      </c>
      <c r="U11" s="58">
        <v>200</v>
      </c>
      <c r="V11" s="61">
        <v>44308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>
        <v>0</v>
      </c>
      <c r="AB11" s="60">
        <f t="shared" si="11"/>
        <v>-0.48</v>
      </c>
      <c r="AC11" s="57">
        <v>0.30422272222222224</v>
      </c>
      <c r="AD11" s="57">
        <f t="shared" si="12"/>
        <v>0</v>
      </c>
      <c r="AE11" s="57">
        <v>-7.32</v>
      </c>
      <c r="AF11" s="57">
        <v>-6.3186070509999999</v>
      </c>
      <c r="AG11" s="57">
        <v>0</v>
      </c>
    </row>
    <row r="12" spans="1:33" ht="15.75" customHeight="1">
      <c r="A12" s="25" t="s">
        <v>50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400</v>
      </c>
      <c r="U12" s="58">
        <v>200</v>
      </c>
      <c r="V12" s="61">
        <v>44307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>
        <v>0</v>
      </c>
      <c r="AB12" s="60">
        <f t="shared" si="11"/>
        <v>-0.48</v>
      </c>
      <c r="AC12" s="62">
        <v>0.30422272222222224</v>
      </c>
      <c r="AD12" s="57">
        <f t="shared" si="12"/>
        <v>0</v>
      </c>
      <c r="AE12" s="57">
        <v>-7.32</v>
      </c>
      <c r="AF12" s="57">
        <v>-6.5173249999999996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400</v>
      </c>
      <c r="U13" s="58">
        <v>200</v>
      </c>
      <c r="V13" s="61">
        <v>44304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0.30422272222222224</v>
      </c>
      <c r="AD13" s="57">
        <f t="shared" si="12"/>
        <v>0</v>
      </c>
      <c r="AE13" s="57">
        <v>-7.32</v>
      </c>
      <c r="AF13" s="57">
        <v>-6.5173249999999996</v>
      </c>
      <c r="AG13" s="57">
        <v>0</v>
      </c>
    </row>
    <row r="14" spans="1:33" ht="15.75" customHeight="1">
      <c r="A14" s="25" t="s">
        <v>54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400</v>
      </c>
      <c r="U14" s="58">
        <v>200</v>
      </c>
      <c r="V14" s="61">
        <v>44317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1"/>
        <v>-0.48</v>
      </c>
      <c r="AC14" s="62">
        <v>0.30422272222222224</v>
      </c>
      <c r="AD14" s="57">
        <f t="shared" si="12"/>
        <v>0</v>
      </c>
      <c r="AE14" s="57">
        <v>-7.32</v>
      </c>
      <c r="AF14" s="57">
        <v>-6.5173249999999996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400</v>
      </c>
      <c r="U15" s="58">
        <v>200</v>
      </c>
      <c r="V15" s="61">
        <v>44317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0.30422272222222224</v>
      </c>
      <c r="AD15" s="57">
        <f t="shared" si="12"/>
        <v>0</v>
      </c>
      <c r="AE15" s="57">
        <v>-7.32</v>
      </c>
      <c r="AF15" s="57">
        <v>-6.5775350000000001</v>
      </c>
      <c r="AG15" s="57">
        <v>0</v>
      </c>
    </row>
    <row r="16" spans="1:33" ht="15.75" customHeight="1">
      <c r="A16" s="25" t="s">
        <v>57</v>
      </c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400</v>
      </c>
      <c r="U16" s="58">
        <v>200</v>
      </c>
      <c r="V16" s="61">
        <v>44317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116</v>
      </c>
      <c r="AB16" s="60">
        <f t="shared" si="11"/>
        <v>-0.48</v>
      </c>
      <c r="AC16" s="62">
        <v>0.30422272222222224</v>
      </c>
      <c r="AD16" s="57">
        <f t="shared" si="12"/>
        <v>0</v>
      </c>
      <c r="AE16" s="57">
        <v>-7.32</v>
      </c>
      <c r="AF16" s="57">
        <v>-6.5775350000000001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810</v>
      </c>
      <c r="U17" s="58">
        <v>180</v>
      </c>
      <c r="V17" s="61">
        <v>44339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0.30422272222222224</v>
      </c>
      <c r="AD17" s="57">
        <f t="shared" si="12"/>
        <v>0</v>
      </c>
      <c r="AE17" s="57">
        <v>-7.32</v>
      </c>
      <c r="AF17" s="57">
        <v>-6.5775350000000001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810</v>
      </c>
      <c r="U18" s="58">
        <v>180</v>
      </c>
      <c r="V18" s="61">
        <v>44339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116</v>
      </c>
      <c r="AB18" s="60">
        <f t="shared" si="11"/>
        <v>-0.48</v>
      </c>
      <c r="AC18" s="57">
        <v>0.30422272222222224</v>
      </c>
      <c r="AD18" s="57">
        <f t="shared" si="12"/>
        <v>0</v>
      </c>
      <c r="AE18" s="57">
        <v>-7.32</v>
      </c>
      <c r="AF18" s="57">
        <v>-6.5775350000000001</v>
      </c>
      <c r="AG18" s="57">
        <v>0</v>
      </c>
    </row>
    <row r="19" spans="1:33" ht="15.75" customHeight="1">
      <c r="A19" s="25" t="s">
        <v>64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810</v>
      </c>
      <c r="U19" s="58">
        <v>180</v>
      </c>
      <c r="V19" s="61">
        <v>44339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116</v>
      </c>
      <c r="AB19" s="60">
        <f t="shared" si="11"/>
        <v>-0.48</v>
      </c>
      <c r="AC19" s="62">
        <v>0.30422272222222224</v>
      </c>
      <c r="AD19" s="57">
        <f t="shared" si="12"/>
        <v>0</v>
      </c>
      <c r="AE19" s="57">
        <v>-7.32</v>
      </c>
      <c r="AF19" s="57">
        <v>-6.5775350000000001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810</v>
      </c>
      <c r="U20" s="58">
        <v>180</v>
      </c>
      <c r="V20" s="61">
        <v>44339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116</v>
      </c>
      <c r="AB20" s="60">
        <f t="shared" si="11"/>
        <v>-0.48</v>
      </c>
      <c r="AC20" s="57">
        <v>0.30422272222222224</v>
      </c>
      <c r="AD20" s="57">
        <f t="shared" si="12"/>
        <v>0</v>
      </c>
      <c r="AE20" s="57">
        <v>-7.32</v>
      </c>
      <c r="AF20" s="57">
        <v>-6.5775350000000001</v>
      </c>
      <c r="AG20" s="57">
        <v>0</v>
      </c>
    </row>
    <row r="21" spans="1:33" ht="15.75" customHeight="1">
      <c r="A21" s="25" t="s">
        <v>68</v>
      </c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810</v>
      </c>
      <c r="U21" s="58">
        <v>180</v>
      </c>
      <c r="V21" s="61">
        <v>44352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116</v>
      </c>
      <c r="AB21" s="60">
        <f t="shared" si="11"/>
        <v>-0.48</v>
      </c>
      <c r="AC21" s="57">
        <v>0.30422272222222224</v>
      </c>
      <c r="AD21" s="57">
        <f t="shared" si="12"/>
        <v>0</v>
      </c>
      <c r="AE21" s="57">
        <v>-7.32</v>
      </c>
      <c r="AF21" s="57">
        <v>-6.5775350000000001</v>
      </c>
      <c r="AG21" s="57">
        <v>0</v>
      </c>
    </row>
    <row r="22" spans="1:33" ht="15.75" customHeight="1">
      <c r="A22" s="25" t="s">
        <v>70</v>
      </c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810</v>
      </c>
      <c r="U22" s="58">
        <v>180</v>
      </c>
      <c r="V22" s="61">
        <v>44352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116</v>
      </c>
      <c r="AB22" s="60">
        <f t="shared" si="11"/>
        <v>-0.48</v>
      </c>
      <c r="AC22" s="62">
        <v>0.30422272222222224</v>
      </c>
      <c r="AD22" s="57">
        <f t="shared" si="12"/>
        <v>0</v>
      </c>
      <c r="AE22" s="57">
        <v>-7.32</v>
      </c>
      <c r="AF22" s="57">
        <v>-6.5775350000000001</v>
      </c>
      <c r="AG22" s="57">
        <v>0</v>
      </c>
    </row>
    <row r="23" spans="1:33" ht="15.75" customHeight="1">
      <c r="A23" s="25" t="s">
        <v>72</v>
      </c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810</v>
      </c>
      <c r="U23" s="58">
        <v>180</v>
      </c>
      <c r="V23" s="61">
        <v>44350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116</v>
      </c>
      <c r="AB23" s="60">
        <f t="shared" si="11"/>
        <v>-0.48</v>
      </c>
      <c r="AC23" s="62">
        <v>0.30422272222222224</v>
      </c>
      <c r="AD23" s="57">
        <f t="shared" si="12"/>
        <v>0</v>
      </c>
      <c r="AE23" s="57">
        <v>-7.32</v>
      </c>
      <c r="AF23" s="57">
        <v>-6.5775350000000001</v>
      </c>
      <c r="AG23" s="57">
        <v>0</v>
      </c>
    </row>
    <row r="24" spans="1:33" ht="15.75" customHeight="1">
      <c r="A24" s="25" t="s">
        <v>74</v>
      </c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810</v>
      </c>
      <c r="U24" s="58">
        <v>180</v>
      </c>
      <c r="V24" s="61" t="s">
        <v>277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116</v>
      </c>
      <c r="AB24" s="60">
        <f t="shared" si="11"/>
        <v>-0.48</v>
      </c>
      <c r="AC24" s="62">
        <v>0.30422272222222224</v>
      </c>
      <c r="AD24" s="57">
        <f t="shared" si="12"/>
        <v>0</v>
      </c>
      <c r="AE24" s="57">
        <v>-7.32</v>
      </c>
      <c r="AF24" s="57">
        <v>-6.5775350000000001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430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0.30422272222222224</v>
      </c>
      <c r="AD25" s="57">
        <f t="shared" si="12"/>
        <v>0</v>
      </c>
      <c r="AE25" s="57">
        <v>-7.32</v>
      </c>
      <c r="AF25" s="57">
        <v>-6.5775350000000001</v>
      </c>
      <c r="AG25" s="57">
        <v>0</v>
      </c>
    </row>
    <row r="26" spans="1:33" ht="15.75" customHeight="1">
      <c r="A26" s="25" t="s">
        <v>78</v>
      </c>
      <c r="B26" s="25" t="s">
        <v>153</v>
      </c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180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630</v>
      </c>
      <c r="U26" s="58" t="s">
        <v>63</v>
      </c>
      <c r="V26" s="61" t="s">
        <v>63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116</v>
      </c>
      <c r="AB26" s="60">
        <f t="shared" si="11"/>
        <v>-0.48</v>
      </c>
      <c r="AC26" s="62">
        <v>0.30422272222222224</v>
      </c>
      <c r="AD26" s="57">
        <f t="shared" si="12"/>
        <v>0</v>
      </c>
      <c r="AE26" s="57">
        <v>-7.32</v>
      </c>
      <c r="AF26" s="57">
        <v>-6.5775350000000001</v>
      </c>
      <c r="AG26" s="57">
        <v>0</v>
      </c>
    </row>
    <row r="27" spans="1:33" ht="15.75" customHeight="1">
      <c r="A27" s="25" t="s">
        <v>79</v>
      </c>
      <c r="B27" s="25" t="s">
        <v>269</v>
      </c>
      <c r="C27" s="17">
        <f t="shared" si="4"/>
        <v>21.99</v>
      </c>
      <c r="D27" s="17">
        <v>1</v>
      </c>
      <c r="E27" s="17">
        <v>0</v>
      </c>
      <c r="F27" s="17">
        <v>21.99</v>
      </c>
      <c r="G27" s="17">
        <v>-11.21</v>
      </c>
      <c r="H27" s="17">
        <f t="shared" si="1"/>
        <v>0.50977717144156443</v>
      </c>
      <c r="I27" s="17">
        <f t="shared" si="2"/>
        <v>-0.30449578702440516</v>
      </c>
      <c r="J27" s="17">
        <f t="shared" si="5"/>
        <v>-6.6958623566666695</v>
      </c>
      <c r="K27" s="17">
        <f t="shared" si="3"/>
        <v>-6.6958623566666695</v>
      </c>
      <c r="L27" s="17">
        <v>10</v>
      </c>
      <c r="M27" s="17">
        <f t="shared" si="6"/>
        <v>0.1</v>
      </c>
      <c r="N27" s="17">
        <v>175</v>
      </c>
      <c r="O27" s="17">
        <f t="shared" ref="O27:P27" si="35">D27/7</f>
        <v>0.14285714285714285</v>
      </c>
      <c r="P27" s="17">
        <f t="shared" si="35"/>
        <v>0</v>
      </c>
      <c r="Q27" s="17">
        <f t="shared" si="8"/>
        <v>1225</v>
      </c>
      <c r="R27" s="17"/>
      <c r="S27" s="57">
        <v>0</v>
      </c>
      <c r="T27" s="57">
        <v>630</v>
      </c>
      <c r="U27" s="58" t="s">
        <v>63</v>
      </c>
      <c r="V27" s="61" t="s">
        <v>63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35</v>
      </c>
      <c r="AB27" s="60">
        <f t="shared" si="11"/>
        <v>-0.69</v>
      </c>
      <c r="AC27" s="62">
        <v>0.30422272222222224</v>
      </c>
      <c r="AD27" s="57">
        <f t="shared" si="12"/>
        <v>-0.41982735666666665</v>
      </c>
      <c r="AE27" s="57">
        <v>-7.18</v>
      </c>
      <c r="AF27" s="57">
        <v>-6.5775350000000001</v>
      </c>
      <c r="AG27" s="57">
        <v>0</v>
      </c>
    </row>
    <row r="28" spans="1:33" ht="15.75" customHeight="1">
      <c r="A28" s="25" t="s">
        <v>81</v>
      </c>
      <c r="B28" s="25" t="s">
        <v>270</v>
      </c>
      <c r="C28" s="17">
        <f t="shared" si="4"/>
        <v>21.99</v>
      </c>
      <c r="D28" s="17">
        <v>4</v>
      </c>
      <c r="E28" s="17">
        <v>0</v>
      </c>
      <c r="F28" s="17">
        <v>87.96</v>
      </c>
      <c r="G28" s="17">
        <v>-0.16</v>
      </c>
      <c r="H28" s="17">
        <f t="shared" si="1"/>
        <v>1.8190086402910415E-3</v>
      </c>
      <c r="I28" s="17">
        <f t="shared" si="2"/>
        <v>0.23723539743443986</v>
      </c>
      <c r="J28" s="17">
        <f t="shared" si="5"/>
        <v>20.867225558333327</v>
      </c>
      <c r="K28" s="17">
        <f t="shared" si="3"/>
        <v>5.2168063895833319</v>
      </c>
      <c r="L28" s="17">
        <v>14</v>
      </c>
      <c r="M28" s="17">
        <f t="shared" si="6"/>
        <v>0.2857142857142857</v>
      </c>
      <c r="N28" s="17">
        <v>137</v>
      </c>
      <c r="O28" s="17">
        <f t="shared" ref="O28:P28" si="36">D28/7</f>
        <v>0.5714285714285714</v>
      </c>
      <c r="P28" s="17">
        <f t="shared" si="36"/>
        <v>0</v>
      </c>
      <c r="Q28" s="17">
        <f t="shared" si="8"/>
        <v>239</v>
      </c>
      <c r="R28" s="17"/>
      <c r="S28" s="57">
        <v>0.1126760563380282</v>
      </c>
      <c r="T28" s="57">
        <v>630</v>
      </c>
      <c r="U28" s="58" t="s">
        <v>63</v>
      </c>
      <c r="V28" s="61" t="s">
        <v>63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35</v>
      </c>
      <c r="AB28" s="60">
        <f t="shared" si="11"/>
        <v>-0.69</v>
      </c>
      <c r="AC28" s="62">
        <v>0.30422272222222224</v>
      </c>
      <c r="AD28" s="57">
        <f t="shared" si="12"/>
        <v>-1.6793094266666666</v>
      </c>
      <c r="AE28" s="57">
        <v>-7.18</v>
      </c>
      <c r="AF28" s="57">
        <v>-5.8348662537499996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21.99</v>
      </c>
      <c r="D29" s="17">
        <v>8</v>
      </c>
      <c r="E29" s="17">
        <v>0</v>
      </c>
      <c r="F29" s="17">
        <v>175.92</v>
      </c>
      <c r="G29" s="17">
        <v>0</v>
      </c>
      <c r="H29" s="17">
        <f t="shared" si="1"/>
        <v>0</v>
      </c>
      <c r="I29" s="17">
        <f t="shared" si="2"/>
        <v>0.23905440607473086</v>
      </c>
      <c r="J29" s="17">
        <f t="shared" si="5"/>
        <v>42.054451116666648</v>
      </c>
      <c r="K29" s="17">
        <f t="shared" si="3"/>
        <v>5.256806389583331</v>
      </c>
      <c r="L29" s="17">
        <v>19</v>
      </c>
      <c r="M29" s="17">
        <f t="shared" si="6"/>
        <v>0.42105263157894735</v>
      </c>
      <c r="N29" s="17">
        <v>152</v>
      </c>
      <c r="O29" s="17">
        <f t="shared" ref="O29:P29" si="37">D29/7</f>
        <v>1.1428571428571428</v>
      </c>
      <c r="P29" s="17">
        <f t="shared" si="37"/>
        <v>0</v>
      </c>
      <c r="Q29" s="17">
        <f t="shared" si="8"/>
        <v>133</v>
      </c>
      <c r="R29" s="17"/>
      <c r="S29" s="57">
        <v>0.28025477707006369</v>
      </c>
      <c r="T29" s="57">
        <v>630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0.30422272222222224</v>
      </c>
      <c r="AD29" s="57">
        <f t="shared" si="12"/>
        <v>-3.3586188533333332</v>
      </c>
      <c r="AE29" s="57">
        <v>-7.18</v>
      </c>
      <c r="AF29" s="57">
        <v>-5.8348662537499996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21.99</v>
      </c>
      <c r="D30" s="17">
        <v>4</v>
      </c>
      <c r="E30" s="17">
        <v>0</v>
      </c>
      <c r="F30" s="17">
        <v>87.96</v>
      </c>
      <c r="G30" s="17">
        <v>0</v>
      </c>
      <c r="H30" s="17">
        <f t="shared" si="1"/>
        <v>0</v>
      </c>
      <c r="I30" s="17">
        <f t="shared" si="2"/>
        <v>0.23905440607473086</v>
      </c>
      <c r="J30" s="17">
        <f t="shared" si="5"/>
        <v>21.027225558333324</v>
      </c>
      <c r="K30" s="17">
        <f t="shared" si="3"/>
        <v>5.256806389583331</v>
      </c>
      <c r="L30" s="17">
        <v>13</v>
      </c>
      <c r="M30" s="17">
        <f t="shared" si="6"/>
        <v>0.30769230769230771</v>
      </c>
      <c r="N30" s="17">
        <v>147</v>
      </c>
      <c r="O30" s="17">
        <f t="shared" ref="O30:P30" si="38">D30/7</f>
        <v>0.5714285714285714</v>
      </c>
      <c r="P30" s="17">
        <f t="shared" si="38"/>
        <v>0</v>
      </c>
      <c r="Q30" s="17">
        <f t="shared" si="8"/>
        <v>257</v>
      </c>
      <c r="R30" s="17"/>
      <c r="S30" s="57">
        <v>0.16918429003021149</v>
      </c>
      <c r="T30" s="57">
        <v>630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0.30422272222222224</v>
      </c>
      <c r="AD30" s="57">
        <f t="shared" si="12"/>
        <v>-1.6793094266666666</v>
      </c>
      <c r="AE30" s="57">
        <v>-7.18</v>
      </c>
      <c r="AF30" s="57">
        <v>-5.8348662537499996</v>
      </c>
      <c r="AG30" s="57">
        <v>0</v>
      </c>
    </row>
    <row r="31" spans="1:33" ht="15.75" customHeight="1">
      <c r="A31" s="25" t="s">
        <v>85</v>
      </c>
      <c r="C31" s="17">
        <f t="shared" si="4"/>
        <v>21.99</v>
      </c>
      <c r="D31" s="17">
        <v>2</v>
      </c>
      <c r="E31" s="17">
        <v>0</v>
      </c>
      <c r="F31" s="17">
        <v>43.98</v>
      </c>
      <c r="G31" s="17">
        <v>-0.02</v>
      </c>
      <c r="H31" s="17">
        <f t="shared" si="1"/>
        <v>4.5475216007276038E-4</v>
      </c>
      <c r="I31" s="17">
        <f t="shared" si="2"/>
        <v>0.23859965391465801</v>
      </c>
      <c r="J31" s="17">
        <f t="shared" si="5"/>
        <v>10.493612779166659</v>
      </c>
      <c r="K31" s="17">
        <f t="shared" si="3"/>
        <v>5.2468063895833295</v>
      </c>
      <c r="L31" s="17">
        <v>11</v>
      </c>
      <c r="M31" s="17">
        <f t="shared" si="6"/>
        <v>0.18181818181818182</v>
      </c>
      <c r="N31" s="17">
        <v>145</v>
      </c>
      <c r="O31" s="17">
        <f t="shared" ref="O31:P31" si="39">D31/7</f>
        <v>0.2857142857142857</v>
      </c>
      <c r="P31" s="17">
        <f t="shared" si="39"/>
        <v>0</v>
      </c>
      <c r="Q31" s="17">
        <f t="shared" si="8"/>
        <v>507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0.23312883435582821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1"/>
        <v>-0.69</v>
      </c>
      <c r="AC31" s="62">
        <v>0.30422272222222224</v>
      </c>
      <c r="AD31" s="57">
        <f t="shared" si="12"/>
        <v>-0.8396547133333333</v>
      </c>
      <c r="AE31" s="57">
        <v>-7.18</v>
      </c>
      <c r="AF31" s="57">
        <v>-5.8348662537499996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6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4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Red and Grey")</f>
        <v>Corn Filled Cornhole Bags - Set of 8 Bean Bags for Corn Hole Game - Red and Grey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Info!B1:BJ7000""),3,FALSE),"""")"),"B07H5PKMDX")</f>
        <v>B07H5PKMDX</v>
      </c>
      <c r="B2" s="2" t="s">
        <v>278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15.311607357352942</v>
      </c>
      <c r="D3" s="4">
        <f>SUM(D4:D99763)</f>
        <v>15</v>
      </c>
      <c r="E3" s="4"/>
      <c r="F3" s="5">
        <f t="shared" ref="F3:G3" si="0">SUM(F4:F99763)</f>
        <v>329.85</v>
      </c>
      <c r="G3" s="5">
        <f t="shared" si="0"/>
        <v>-0.6100000000000001</v>
      </c>
      <c r="H3" s="6">
        <f t="shared" ref="H3:H31" si="1">G3/F3*-1</f>
        <v>1.8493254509625589E-3</v>
      </c>
      <c r="I3" s="7">
        <f t="shared" ref="I3:I31" si="2">J3/F3</f>
        <v>0.2287932392375322</v>
      </c>
      <c r="J3" s="5">
        <f>SUM(J4:J99763)</f>
        <v>75.467449962499998</v>
      </c>
      <c r="K3" s="5">
        <f t="shared" ref="K3:K31" si="3">J3/D3</f>
        <v>5.0311633308333334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5 - May
6 - Jun
3 - Jul
1.6875 - Aug
1.6875 - Sept
1.6875 - Oct
0 - Nov
0 - Dec
1 - Jan
1 - Feb")</f>
        <v>3 - March
5 - April
5 - May
6 - Jun
3 - Jul
1.6875 - Aug
1.6875 - Sept
1.6875 -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62">
        <v>400</v>
      </c>
      <c r="U4" s="58">
        <v>160</v>
      </c>
      <c r="V4" s="61">
        <v>44253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-5.8782224358974302</v>
      </c>
      <c r="AG4" s="57">
        <v>0</v>
      </c>
    </row>
    <row r="5" spans="1:33" ht="15.75" customHeight="1">
      <c r="A5" s="25" t="s">
        <v>36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62">
        <v>400</v>
      </c>
      <c r="U5" s="58">
        <v>160</v>
      </c>
      <c r="V5" s="61">
        <v>44253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-5.8782224358974302</v>
      </c>
      <c r="AG5" s="57">
        <v>0</v>
      </c>
    </row>
    <row r="6" spans="1:33" ht="15.75" customHeight="1">
      <c r="A6" s="25" t="s">
        <v>38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62">
        <v>240</v>
      </c>
      <c r="U6" s="58" t="s">
        <v>63</v>
      </c>
      <c r="V6" s="61" t="s">
        <v>63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-5.8782224358974302</v>
      </c>
      <c r="AG6" s="57">
        <v>0</v>
      </c>
    </row>
    <row r="7" spans="1:33" ht="15.75" customHeight="1">
      <c r="A7" s="25" t="s">
        <v>40</v>
      </c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62">
        <v>240</v>
      </c>
      <c r="U7" s="58" t="s">
        <v>63</v>
      </c>
      <c r="V7" s="61" t="s">
        <v>63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-5.8782224359999997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62">
        <v>240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-5.8782224359999997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240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0.25887500000000002</v>
      </c>
      <c r="AD9" s="57">
        <f t="shared" si="12"/>
        <v>0</v>
      </c>
      <c r="AE9" s="57">
        <v>-7.32</v>
      </c>
      <c r="AF9" s="57">
        <v>-6.2314275639999996</v>
      </c>
      <c r="AG9" s="57">
        <v>0</v>
      </c>
    </row>
    <row r="10" spans="1:33" ht="15.75" customHeight="1">
      <c r="A10" s="25" t="s">
        <v>46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340</v>
      </c>
      <c r="U10" s="58">
        <v>160</v>
      </c>
      <c r="V10" s="61">
        <v>44308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>
        <v>0</v>
      </c>
      <c r="AB10" s="60">
        <f t="shared" si="11"/>
        <v>-0.48</v>
      </c>
      <c r="AC10" s="57">
        <v>0.25887500000000002</v>
      </c>
      <c r="AD10" s="57">
        <f t="shared" si="12"/>
        <v>0</v>
      </c>
      <c r="AE10" s="57">
        <v>-7.32</v>
      </c>
      <c r="AF10" s="57">
        <v>-6.2314275639999996</v>
      </c>
      <c r="AG10" s="57">
        <v>0</v>
      </c>
    </row>
    <row r="11" spans="1:33" ht="15.75" customHeight="1">
      <c r="A11" s="25" t="s">
        <v>48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340</v>
      </c>
      <c r="U11" s="58">
        <v>160</v>
      </c>
      <c r="V11" s="61">
        <v>44308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>
        <v>0</v>
      </c>
      <c r="AB11" s="60">
        <f t="shared" si="11"/>
        <v>-0.48</v>
      </c>
      <c r="AC11" s="57">
        <v>0.25887500000000002</v>
      </c>
      <c r="AD11" s="57">
        <f t="shared" si="12"/>
        <v>0</v>
      </c>
      <c r="AE11" s="57">
        <v>-7.32</v>
      </c>
      <c r="AF11" s="57">
        <v>-6.3186070509999999</v>
      </c>
      <c r="AG11" s="57">
        <v>0</v>
      </c>
    </row>
    <row r="12" spans="1:33" ht="15.75" customHeight="1">
      <c r="A12" s="25" t="s">
        <v>50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340</v>
      </c>
      <c r="U12" s="58">
        <v>160</v>
      </c>
      <c r="V12" s="61">
        <v>44307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>
        <v>0</v>
      </c>
      <c r="AB12" s="60">
        <f t="shared" si="11"/>
        <v>-0.48</v>
      </c>
      <c r="AC12" s="62">
        <v>0.25887500000000002</v>
      </c>
      <c r="AD12" s="57">
        <f t="shared" si="12"/>
        <v>0</v>
      </c>
      <c r="AE12" s="57">
        <v>-7.32</v>
      </c>
      <c r="AF12" s="57">
        <v>-6.5173249999999996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340</v>
      </c>
      <c r="U13" s="58">
        <v>160</v>
      </c>
      <c r="V13" s="61">
        <v>44304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0.25887500000000002</v>
      </c>
      <c r="AD13" s="57">
        <f t="shared" si="12"/>
        <v>0</v>
      </c>
      <c r="AE13" s="57">
        <v>-7.32</v>
      </c>
      <c r="AF13" s="57">
        <v>-6.5173249999999996</v>
      </c>
      <c r="AG13" s="57">
        <v>0</v>
      </c>
    </row>
    <row r="14" spans="1:33" ht="15.75" customHeight="1">
      <c r="A14" s="25" t="s">
        <v>54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340</v>
      </c>
      <c r="U14" s="58">
        <v>160</v>
      </c>
      <c r="V14" s="61">
        <v>44317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1"/>
        <v>-0.48</v>
      </c>
      <c r="AC14" s="62">
        <v>0.25887500000000002</v>
      </c>
      <c r="AD14" s="57">
        <f t="shared" si="12"/>
        <v>0</v>
      </c>
      <c r="AE14" s="57">
        <v>-7.32</v>
      </c>
      <c r="AF14" s="57">
        <v>-6.5173249999999996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340</v>
      </c>
      <c r="U15" s="58">
        <v>160</v>
      </c>
      <c r="V15" s="61">
        <v>44317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0.25887500000000002</v>
      </c>
      <c r="AD15" s="57">
        <f t="shared" si="12"/>
        <v>0</v>
      </c>
      <c r="AE15" s="57">
        <v>-7.32</v>
      </c>
      <c r="AF15" s="57">
        <v>-6.5775350000000001</v>
      </c>
      <c r="AG15" s="57">
        <v>0</v>
      </c>
    </row>
    <row r="16" spans="1:33" ht="15.75" customHeight="1">
      <c r="A16" s="25" t="s">
        <v>57</v>
      </c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340</v>
      </c>
      <c r="U16" s="58">
        <v>160</v>
      </c>
      <c r="V16" s="61">
        <v>44317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116</v>
      </c>
      <c r="AB16" s="60">
        <f t="shared" si="11"/>
        <v>-0.48</v>
      </c>
      <c r="AC16" s="62">
        <v>0.25887500000000002</v>
      </c>
      <c r="AD16" s="57">
        <f t="shared" si="12"/>
        <v>0</v>
      </c>
      <c r="AE16" s="57">
        <v>-7.32</v>
      </c>
      <c r="AF16" s="57">
        <v>-6.5775350000000001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644</v>
      </c>
      <c r="U17" s="58">
        <v>120</v>
      </c>
      <c r="V17" s="61">
        <v>44339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0.25887500000000002</v>
      </c>
      <c r="AD17" s="57">
        <f t="shared" si="12"/>
        <v>0</v>
      </c>
      <c r="AE17" s="57">
        <v>-7.32</v>
      </c>
      <c r="AF17" s="57">
        <v>-6.5775350000000001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644</v>
      </c>
      <c r="U18" s="58">
        <v>120</v>
      </c>
      <c r="V18" s="61">
        <v>44339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116</v>
      </c>
      <c r="AB18" s="60">
        <f t="shared" si="11"/>
        <v>-0.48</v>
      </c>
      <c r="AC18" s="57">
        <v>0.25887500000000002</v>
      </c>
      <c r="AD18" s="57">
        <f t="shared" si="12"/>
        <v>0</v>
      </c>
      <c r="AE18" s="57">
        <v>-7.32</v>
      </c>
      <c r="AF18" s="57">
        <v>-6.5775350000000001</v>
      </c>
      <c r="AG18" s="57">
        <v>0</v>
      </c>
    </row>
    <row r="19" spans="1:33" ht="15.75" customHeight="1">
      <c r="A19" s="25" t="s">
        <v>64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644</v>
      </c>
      <c r="U19" s="58">
        <v>120</v>
      </c>
      <c r="V19" s="61">
        <v>44339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116</v>
      </c>
      <c r="AB19" s="60">
        <f t="shared" si="11"/>
        <v>-0.48</v>
      </c>
      <c r="AC19" s="62">
        <v>0.25887500000000002</v>
      </c>
      <c r="AD19" s="57">
        <f t="shared" si="12"/>
        <v>0</v>
      </c>
      <c r="AE19" s="57">
        <v>-7.32</v>
      </c>
      <c r="AF19" s="57">
        <v>-6.5775350000000001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644</v>
      </c>
      <c r="U20" s="58">
        <v>120</v>
      </c>
      <c r="V20" s="61">
        <v>44339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116</v>
      </c>
      <c r="AB20" s="60">
        <f t="shared" si="11"/>
        <v>-0.48</v>
      </c>
      <c r="AC20" s="57">
        <v>0.25887500000000002</v>
      </c>
      <c r="AD20" s="57">
        <f t="shared" si="12"/>
        <v>0</v>
      </c>
      <c r="AE20" s="57">
        <v>-7.32</v>
      </c>
      <c r="AF20" s="57">
        <v>-6.5775350000000001</v>
      </c>
      <c r="AG20" s="57">
        <v>0</v>
      </c>
    </row>
    <row r="21" spans="1:33" ht="15.75" customHeight="1">
      <c r="A21" s="25" t="s">
        <v>68</v>
      </c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644</v>
      </c>
      <c r="U21" s="58">
        <v>120</v>
      </c>
      <c r="V21" s="61">
        <v>44352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116</v>
      </c>
      <c r="AB21" s="60">
        <f t="shared" si="11"/>
        <v>-0.48</v>
      </c>
      <c r="AC21" s="57">
        <v>0.25887500000000002</v>
      </c>
      <c r="AD21" s="57">
        <f t="shared" si="12"/>
        <v>0</v>
      </c>
      <c r="AE21" s="57">
        <v>-7.32</v>
      </c>
      <c r="AF21" s="57">
        <v>-6.5775350000000001</v>
      </c>
      <c r="AG21" s="57">
        <v>0</v>
      </c>
    </row>
    <row r="22" spans="1:33" ht="15.75" customHeight="1">
      <c r="A22" s="25" t="s">
        <v>70</v>
      </c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644</v>
      </c>
      <c r="U22" s="58">
        <v>120</v>
      </c>
      <c r="V22" s="61">
        <v>44352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116</v>
      </c>
      <c r="AB22" s="60">
        <f t="shared" si="11"/>
        <v>-0.48</v>
      </c>
      <c r="AC22" s="62">
        <v>0.25887500000000002</v>
      </c>
      <c r="AD22" s="57">
        <f t="shared" si="12"/>
        <v>0</v>
      </c>
      <c r="AE22" s="57">
        <v>-7.32</v>
      </c>
      <c r="AF22" s="57">
        <v>-6.5775350000000001</v>
      </c>
      <c r="AG22" s="57">
        <v>0</v>
      </c>
    </row>
    <row r="23" spans="1:33" ht="15.75" customHeight="1">
      <c r="A23" s="25" t="s">
        <v>72</v>
      </c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644</v>
      </c>
      <c r="U23" s="58">
        <v>120</v>
      </c>
      <c r="V23" s="61">
        <v>44350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116</v>
      </c>
      <c r="AB23" s="60">
        <f t="shared" si="11"/>
        <v>-0.48</v>
      </c>
      <c r="AC23" s="62">
        <v>0.25887500000000002</v>
      </c>
      <c r="AD23" s="57">
        <f t="shared" si="12"/>
        <v>0</v>
      </c>
      <c r="AE23" s="57">
        <v>-7.32</v>
      </c>
      <c r="AF23" s="57">
        <v>-6.5775350000000001</v>
      </c>
      <c r="AG23" s="57">
        <v>0</v>
      </c>
    </row>
    <row r="24" spans="1:33" ht="15.75" customHeight="1">
      <c r="A24" s="25" t="s">
        <v>74</v>
      </c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644</v>
      </c>
      <c r="U24" s="58">
        <v>120</v>
      </c>
      <c r="V24" s="61" t="s">
        <v>279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116</v>
      </c>
      <c r="AB24" s="60">
        <f t="shared" si="11"/>
        <v>-0.48</v>
      </c>
      <c r="AC24" s="62">
        <v>0.25887500000000002</v>
      </c>
      <c r="AD24" s="57">
        <f t="shared" si="12"/>
        <v>0</v>
      </c>
      <c r="AE24" s="57">
        <v>-7.32</v>
      </c>
      <c r="AF24" s="57">
        <v>-6.5775350000000001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344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0.25887500000000002</v>
      </c>
      <c r="AD25" s="57">
        <f t="shared" si="12"/>
        <v>0</v>
      </c>
      <c r="AE25" s="57">
        <v>-7.32</v>
      </c>
      <c r="AF25" s="57">
        <v>-6.5775350000000001</v>
      </c>
      <c r="AG25" s="57">
        <v>0</v>
      </c>
    </row>
    <row r="26" spans="1:33" ht="15.75" customHeight="1">
      <c r="A26" s="25" t="s">
        <v>78</v>
      </c>
      <c r="B26" s="25" t="s">
        <v>280</v>
      </c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120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524</v>
      </c>
      <c r="U26" s="58" t="s">
        <v>63</v>
      </c>
      <c r="V26" s="61" t="s">
        <v>63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116</v>
      </c>
      <c r="AB26" s="60">
        <f t="shared" si="11"/>
        <v>-0.48</v>
      </c>
      <c r="AC26" s="62">
        <v>0.25887500000000002</v>
      </c>
      <c r="AD26" s="57">
        <f t="shared" si="12"/>
        <v>0</v>
      </c>
      <c r="AE26" s="57">
        <v>-7.32</v>
      </c>
      <c r="AF26" s="57">
        <v>-6.5775350000000001</v>
      </c>
      <c r="AG26" s="57">
        <v>0</v>
      </c>
    </row>
    <row r="27" spans="1:33" ht="15.75" customHeight="1">
      <c r="A27" s="25" t="s">
        <v>79</v>
      </c>
      <c r="B27" s="25" t="s">
        <v>269</v>
      </c>
      <c r="C27" s="17">
        <f t="shared" si="4"/>
        <v>21.990000000000002</v>
      </c>
      <c r="D27" s="17">
        <v>5</v>
      </c>
      <c r="E27" s="17">
        <v>0</v>
      </c>
      <c r="F27" s="17">
        <v>109.95</v>
      </c>
      <c r="G27" s="17">
        <v>-0.05</v>
      </c>
      <c r="H27" s="17">
        <f t="shared" si="1"/>
        <v>4.5475216007276038E-4</v>
      </c>
      <c r="I27" s="17">
        <f t="shared" si="2"/>
        <v>0.20767246475670759</v>
      </c>
      <c r="J27" s="17">
        <f t="shared" si="5"/>
        <v>22.8335875</v>
      </c>
      <c r="K27" s="17">
        <f t="shared" si="3"/>
        <v>4.5667175000000002</v>
      </c>
      <c r="L27" s="17">
        <v>7</v>
      </c>
      <c r="M27" s="17">
        <f t="shared" si="6"/>
        <v>0.7142857142857143</v>
      </c>
      <c r="N27" s="17">
        <v>115</v>
      </c>
      <c r="O27" s="17">
        <f t="shared" ref="O27:P27" si="35">D27/7</f>
        <v>0.7142857142857143</v>
      </c>
      <c r="P27" s="17">
        <f t="shared" si="35"/>
        <v>0</v>
      </c>
      <c r="Q27" s="17">
        <f t="shared" si="8"/>
        <v>161</v>
      </c>
      <c r="R27" s="17"/>
      <c r="S27" s="57">
        <v>0.1025641025641026</v>
      </c>
      <c r="T27" s="57">
        <v>524</v>
      </c>
      <c r="U27" s="58" t="s">
        <v>63</v>
      </c>
      <c r="V27" s="61" t="s">
        <v>63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35</v>
      </c>
      <c r="AB27" s="60">
        <f t="shared" si="11"/>
        <v>-0.69</v>
      </c>
      <c r="AC27" s="62">
        <v>0.25887500000000002</v>
      </c>
      <c r="AD27" s="57">
        <f t="shared" si="12"/>
        <v>-1.7862374999999999</v>
      </c>
      <c r="AE27" s="57">
        <v>-7.18</v>
      </c>
      <c r="AF27" s="57">
        <v>-6.5775350000000001</v>
      </c>
      <c r="AG27" s="57">
        <v>0</v>
      </c>
    </row>
    <row r="28" spans="1:33" ht="15.75" customHeight="1">
      <c r="A28" s="25" t="s">
        <v>81</v>
      </c>
      <c r="B28" s="25" t="s">
        <v>270</v>
      </c>
      <c r="C28" s="17">
        <f t="shared" si="4"/>
        <v>21.99</v>
      </c>
      <c r="D28" s="17">
        <v>6</v>
      </c>
      <c r="E28" s="17">
        <v>0</v>
      </c>
      <c r="F28" s="17">
        <v>131.94</v>
      </c>
      <c r="G28" s="17">
        <v>-0.3</v>
      </c>
      <c r="H28" s="17">
        <f t="shared" si="1"/>
        <v>2.2737608003638018E-3</v>
      </c>
      <c r="I28" s="17">
        <f t="shared" si="2"/>
        <v>0.23962647777398821</v>
      </c>
      <c r="J28" s="17">
        <f t="shared" si="5"/>
        <v>31.616317477500004</v>
      </c>
      <c r="K28" s="17">
        <f t="shared" si="3"/>
        <v>5.2693862462500007</v>
      </c>
      <c r="L28" s="17">
        <v>15</v>
      </c>
      <c r="M28" s="17">
        <f t="shared" si="6"/>
        <v>0.4</v>
      </c>
      <c r="N28" s="17">
        <v>105</v>
      </c>
      <c r="O28" s="17">
        <f t="shared" ref="O28:P28" si="36">D28/7</f>
        <v>0.8571428571428571</v>
      </c>
      <c r="P28" s="17">
        <f t="shared" si="36"/>
        <v>0</v>
      </c>
      <c r="Q28" s="17">
        <f t="shared" si="8"/>
        <v>122</v>
      </c>
      <c r="R28" s="17"/>
      <c r="S28" s="57">
        <v>0.41904761904761911</v>
      </c>
      <c r="T28" s="57">
        <v>524</v>
      </c>
      <c r="U28" s="58" t="s">
        <v>63</v>
      </c>
      <c r="V28" s="61" t="s">
        <v>63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35</v>
      </c>
      <c r="AB28" s="60">
        <f t="shared" si="11"/>
        <v>-0.69</v>
      </c>
      <c r="AC28" s="62">
        <v>0.25887500000000002</v>
      </c>
      <c r="AD28" s="57">
        <f t="shared" si="12"/>
        <v>-2.1434850000000001</v>
      </c>
      <c r="AE28" s="57">
        <v>-7.18</v>
      </c>
      <c r="AF28" s="57">
        <v>-5.8348662537499996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21.99</v>
      </c>
      <c r="D29" s="17">
        <v>3</v>
      </c>
      <c r="E29" s="17">
        <v>0</v>
      </c>
      <c r="F29" s="17">
        <v>65.97</v>
      </c>
      <c r="G29" s="17">
        <v>-0.08</v>
      </c>
      <c r="H29" s="17">
        <f t="shared" si="1"/>
        <v>1.2126724268606943E-3</v>
      </c>
      <c r="I29" s="17">
        <f t="shared" si="2"/>
        <v>0.24068756614749143</v>
      </c>
      <c r="J29" s="17">
        <f t="shared" si="5"/>
        <v>15.87815873875001</v>
      </c>
      <c r="K29" s="17">
        <f t="shared" si="3"/>
        <v>5.2927195795833368</v>
      </c>
      <c r="L29" s="17">
        <v>10</v>
      </c>
      <c r="M29" s="17">
        <f t="shared" si="6"/>
        <v>0.3</v>
      </c>
      <c r="N29" s="17">
        <v>95</v>
      </c>
      <c r="O29" s="17">
        <f t="shared" ref="O29:P29" si="37">D29/7</f>
        <v>0.42857142857142855</v>
      </c>
      <c r="P29" s="17">
        <f t="shared" si="37"/>
        <v>0</v>
      </c>
      <c r="Q29" s="17">
        <f t="shared" si="8"/>
        <v>221</v>
      </c>
      <c r="R29" s="17"/>
      <c r="S29" s="57">
        <v>0.5957446808510638</v>
      </c>
      <c r="T29" s="57">
        <v>524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0.25887500000000002</v>
      </c>
      <c r="AD29" s="57">
        <f t="shared" si="12"/>
        <v>-1.0717425</v>
      </c>
      <c r="AE29" s="57">
        <v>-7.18</v>
      </c>
      <c r="AF29" s="57">
        <v>-5.8348662537499996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21.99</v>
      </c>
      <c r="D30" s="17">
        <v>1</v>
      </c>
      <c r="E30" s="17">
        <v>0</v>
      </c>
      <c r="F30" s="17">
        <v>21.99</v>
      </c>
      <c r="G30" s="17">
        <v>-0.14000000000000001</v>
      </c>
      <c r="H30" s="17">
        <f t="shared" si="1"/>
        <v>6.3665302410186456E-3</v>
      </c>
      <c r="I30" s="17">
        <f t="shared" si="2"/>
        <v>0.23553370833333323</v>
      </c>
      <c r="J30" s="17">
        <f t="shared" si="5"/>
        <v>5.1793862462499973</v>
      </c>
      <c r="K30" s="17">
        <f t="shared" si="3"/>
        <v>5.1793862462499973</v>
      </c>
      <c r="L30" s="17">
        <v>15</v>
      </c>
      <c r="M30" s="17">
        <f t="shared" si="6"/>
        <v>6.6666666666666666E-2</v>
      </c>
      <c r="N30" s="17">
        <v>95</v>
      </c>
      <c r="O30" s="17">
        <f t="shared" ref="O30:P30" si="38">D30/7</f>
        <v>0.14285714285714285</v>
      </c>
      <c r="P30" s="17">
        <f t="shared" si="38"/>
        <v>0</v>
      </c>
      <c r="Q30" s="17">
        <f t="shared" si="8"/>
        <v>665</v>
      </c>
      <c r="R30" s="17"/>
      <c r="S30" s="57">
        <v>0.27906976744186052</v>
      </c>
      <c r="T30" s="57">
        <v>524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0.25887500000000002</v>
      </c>
      <c r="AD30" s="57">
        <f t="shared" si="12"/>
        <v>-0.3572475</v>
      </c>
      <c r="AE30" s="57">
        <v>-7.18</v>
      </c>
      <c r="AF30" s="57">
        <v>-5.8348662537499996</v>
      </c>
      <c r="AG30" s="57">
        <v>0</v>
      </c>
    </row>
    <row r="31" spans="1:33" ht="15.75" customHeight="1">
      <c r="A31" s="25" t="s">
        <v>85</v>
      </c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-0.04</v>
      </c>
      <c r="H31" s="17" t="e">
        <f t="shared" si="1"/>
        <v>#DIV/0!</v>
      </c>
      <c r="I31" s="17" t="e">
        <f t="shared" si="2"/>
        <v>#DIV/0!</v>
      </c>
      <c r="J31" s="17">
        <f t="shared" si="5"/>
        <v>-0.04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95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0.28037383177570091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1"/>
        <v>-0.69</v>
      </c>
      <c r="AC31" s="62">
        <v>0.25887500000000002</v>
      </c>
      <c r="AD31" s="57">
        <f t="shared" si="12"/>
        <v>0</v>
      </c>
      <c r="AE31" s="57">
        <v>-7.18</v>
      </c>
      <c r="AF31" s="57">
        <v>-5.8348662537499996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9900"/>
  </sheetPr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6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22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Info!B1:BJ7000""),4,FALSE),"""")"),"Corn Filled Cornhole Bags - Set of 8 Bean Bags for Corn Hole Game - Stars and Stripes")</f>
        <v>Corn Filled Cornhole Bags - Set of 8 Bean Bags for Corn Hole Game - Stars and Stripes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Info!B1:BJ7000""),3,FALSE),"""")"),"B07H5PHH9J")</f>
        <v>B07H5PHH9J</v>
      </c>
      <c r="B2" s="2" t="s">
        <v>281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15.311607357352942</v>
      </c>
      <c r="D3" s="4">
        <f>SUM(D4:D99763)</f>
        <v>62</v>
      </c>
      <c r="E3" s="4"/>
      <c r="F3" s="5">
        <f t="shared" ref="F3:G3" si="0">SUM(F4:F99763)</f>
        <v>1417.3799999999999</v>
      </c>
      <c r="G3" s="5">
        <f t="shared" si="0"/>
        <v>-183.69000000000003</v>
      </c>
      <c r="H3" s="6">
        <f t="shared" ref="H3:H31" si="1">G3/F3*-1</f>
        <v>0.12959827286966094</v>
      </c>
      <c r="I3" s="7">
        <f t="shared" ref="I3:I31" si="2">J3/F3</f>
        <v>0.13041290228900415</v>
      </c>
      <c r="J3" s="5">
        <f>SUM(J4:J99763)</f>
        <v>184.84463944638867</v>
      </c>
      <c r="K3" s="5">
        <f t="shared" ref="K3:K31" si="3">J3/D3</f>
        <v>2.9813651523611076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5.5 - April
5.5 - May
6.5 - Jun
12 - Jul
6.75 - Aug
6.75 - Sept
6.75 - Oct
0 - Nov
0 - Dec
1 - Jan
1 - Feb")</f>
        <v>3 - March
5.5 - April
5.5 - May
6.5 - Jun
12 - Jul
6.75 - Aug
6.75 - Sept
6.75 - Oct
0 - Nov
0 -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20</v>
      </c>
      <c r="X3" s="6">
        <f>AVERAGE(X4:X99763)</f>
        <v>4.8046251993620406E-2</v>
      </c>
      <c r="Y3" s="5">
        <f>ROUND(AVERAGE(Y4:Y99763),2)</f>
        <v>0.91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62">
        <v>780</v>
      </c>
      <c r="U4" s="58">
        <v>200</v>
      </c>
      <c r="V4" s="61">
        <v>44253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-5.8782224358974302</v>
      </c>
      <c r="AG4" s="57">
        <v>0</v>
      </c>
    </row>
    <row r="5" spans="1:33" ht="15.75" customHeight="1">
      <c r="A5" s="25" t="s">
        <v>36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62">
        <v>780</v>
      </c>
      <c r="U5" s="58">
        <v>200</v>
      </c>
      <c r="V5" s="61">
        <v>44253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-5.8782224358974302</v>
      </c>
      <c r="AG5" s="57">
        <v>0</v>
      </c>
    </row>
    <row r="6" spans="1:33" ht="15.75" customHeight="1">
      <c r="A6" s="25" t="s">
        <v>38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62">
        <v>580</v>
      </c>
      <c r="U6" s="58" t="s">
        <v>63</v>
      </c>
      <c r="V6" s="61" t="s">
        <v>63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-5.8782224358974302</v>
      </c>
      <c r="AG6" s="57">
        <v>0</v>
      </c>
    </row>
    <row r="7" spans="1:33" ht="15.75" customHeight="1">
      <c r="A7" s="25" t="s">
        <v>40</v>
      </c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62">
        <v>580</v>
      </c>
      <c r="U7" s="58" t="s">
        <v>63</v>
      </c>
      <c r="V7" s="61" t="s">
        <v>63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-5.8782224359999997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62">
        <v>580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-5.8782224359999997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580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0.30792400462962966</v>
      </c>
      <c r="AD9" s="57">
        <f t="shared" si="12"/>
        <v>0</v>
      </c>
      <c r="AE9" s="57">
        <v>-7.32</v>
      </c>
      <c r="AF9" s="57">
        <v>-6.2314275639999996</v>
      </c>
      <c r="AG9" s="57">
        <v>0</v>
      </c>
    </row>
    <row r="10" spans="1:33" ht="15.75" customHeight="1">
      <c r="A10" s="25" t="s">
        <v>46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500</v>
      </c>
      <c r="U10" s="58">
        <v>200</v>
      </c>
      <c r="V10" s="61">
        <v>44308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>
        <v>0</v>
      </c>
      <c r="AB10" s="60">
        <f t="shared" si="11"/>
        <v>-0.48</v>
      </c>
      <c r="AC10" s="57">
        <v>0.30792400462962966</v>
      </c>
      <c r="AD10" s="57">
        <f t="shared" si="12"/>
        <v>0</v>
      </c>
      <c r="AE10" s="57">
        <v>-7.32</v>
      </c>
      <c r="AF10" s="57">
        <v>-6.2314275639999996</v>
      </c>
      <c r="AG10" s="57">
        <v>0</v>
      </c>
    </row>
    <row r="11" spans="1:33" ht="15.75" customHeight="1">
      <c r="A11" s="25" t="s">
        <v>48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500</v>
      </c>
      <c r="U11" s="58">
        <v>200</v>
      </c>
      <c r="V11" s="61">
        <v>44308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>
        <v>0</v>
      </c>
      <c r="AB11" s="60">
        <f t="shared" si="11"/>
        <v>-0.48</v>
      </c>
      <c r="AC11" s="57">
        <v>0.30792400462962966</v>
      </c>
      <c r="AD11" s="57">
        <f t="shared" si="12"/>
        <v>0</v>
      </c>
      <c r="AE11" s="57">
        <v>-7.32</v>
      </c>
      <c r="AF11" s="57">
        <v>-6.3186070509999999</v>
      </c>
      <c r="AG11" s="57">
        <v>0</v>
      </c>
    </row>
    <row r="12" spans="1:33" ht="15.75" customHeight="1">
      <c r="A12" s="25" t="s">
        <v>50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500</v>
      </c>
      <c r="U12" s="58">
        <v>200</v>
      </c>
      <c r="V12" s="61">
        <v>44307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>
        <v>0</v>
      </c>
      <c r="AB12" s="60">
        <f t="shared" si="11"/>
        <v>-0.48</v>
      </c>
      <c r="AC12" s="62">
        <v>0.30792400462962966</v>
      </c>
      <c r="AD12" s="57">
        <f t="shared" si="12"/>
        <v>0</v>
      </c>
      <c r="AE12" s="57">
        <v>-7.32</v>
      </c>
      <c r="AF12" s="57">
        <v>-6.5173249999999996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500</v>
      </c>
      <c r="U13" s="58">
        <v>200</v>
      </c>
      <c r="V13" s="61">
        <v>44304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0.30792400462962966</v>
      </c>
      <c r="AD13" s="57">
        <f t="shared" si="12"/>
        <v>0</v>
      </c>
      <c r="AE13" s="57">
        <v>-7.32</v>
      </c>
      <c r="AF13" s="57">
        <v>-6.5173249999999996</v>
      </c>
      <c r="AG13" s="57">
        <v>0</v>
      </c>
    </row>
    <row r="14" spans="1:33" ht="15.75" customHeight="1">
      <c r="A14" s="25" t="s">
        <v>54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500</v>
      </c>
      <c r="U14" s="58">
        <v>200</v>
      </c>
      <c r="V14" s="61">
        <v>44317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1"/>
        <v>-0.48</v>
      </c>
      <c r="AC14" s="62">
        <v>0.30792400462962966</v>
      </c>
      <c r="AD14" s="57">
        <f t="shared" si="12"/>
        <v>0</v>
      </c>
      <c r="AE14" s="57">
        <v>-7.32</v>
      </c>
      <c r="AF14" s="57">
        <v>-6.5173249999999996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500</v>
      </c>
      <c r="U15" s="58">
        <v>200</v>
      </c>
      <c r="V15" s="61">
        <v>44317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0.30792400462962966</v>
      </c>
      <c r="AD15" s="57">
        <f t="shared" si="12"/>
        <v>0</v>
      </c>
      <c r="AE15" s="57">
        <v>-7.32</v>
      </c>
      <c r="AF15" s="57">
        <v>-6.5775350000000001</v>
      </c>
      <c r="AG15" s="57">
        <v>0</v>
      </c>
    </row>
    <row r="16" spans="1:33" ht="15.75" customHeight="1">
      <c r="A16" s="25" t="s">
        <v>57</v>
      </c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500</v>
      </c>
      <c r="U16" s="58">
        <v>200</v>
      </c>
      <c r="V16" s="61">
        <v>44317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116</v>
      </c>
      <c r="AB16" s="60">
        <f t="shared" si="11"/>
        <v>-0.48</v>
      </c>
      <c r="AC16" s="62">
        <v>0.30792400462962966</v>
      </c>
      <c r="AD16" s="57">
        <f t="shared" si="12"/>
        <v>0</v>
      </c>
      <c r="AE16" s="57">
        <v>-7.32</v>
      </c>
      <c r="AF16" s="57">
        <v>-6.5775350000000001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1304</v>
      </c>
      <c r="U17" s="58">
        <v>180</v>
      </c>
      <c r="V17" s="61">
        <v>44339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0.30792400462962966</v>
      </c>
      <c r="AD17" s="57">
        <f t="shared" si="12"/>
        <v>0</v>
      </c>
      <c r="AE17" s="57">
        <v>-7.32</v>
      </c>
      <c r="AF17" s="57">
        <v>-6.5775350000000001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1304</v>
      </c>
      <c r="U18" s="58">
        <v>180</v>
      </c>
      <c r="V18" s="61">
        <v>44339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116</v>
      </c>
      <c r="AB18" s="60">
        <f t="shared" si="11"/>
        <v>-0.48</v>
      </c>
      <c r="AC18" s="57">
        <v>0.30792400462962966</v>
      </c>
      <c r="AD18" s="57">
        <f t="shared" si="12"/>
        <v>0</v>
      </c>
      <c r="AE18" s="57">
        <v>-7.32</v>
      </c>
      <c r="AF18" s="57">
        <v>-6.5775350000000001</v>
      </c>
      <c r="AG18" s="57">
        <v>0</v>
      </c>
    </row>
    <row r="19" spans="1:33" ht="15.75" customHeight="1">
      <c r="A19" s="25" t="s">
        <v>64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1304</v>
      </c>
      <c r="U19" s="58">
        <v>180</v>
      </c>
      <c r="V19" s="61">
        <v>44339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116</v>
      </c>
      <c r="AB19" s="60">
        <f t="shared" si="11"/>
        <v>-0.48</v>
      </c>
      <c r="AC19" s="62">
        <v>0.30792400462962966</v>
      </c>
      <c r="AD19" s="57">
        <f t="shared" si="12"/>
        <v>0</v>
      </c>
      <c r="AE19" s="57">
        <v>-7.32</v>
      </c>
      <c r="AF19" s="57">
        <v>-6.5775350000000001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1304</v>
      </c>
      <c r="U20" s="58">
        <v>180</v>
      </c>
      <c r="V20" s="61">
        <v>44339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116</v>
      </c>
      <c r="AB20" s="60">
        <f t="shared" si="11"/>
        <v>-0.48</v>
      </c>
      <c r="AC20" s="57">
        <v>0.30792400462962966</v>
      </c>
      <c r="AD20" s="57">
        <f t="shared" si="12"/>
        <v>0</v>
      </c>
      <c r="AE20" s="57">
        <v>-7.32</v>
      </c>
      <c r="AF20" s="57">
        <v>-6.5775350000000001</v>
      </c>
      <c r="AG20" s="57">
        <v>0</v>
      </c>
    </row>
    <row r="21" spans="1:33" ht="15.75" customHeight="1">
      <c r="A21" s="25" t="s">
        <v>68</v>
      </c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1304</v>
      </c>
      <c r="U21" s="58">
        <v>180</v>
      </c>
      <c r="V21" s="61">
        <v>44352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116</v>
      </c>
      <c r="AB21" s="60">
        <f t="shared" si="11"/>
        <v>-0.48</v>
      </c>
      <c r="AC21" s="57">
        <v>0.30792400462962966</v>
      </c>
      <c r="AD21" s="57">
        <f t="shared" si="12"/>
        <v>0</v>
      </c>
      <c r="AE21" s="57">
        <v>-7.32</v>
      </c>
      <c r="AF21" s="57">
        <v>-6.5775350000000001</v>
      </c>
      <c r="AG21" s="57">
        <v>0</v>
      </c>
    </row>
    <row r="22" spans="1:33" ht="15.75" customHeight="1">
      <c r="A22" s="25" t="s">
        <v>70</v>
      </c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1304</v>
      </c>
      <c r="U22" s="58">
        <v>180</v>
      </c>
      <c r="V22" s="61">
        <v>44352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116</v>
      </c>
      <c r="AB22" s="60">
        <f t="shared" si="11"/>
        <v>-0.48</v>
      </c>
      <c r="AC22" s="62">
        <v>0.30792400462962966</v>
      </c>
      <c r="AD22" s="57">
        <f t="shared" si="12"/>
        <v>0</v>
      </c>
      <c r="AE22" s="57">
        <v>-7.32</v>
      </c>
      <c r="AF22" s="57">
        <v>-6.5775350000000001</v>
      </c>
      <c r="AG22" s="57">
        <v>0</v>
      </c>
    </row>
    <row r="23" spans="1:33" ht="15.75" customHeight="1">
      <c r="A23" s="25" t="s">
        <v>72</v>
      </c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1304</v>
      </c>
      <c r="U23" s="58">
        <v>180</v>
      </c>
      <c r="V23" s="61">
        <v>44350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116</v>
      </c>
      <c r="AB23" s="60">
        <f t="shared" si="11"/>
        <v>-0.48</v>
      </c>
      <c r="AC23" s="62">
        <v>0.30792400462962966</v>
      </c>
      <c r="AD23" s="57">
        <f t="shared" si="12"/>
        <v>0</v>
      </c>
      <c r="AE23" s="57">
        <v>-7.32</v>
      </c>
      <c r="AF23" s="57">
        <v>-6.5775350000000001</v>
      </c>
      <c r="AG23" s="57">
        <v>0</v>
      </c>
    </row>
    <row r="24" spans="1:33" ht="15.75" customHeight="1">
      <c r="A24" s="25" t="s">
        <v>74</v>
      </c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1304</v>
      </c>
      <c r="U24" s="58">
        <v>180</v>
      </c>
      <c r="V24" s="61" t="s">
        <v>282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116</v>
      </c>
      <c r="AB24" s="60">
        <f t="shared" si="11"/>
        <v>-0.48</v>
      </c>
      <c r="AC24" s="62">
        <v>0.30792400462962966</v>
      </c>
      <c r="AD24" s="57">
        <f t="shared" si="12"/>
        <v>0</v>
      </c>
      <c r="AE24" s="57">
        <v>-7.32</v>
      </c>
      <c r="AF24" s="57">
        <v>-6.5775350000000001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824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0.30792400462962966</v>
      </c>
      <c r="AD25" s="57">
        <f t="shared" si="12"/>
        <v>0</v>
      </c>
      <c r="AE25" s="57">
        <v>-7.32</v>
      </c>
      <c r="AF25" s="57">
        <v>-6.5775350000000001</v>
      </c>
      <c r="AG25" s="57">
        <v>0</v>
      </c>
    </row>
    <row r="26" spans="1:33" ht="15.75" customHeight="1">
      <c r="A26" s="25" t="s">
        <v>78</v>
      </c>
      <c r="B26" s="32" t="s">
        <v>283</v>
      </c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180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1124</v>
      </c>
      <c r="U26" s="58" t="s">
        <v>63</v>
      </c>
      <c r="V26" s="61" t="s">
        <v>63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116</v>
      </c>
      <c r="AB26" s="60">
        <f t="shared" si="11"/>
        <v>-0.48</v>
      </c>
      <c r="AC26" s="62">
        <v>0.30792400462962966</v>
      </c>
      <c r="AD26" s="57">
        <f t="shared" si="12"/>
        <v>0</v>
      </c>
      <c r="AE26" s="57">
        <v>-7.32</v>
      </c>
      <c r="AF26" s="57">
        <v>-6.5775350000000001</v>
      </c>
      <c r="AG26" s="57">
        <v>0</v>
      </c>
    </row>
    <row r="27" spans="1:33" ht="15.75" customHeight="1">
      <c r="A27" s="25" t="s">
        <v>79</v>
      </c>
      <c r="B27" s="25" t="s">
        <v>269</v>
      </c>
      <c r="C27" s="17">
        <f t="shared" si="4"/>
        <v>20.99</v>
      </c>
      <c r="D27" s="17">
        <v>4</v>
      </c>
      <c r="E27" s="17">
        <v>1</v>
      </c>
      <c r="F27" s="17">
        <v>83.96</v>
      </c>
      <c r="G27" s="17">
        <v>-14.19</v>
      </c>
      <c r="H27" s="17">
        <f t="shared" si="1"/>
        <v>0.16900905192949023</v>
      </c>
      <c r="I27" s="17">
        <f t="shared" si="2"/>
        <v>5.3134765893812158E-3</v>
      </c>
      <c r="J27" s="17">
        <f t="shared" si="5"/>
        <v>0.44611949444444687</v>
      </c>
      <c r="K27" s="17">
        <f t="shared" si="3"/>
        <v>0.11152987361111172</v>
      </c>
      <c r="L27" s="17">
        <v>21</v>
      </c>
      <c r="M27" s="17">
        <f t="shared" si="6"/>
        <v>0.19047619047619047</v>
      </c>
      <c r="N27" s="17">
        <v>175</v>
      </c>
      <c r="O27" s="17">
        <f t="shared" ref="O27:P27" si="35">D27/7</f>
        <v>0.5714285714285714</v>
      </c>
      <c r="P27" s="17">
        <f t="shared" si="35"/>
        <v>0.14285714285714285</v>
      </c>
      <c r="Q27" s="17">
        <f t="shared" si="8"/>
        <v>245</v>
      </c>
      <c r="R27" s="17"/>
      <c r="S27" s="57">
        <v>0.1142857142857143</v>
      </c>
      <c r="T27" s="57">
        <v>1124</v>
      </c>
      <c r="U27" s="58" t="s">
        <v>63</v>
      </c>
      <c r="V27" s="61" t="s">
        <v>63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35</v>
      </c>
      <c r="AB27" s="60">
        <f t="shared" si="11"/>
        <v>-0.69</v>
      </c>
      <c r="AC27" s="62">
        <v>0.30792400462962966</v>
      </c>
      <c r="AD27" s="57">
        <f t="shared" si="12"/>
        <v>-1.6997405055555557</v>
      </c>
      <c r="AE27" s="57">
        <v>-7.18</v>
      </c>
      <c r="AF27" s="57">
        <v>-6.5775350000000001</v>
      </c>
      <c r="AG27" s="57">
        <v>0</v>
      </c>
    </row>
    <row r="28" spans="1:33" ht="15.75" customHeight="1">
      <c r="A28" s="25" t="s">
        <v>81</v>
      </c>
      <c r="B28" s="25" t="s">
        <v>284</v>
      </c>
      <c r="C28" s="17">
        <f t="shared" si="4"/>
        <v>22.99</v>
      </c>
      <c r="D28" s="17">
        <v>11</v>
      </c>
      <c r="E28" s="17">
        <v>1</v>
      </c>
      <c r="F28" s="17">
        <v>252.89</v>
      </c>
      <c r="G28" s="17">
        <v>-1.03</v>
      </c>
      <c r="H28" s="17">
        <f t="shared" si="1"/>
        <v>4.0729170785717113E-3</v>
      </c>
      <c r="I28" s="17">
        <f t="shared" si="2"/>
        <v>0.2613337214538819</v>
      </c>
      <c r="J28" s="17">
        <f t="shared" si="5"/>
        <v>66.088684818472188</v>
      </c>
      <c r="K28" s="17">
        <f t="shared" si="3"/>
        <v>6.0080622562247443</v>
      </c>
      <c r="L28" s="17">
        <v>17</v>
      </c>
      <c r="M28" s="17">
        <f t="shared" si="6"/>
        <v>0.6470588235294118</v>
      </c>
      <c r="N28" s="17">
        <v>132</v>
      </c>
      <c r="O28" s="17">
        <f t="shared" ref="O28:P28" si="36">D28/7</f>
        <v>1.5714285714285714</v>
      </c>
      <c r="P28" s="17">
        <f t="shared" si="36"/>
        <v>0.14285714285714285</v>
      </c>
      <c r="Q28" s="17">
        <f t="shared" si="8"/>
        <v>77</v>
      </c>
      <c r="R28" s="17"/>
      <c r="S28" s="57">
        <v>0.41791044776119401</v>
      </c>
      <c r="T28" s="57">
        <v>1124</v>
      </c>
      <c r="U28" s="58" t="s">
        <v>63</v>
      </c>
      <c r="V28" s="61" t="s">
        <v>63</v>
      </c>
      <c r="W28" s="62">
        <v>1</v>
      </c>
      <c r="X28" s="57">
        <f t="shared" si="9"/>
        <v>9.0909090909090912E-2</v>
      </c>
      <c r="Y28" s="57">
        <f t="shared" si="10"/>
        <v>1.03</v>
      </c>
      <c r="Z28" s="62">
        <v>0</v>
      </c>
      <c r="AA28" s="62" t="s">
        <v>35</v>
      </c>
      <c r="AB28" s="60">
        <f t="shared" si="11"/>
        <v>-0.69</v>
      </c>
      <c r="AC28" s="62">
        <v>0.30792400462962966</v>
      </c>
      <c r="AD28" s="57">
        <f t="shared" si="12"/>
        <v>-4.6742863902777785</v>
      </c>
      <c r="AE28" s="57">
        <v>-7.18</v>
      </c>
      <c r="AF28" s="57">
        <v>-5.8348662537499996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22.989999999999995</v>
      </c>
      <c r="D29" s="17">
        <v>19</v>
      </c>
      <c r="E29" s="17">
        <v>1</v>
      </c>
      <c r="F29" s="17">
        <v>436.80999999999989</v>
      </c>
      <c r="G29" s="17">
        <v>-31.70000000000001</v>
      </c>
      <c r="H29" s="17">
        <f t="shared" si="1"/>
        <v>7.2571598635562409E-2</v>
      </c>
      <c r="I29" s="17">
        <f t="shared" si="2"/>
        <v>0.19283503989689121</v>
      </c>
      <c r="J29" s="17">
        <f t="shared" si="5"/>
        <v>84.23227377736103</v>
      </c>
      <c r="K29" s="17">
        <f t="shared" si="3"/>
        <v>4.4332775672295277</v>
      </c>
      <c r="L29" s="17">
        <v>31</v>
      </c>
      <c r="M29" s="17">
        <f t="shared" si="6"/>
        <v>0.61290322580645162</v>
      </c>
      <c r="N29" s="17">
        <v>131</v>
      </c>
      <c r="O29" s="17">
        <f t="shared" ref="O29:P29" si="37">D29/7</f>
        <v>2.7142857142857144</v>
      </c>
      <c r="P29" s="17">
        <f t="shared" si="37"/>
        <v>0.14285714285714285</v>
      </c>
      <c r="Q29" s="17">
        <f t="shared" si="8"/>
        <v>45</v>
      </c>
      <c r="R29" s="17"/>
      <c r="S29" s="57">
        <v>0.89552238805970152</v>
      </c>
      <c r="T29" s="57">
        <v>1124</v>
      </c>
      <c r="U29" s="58" t="s">
        <v>63</v>
      </c>
      <c r="V29" s="61" t="s">
        <v>63</v>
      </c>
      <c r="W29" s="57">
        <v>8</v>
      </c>
      <c r="X29" s="57">
        <f t="shared" si="9"/>
        <v>0.42105263157894735</v>
      </c>
      <c r="Y29" s="57">
        <f t="shared" si="10"/>
        <v>3.1700000000000008</v>
      </c>
      <c r="Z29" s="57">
        <v>2</v>
      </c>
      <c r="AA29" s="57" t="s">
        <v>35</v>
      </c>
      <c r="AB29" s="60">
        <f t="shared" si="11"/>
        <v>-0.69</v>
      </c>
      <c r="AC29" s="57">
        <v>0.30792400462962966</v>
      </c>
      <c r="AD29" s="57">
        <f t="shared" si="12"/>
        <v>-8.0737674013888903</v>
      </c>
      <c r="AE29" s="57">
        <v>-7.18</v>
      </c>
      <c r="AF29" s="57">
        <v>-5.8348662537499996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22.990000000000002</v>
      </c>
      <c r="D30" s="17">
        <v>10</v>
      </c>
      <c r="E30" s="17">
        <v>2</v>
      </c>
      <c r="F30" s="17">
        <v>229.9</v>
      </c>
      <c r="G30" s="17">
        <v>-70.930000000000021</v>
      </c>
      <c r="H30" s="17">
        <f t="shared" si="1"/>
        <v>0.3085254458460201</v>
      </c>
      <c r="I30" s="17">
        <f t="shared" si="2"/>
        <v>-4.3118807313566425E-2</v>
      </c>
      <c r="J30" s="17">
        <f t="shared" si="5"/>
        <v>-9.9130138013889209</v>
      </c>
      <c r="K30" s="17">
        <f t="shared" si="3"/>
        <v>-0.99130138013889213</v>
      </c>
      <c r="L30" s="17">
        <v>36</v>
      </c>
      <c r="M30" s="17">
        <f t="shared" si="6"/>
        <v>0.27777777777777779</v>
      </c>
      <c r="N30" s="17">
        <v>116</v>
      </c>
      <c r="O30" s="17">
        <f t="shared" ref="O30:P30" si="38">D30/7</f>
        <v>1.4285714285714286</v>
      </c>
      <c r="P30" s="17">
        <f t="shared" si="38"/>
        <v>0.2857142857142857</v>
      </c>
      <c r="Q30" s="17">
        <f t="shared" si="8"/>
        <v>67</v>
      </c>
      <c r="R30" s="17"/>
      <c r="S30" s="57">
        <v>0.54125412541254125</v>
      </c>
      <c r="T30" s="57">
        <v>1124</v>
      </c>
      <c r="U30" s="58" t="s">
        <v>63</v>
      </c>
      <c r="V30" s="61" t="s">
        <v>63</v>
      </c>
      <c r="W30" s="57">
        <v>5</v>
      </c>
      <c r="X30" s="57">
        <f t="shared" si="9"/>
        <v>0.5</v>
      </c>
      <c r="Y30" s="57">
        <f t="shared" si="10"/>
        <v>11.821666666666671</v>
      </c>
      <c r="Z30" s="57">
        <v>1</v>
      </c>
      <c r="AA30" s="57" t="s">
        <v>35</v>
      </c>
      <c r="AB30" s="60">
        <f t="shared" si="11"/>
        <v>-0.69</v>
      </c>
      <c r="AC30" s="57">
        <v>0.30792400462962966</v>
      </c>
      <c r="AD30" s="57">
        <f t="shared" si="12"/>
        <v>-4.2493512638888893</v>
      </c>
      <c r="AE30" s="57">
        <v>-7.18</v>
      </c>
      <c r="AF30" s="57">
        <v>-5.8348662537499996</v>
      </c>
      <c r="AG30" s="57">
        <v>0</v>
      </c>
    </row>
    <row r="31" spans="1:33" ht="15.75" customHeight="1">
      <c r="A31" s="25" t="s">
        <v>85</v>
      </c>
      <c r="C31" s="17">
        <f t="shared" si="4"/>
        <v>22.99</v>
      </c>
      <c r="D31" s="17">
        <v>18</v>
      </c>
      <c r="E31" s="17">
        <v>0</v>
      </c>
      <c r="F31" s="17">
        <v>413.82</v>
      </c>
      <c r="G31" s="17">
        <v>-65.84</v>
      </c>
      <c r="H31" s="17">
        <f t="shared" si="1"/>
        <v>0.15910299163887681</v>
      </c>
      <c r="I31" s="17">
        <f t="shared" si="2"/>
        <v>0.10630364689357673</v>
      </c>
      <c r="J31" s="17">
        <f t="shared" si="5"/>
        <v>43.990575157499919</v>
      </c>
      <c r="K31" s="17">
        <f t="shared" si="3"/>
        <v>2.4439208420833287</v>
      </c>
      <c r="L31" s="17">
        <v>39</v>
      </c>
      <c r="M31" s="17">
        <f t="shared" si="6"/>
        <v>0.46153846153846156</v>
      </c>
      <c r="N31" s="17">
        <v>97</v>
      </c>
      <c r="O31" s="17">
        <f t="shared" ref="O31:P31" si="39">D31/7</f>
        <v>2.5714285714285716</v>
      </c>
      <c r="P31" s="17">
        <f t="shared" si="39"/>
        <v>0</v>
      </c>
      <c r="Q31" s="17">
        <f t="shared" si="8"/>
        <v>37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0.89679715302491103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6</v>
      </c>
      <c r="X31" s="57">
        <f t="shared" si="9"/>
        <v>0.33333333333333331</v>
      </c>
      <c r="Y31" s="57">
        <f t="shared" si="10"/>
        <v>9.4057142857142857</v>
      </c>
      <c r="Z31" s="62">
        <v>1</v>
      </c>
      <c r="AA31" s="62" t="s">
        <v>35</v>
      </c>
      <c r="AB31" s="60">
        <f t="shared" si="11"/>
        <v>-0.69</v>
      </c>
      <c r="AC31" s="62">
        <v>0.30792400462962966</v>
      </c>
      <c r="AD31" s="57">
        <f t="shared" si="12"/>
        <v>-7.6488322750000002</v>
      </c>
      <c r="AE31" s="57">
        <v>-7.18</v>
      </c>
      <c r="AF31" s="57">
        <v>-5.8348662537499996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5.6640625" customWidth="1"/>
    <col min="22" max="22" width="20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Betsy Ross Vintage American Flag")</f>
        <v>All Weather Cornhole Bean Bags Set of 8 - Duck Cloth, Regulation Size &amp; Weight - Betsy Ross Vintage American Flag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Info!B1:BJ7000""),3,FALSE),"""")"),"B07ZTPZ275")</f>
        <v>B07ZTPZ275</v>
      </c>
      <c r="B2" s="2" t="s">
        <v>285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93.75" customHeight="1">
      <c r="A3" s="45" t="s">
        <v>32</v>
      </c>
      <c r="B3" s="46"/>
      <c r="C3" s="3">
        <f>((AE31+AF31)/0.85)*-1</f>
        <v>12.867789710294117</v>
      </c>
      <c r="D3" s="4">
        <f>SUM(D4:D99763)</f>
        <v>376</v>
      </c>
      <c r="E3" s="4"/>
      <c r="F3" s="5">
        <f t="shared" ref="F3:G3" si="0">SUM(F4:F99763)</f>
        <v>6925.6399999999985</v>
      </c>
      <c r="G3" s="5">
        <f t="shared" si="0"/>
        <v>-50.18</v>
      </c>
      <c r="H3" s="6">
        <f t="shared" ref="H3:H31" si="1">G3/F3*-1</f>
        <v>7.2455397623901923E-3</v>
      </c>
      <c r="I3" s="7">
        <f t="shared" ref="I3:I31" si="2">J3/F3</f>
        <v>0.17748884386300626</v>
      </c>
      <c r="J3" s="5">
        <f>SUM(J4:J99763)</f>
        <v>1229.2238366113904</v>
      </c>
      <c r="K3" s="5">
        <f t="shared" ref="K3:K31" si="3">J3/D3</f>
        <v>3.2692123314132724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6.5 - April
6.5 - May
15 - Jun
12 - Jul
6 - Aug
6 - Sept
4.5 - Oct
2 - Nov
2 - Dec
1.5 - Jan
2 - Feb")</f>
        <v>4 - March
6.5 - April
6.5 - May
15 - Jun
12 - Jul
6 - Aug
6 - Sept
4.5 - Oct
2 - Nov
2 - Dec
1.5 -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12</v>
      </c>
      <c r="X3" s="6">
        <f>AVERAGE(X4:X99763)</f>
        <v>3.3356676003734827E-2</v>
      </c>
      <c r="Y3" s="5">
        <f>ROUND(AVERAGE(Y4:Y99763),2)</f>
        <v>0.43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115</v>
      </c>
      <c r="C4" s="17">
        <f t="shared" ref="C4:C31" si="4">IFERROR(F4/D4," - ")</f>
        <v>20.99</v>
      </c>
      <c r="D4" s="17">
        <v>3</v>
      </c>
      <c r="E4" s="17">
        <v>0</v>
      </c>
      <c r="F4" s="17">
        <v>62.97</v>
      </c>
      <c r="G4" s="17">
        <v>0</v>
      </c>
      <c r="H4" s="17">
        <f t="shared" si="1"/>
        <v>0</v>
      </c>
      <c r="I4" s="17">
        <f t="shared" si="2"/>
        <v>0.2584964299238956</v>
      </c>
      <c r="J4" s="17">
        <f t="shared" ref="J4:J31" si="5">F4*0.85+G4+AF4*D4+D4*AE4+AG4+AD4</f>
        <v>16.277520192307705</v>
      </c>
      <c r="K4" s="17">
        <f t="shared" si="3"/>
        <v>5.4258400641025686</v>
      </c>
      <c r="L4" s="17">
        <v>5</v>
      </c>
      <c r="M4" s="17">
        <f t="shared" ref="M4:M31" si="6">IFERROR(D4/L4,"-")</f>
        <v>0.6</v>
      </c>
      <c r="N4" s="17">
        <v>0</v>
      </c>
      <c r="O4" s="17">
        <f t="shared" ref="O4:P4" si="7">D4/7</f>
        <v>0.42857142857142855</v>
      </c>
      <c r="P4" s="17">
        <f t="shared" si="7"/>
        <v>0</v>
      </c>
      <c r="Q4" s="17">
        <f t="shared" ref="Q4:Q31" si="8">ROUNDDOWN(N4/(O4+P4),0)</f>
        <v>0</v>
      </c>
      <c r="R4" s="17"/>
      <c r="S4" s="57">
        <v>2.64</v>
      </c>
      <c r="T4" s="57">
        <v>440</v>
      </c>
      <c r="U4" s="58">
        <v>184</v>
      </c>
      <c r="V4" s="61">
        <v>44241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7" si="11">IF(OR(AA4="UsLargeStandardSize",AA4="UsSmallStandardSize"),-2.4,-1.2)</f>
        <v>-2.4</v>
      </c>
      <c r="AC4" s="57">
        <v>0.13149131944444445</v>
      </c>
      <c r="AD4" s="57">
        <f t="shared" ref="AD4:AD7" si="12">IFERROR(AB4*AC4*D4*3,0)</f>
        <v>-2.8402124999999998</v>
      </c>
      <c r="AE4" s="57">
        <v>-7.7</v>
      </c>
      <c r="AF4" s="57">
        <v>-3.76892243589743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>
        <v>3.2136752136752098</v>
      </c>
      <c r="T5" s="57">
        <v>440</v>
      </c>
      <c r="U5" s="58">
        <v>184</v>
      </c>
      <c r="V5" s="61">
        <v>44240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-2.4</v>
      </c>
      <c r="AC5" s="57">
        <v>0.13149131944444445</v>
      </c>
      <c r="AD5" s="57">
        <f t="shared" si="12"/>
        <v>0</v>
      </c>
      <c r="AE5" s="57">
        <v>-7.7</v>
      </c>
      <c r="AF5" s="57">
        <v>-3.76892243589743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1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>
        <v>3.6435643564356401</v>
      </c>
      <c r="T6" s="57">
        <v>440</v>
      </c>
      <c r="U6" s="58">
        <v>184</v>
      </c>
      <c r="V6" s="61">
        <v>44245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-2.4</v>
      </c>
      <c r="AC6" s="57">
        <v>0.13149131944444445</v>
      </c>
      <c r="AD6" s="57">
        <f t="shared" si="12"/>
        <v>0</v>
      </c>
      <c r="AE6" s="57">
        <v>-7.7</v>
      </c>
      <c r="AF6" s="57">
        <v>-3.76892243589743</v>
      </c>
      <c r="AG6" s="57">
        <v>0</v>
      </c>
    </row>
    <row r="7" spans="1:33" ht="15.75" customHeight="1">
      <c r="A7" s="13" t="s">
        <v>40</v>
      </c>
      <c r="B7" s="13"/>
      <c r="C7" s="17">
        <f t="shared" si="4"/>
        <v>21.49</v>
      </c>
      <c r="D7" s="17">
        <v>2</v>
      </c>
      <c r="E7" s="17">
        <v>0</v>
      </c>
      <c r="F7" s="17">
        <v>42.98</v>
      </c>
      <c r="G7" s="17">
        <v>0</v>
      </c>
      <c r="H7" s="17">
        <f t="shared" si="1"/>
        <v>0</v>
      </c>
      <c r="I7" s="17">
        <f t="shared" si="2"/>
        <v>0.27225872796649586</v>
      </c>
      <c r="J7" s="17">
        <f t="shared" si="5"/>
        <v>11.701680127999992</v>
      </c>
      <c r="K7" s="17">
        <f t="shared" si="3"/>
        <v>5.8508400639999962</v>
      </c>
      <c r="L7" s="17">
        <v>26</v>
      </c>
      <c r="M7" s="17">
        <f t="shared" si="6"/>
        <v>7.6923076923076927E-2</v>
      </c>
      <c r="N7" s="17">
        <v>1</v>
      </c>
      <c r="O7" s="17">
        <f t="shared" ref="O7:P7" si="15">D7/7</f>
        <v>0.2857142857142857</v>
      </c>
      <c r="P7" s="17">
        <f t="shared" si="15"/>
        <v>0</v>
      </c>
      <c r="Q7" s="17">
        <f t="shared" si="8"/>
        <v>3</v>
      </c>
      <c r="R7" s="17"/>
      <c r="S7" s="57">
        <v>2.903225806451613</v>
      </c>
      <c r="T7" s="57">
        <v>440</v>
      </c>
      <c r="U7" s="58">
        <v>184</v>
      </c>
      <c r="V7" s="61">
        <v>44245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-2.4</v>
      </c>
      <c r="AC7" s="57">
        <v>0.13149131944444445</v>
      </c>
      <c r="AD7" s="57">
        <f t="shared" si="12"/>
        <v>-1.893475</v>
      </c>
      <c r="AE7" s="57">
        <v>-7.7</v>
      </c>
      <c r="AF7" s="57">
        <v>-3.768922436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440</v>
      </c>
      <c r="U8" s="58">
        <v>184</v>
      </c>
      <c r="V8" s="61">
        <v>44247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ref="AB8:AB31" si="17">IF(OR(AA8="UsLargeStandardSize",AA8="UsSmallStandardSize"),-0.69,-0.48)</f>
        <v>-0.48</v>
      </c>
      <c r="AC8" s="57">
        <v>0</v>
      </c>
      <c r="AD8" s="57">
        <f t="shared" ref="AD8:AD31" si="18">IFERROR(AB8*AC8*D8*2,0)</f>
        <v>0</v>
      </c>
      <c r="AE8" s="57">
        <v>-7.7</v>
      </c>
      <c r="AF8" s="57">
        <v>-3.768922436</v>
      </c>
      <c r="AG8" s="57">
        <v>0</v>
      </c>
    </row>
    <row r="9" spans="1:33" ht="15.75" customHeight="1">
      <c r="A9" s="13" t="s">
        <v>44</v>
      </c>
      <c r="B9" s="13"/>
      <c r="C9" s="17">
        <f t="shared" si="4"/>
        <v>20.99</v>
      </c>
      <c r="D9" s="17">
        <v>1</v>
      </c>
      <c r="E9" s="17">
        <v>0</v>
      </c>
      <c r="F9" s="17">
        <v>20.99</v>
      </c>
      <c r="G9" s="17">
        <v>0</v>
      </c>
      <c r="H9" s="17">
        <f t="shared" si="1"/>
        <v>0</v>
      </c>
      <c r="I9" s="17">
        <f t="shared" si="2"/>
        <v>0.2781283666110847</v>
      </c>
      <c r="J9" s="17">
        <f t="shared" si="5"/>
        <v>5.8379144151666669</v>
      </c>
      <c r="K9" s="17">
        <f t="shared" si="3"/>
        <v>5.8379144151666669</v>
      </c>
      <c r="L9" s="17">
        <v>2</v>
      </c>
      <c r="M9" s="17">
        <f t="shared" si="6"/>
        <v>0.5</v>
      </c>
      <c r="N9" s="17">
        <v>0</v>
      </c>
      <c r="O9" s="17">
        <f t="shared" ref="O9:P9" si="19">D9/7</f>
        <v>0.14285714285714285</v>
      </c>
      <c r="P9" s="17">
        <f t="shared" si="19"/>
        <v>0</v>
      </c>
      <c r="Q9" s="17">
        <f t="shared" si="8"/>
        <v>0</v>
      </c>
      <c r="R9" s="17"/>
      <c r="S9" s="57">
        <v>0</v>
      </c>
      <c r="T9" s="57">
        <v>440</v>
      </c>
      <c r="U9" s="58">
        <v>184</v>
      </c>
      <c r="V9" s="61">
        <v>44254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7"/>
        <v>-0.69</v>
      </c>
      <c r="AC9" s="57">
        <v>0.13149131944444445</v>
      </c>
      <c r="AD9" s="57">
        <f t="shared" si="18"/>
        <v>-0.18145802083333332</v>
      </c>
      <c r="AE9" s="57">
        <v>-7.7</v>
      </c>
      <c r="AF9" s="57">
        <v>-4.1221275640000004</v>
      </c>
      <c r="AG9" s="57">
        <v>0</v>
      </c>
    </row>
    <row r="10" spans="1:33" ht="15.75" customHeight="1">
      <c r="A10" s="13" t="s">
        <v>46</v>
      </c>
      <c r="B10" s="13" t="s">
        <v>286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188</v>
      </c>
      <c r="O10" s="17">
        <f t="shared" ref="O10:P10" si="20">D10/7</f>
        <v>0</v>
      </c>
      <c r="P10" s="17">
        <f t="shared" si="20"/>
        <v>0</v>
      </c>
      <c r="Q10" s="17" t="e">
        <f t="shared" si="8"/>
        <v>#DIV/0!</v>
      </c>
      <c r="R10" s="17"/>
      <c r="S10" s="57">
        <v>1.140495867768595</v>
      </c>
      <c r="T10" s="57">
        <v>440</v>
      </c>
      <c r="U10" s="58">
        <v>184</v>
      </c>
      <c r="V10" s="61">
        <v>44254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7"/>
        <v>-0.69</v>
      </c>
      <c r="AC10" s="57">
        <v>0.13149131944444445</v>
      </c>
      <c r="AD10" s="57">
        <f t="shared" si="18"/>
        <v>0</v>
      </c>
      <c r="AE10" s="57">
        <v>-7.7</v>
      </c>
      <c r="AF10" s="57">
        <v>-4.1221275640000004</v>
      </c>
      <c r="AG10" s="57">
        <v>0</v>
      </c>
    </row>
    <row r="11" spans="1:33" ht="15.75" customHeight="1">
      <c r="A11" s="13" t="s">
        <v>48</v>
      </c>
      <c r="B11" s="13" t="s">
        <v>287</v>
      </c>
      <c r="C11" s="17">
        <f t="shared" si="4"/>
        <v>20.99</v>
      </c>
      <c r="D11" s="17">
        <v>2</v>
      </c>
      <c r="E11" s="17">
        <v>0</v>
      </c>
      <c r="F11" s="17">
        <v>41.98</v>
      </c>
      <c r="G11" s="17">
        <v>0</v>
      </c>
      <c r="H11" s="17">
        <f t="shared" si="1"/>
        <v>0</v>
      </c>
      <c r="I11" s="17">
        <f t="shared" si="2"/>
        <v>0.27397498466730191</v>
      </c>
      <c r="J11" s="17">
        <f t="shared" si="5"/>
        <v>11.501469856333333</v>
      </c>
      <c r="K11" s="17">
        <f t="shared" si="3"/>
        <v>5.7507349281666666</v>
      </c>
      <c r="L11" s="17">
        <v>30</v>
      </c>
      <c r="M11" s="17">
        <f t="shared" si="6"/>
        <v>6.6666666666666666E-2</v>
      </c>
      <c r="N11" s="17">
        <v>182</v>
      </c>
      <c r="O11" s="17">
        <f t="shared" ref="O11:P11" si="21">D11/7</f>
        <v>0.2857142857142857</v>
      </c>
      <c r="P11" s="17">
        <f t="shared" si="21"/>
        <v>0</v>
      </c>
      <c r="Q11" s="17">
        <f t="shared" si="8"/>
        <v>637</v>
      </c>
      <c r="R11" s="17"/>
      <c r="S11" s="57">
        <v>1.2</v>
      </c>
      <c r="T11" s="57">
        <v>256</v>
      </c>
      <c r="U11" s="58">
        <v>16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7"/>
        <v>-0.69</v>
      </c>
      <c r="AC11" s="57">
        <v>0.13149131944444445</v>
      </c>
      <c r="AD11" s="57">
        <f t="shared" si="18"/>
        <v>-0.36291604166666663</v>
      </c>
      <c r="AE11" s="57">
        <v>-7.7</v>
      </c>
      <c r="AF11" s="57">
        <v>-4.2093070509999997</v>
      </c>
      <c r="AG11" s="57">
        <v>0</v>
      </c>
    </row>
    <row r="12" spans="1:33" ht="15.75" customHeight="1">
      <c r="A12" s="13" t="s">
        <v>50</v>
      </c>
      <c r="B12" s="13" t="s">
        <v>288</v>
      </c>
      <c r="C12" s="17">
        <f t="shared" si="4"/>
        <v>18.989999999999998</v>
      </c>
      <c r="D12" s="17">
        <v>1</v>
      </c>
      <c r="E12" s="17">
        <v>0</v>
      </c>
      <c r="F12" s="17">
        <v>18.989999999999998</v>
      </c>
      <c r="G12" s="17">
        <v>0</v>
      </c>
      <c r="H12" s="17">
        <f t="shared" si="1"/>
        <v>0</v>
      </c>
      <c r="I12" s="17">
        <f t="shared" si="2"/>
        <v>0.20284449600667001</v>
      </c>
      <c r="J12" s="17">
        <f t="shared" si="5"/>
        <v>3.8520169791666632</v>
      </c>
      <c r="K12" s="17">
        <f t="shared" si="3"/>
        <v>3.8520169791666632</v>
      </c>
      <c r="L12" s="17">
        <v>33</v>
      </c>
      <c r="M12" s="17">
        <f t="shared" si="6"/>
        <v>3.0303030303030304E-2</v>
      </c>
      <c r="N12" s="17">
        <v>176</v>
      </c>
      <c r="O12" s="17">
        <f t="shared" ref="O12:P12" si="22">D12/7</f>
        <v>0.14285714285714285</v>
      </c>
      <c r="P12" s="17">
        <f t="shared" si="22"/>
        <v>0</v>
      </c>
      <c r="Q12" s="17">
        <f t="shared" si="8"/>
        <v>1232</v>
      </c>
      <c r="R12" s="17"/>
      <c r="S12" s="57">
        <v>1.1139240506329109</v>
      </c>
      <c r="T12" s="57">
        <v>256</v>
      </c>
      <c r="U12" s="58">
        <v>16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7"/>
        <v>-0.69</v>
      </c>
      <c r="AC12" s="57">
        <v>0.13149131944444445</v>
      </c>
      <c r="AD12" s="57">
        <f t="shared" si="18"/>
        <v>-0.18145802083333332</v>
      </c>
      <c r="AE12" s="57">
        <v>-7.7</v>
      </c>
      <c r="AF12" s="57">
        <v>-4.4080250000000003</v>
      </c>
      <c r="AG12" s="57">
        <v>0</v>
      </c>
    </row>
    <row r="13" spans="1:33" ht="15.75" customHeight="1">
      <c r="A13" s="13" t="s">
        <v>52</v>
      </c>
      <c r="B13" s="13" t="s">
        <v>289</v>
      </c>
      <c r="C13" s="17">
        <f t="shared" si="4"/>
        <v>17.232222222222223</v>
      </c>
      <c r="D13" s="17">
        <v>9</v>
      </c>
      <c r="E13" s="17">
        <v>0</v>
      </c>
      <c r="F13" s="17">
        <v>155.09</v>
      </c>
      <c r="G13" s="17">
        <v>-10.98</v>
      </c>
      <c r="H13" s="17">
        <f t="shared" si="1"/>
        <v>7.0797601392739704E-2</v>
      </c>
      <c r="I13" s="17">
        <f t="shared" si="2"/>
        <v>6.6033611532013647E-2</v>
      </c>
      <c r="J13" s="17">
        <f t="shared" si="5"/>
        <v>10.241152812499998</v>
      </c>
      <c r="K13" s="17">
        <f t="shared" si="3"/>
        <v>1.1379058680555554</v>
      </c>
      <c r="L13" s="17">
        <v>55</v>
      </c>
      <c r="M13" s="17">
        <f t="shared" si="6"/>
        <v>0.16363636363636364</v>
      </c>
      <c r="N13" s="17">
        <v>171</v>
      </c>
      <c r="O13" s="17">
        <f t="shared" ref="O13:P13" si="23">D13/7</f>
        <v>1.2857142857142858</v>
      </c>
      <c r="P13" s="17">
        <f t="shared" si="23"/>
        <v>0</v>
      </c>
      <c r="Q13" s="17">
        <f t="shared" si="8"/>
        <v>133</v>
      </c>
      <c r="R13" s="17"/>
      <c r="S13" s="57">
        <v>1.045045045045045</v>
      </c>
      <c r="T13" s="57">
        <v>256</v>
      </c>
      <c r="U13" s="58">
        <v>16</v>
      </c>
      <c r="V13" s="61">
        <v>44265</v>
      </c>
      <c r="W13" s="57">
        <v>2</v>
      </c>
      <c r="X13" s="57">
        <f t="shared" si="9"/>
        <v>0.22222222222222221</v>
      </c>
      <c r="Y13" s="57">
        <f t="shared" si="10"/>
        <v>5.49</v>
      </c>
      <c r="Z13" s="57">
        <v>0</v>
      </c>
      <c r="AA13" s="57" t="s">
        <v>35</v>
      </c>
      <c r="AB13" s="60">
        <f t="shared" si="17"/>
        <v>-0.69</v>
      </c>
      <c r="AC13" s="57">
        <v>0.13149131944444445</v>
      </c>
      <c r="AD13" s="57">
        <f t="shared" si="18"/>
        <v>-1.6331221874999999</v>
      </c>
      <c r="AE13" s="57">
        <v>-7.7</v>
      </c>
      <c r="AF13" s="57">
        <v>-4.4080250000000003</v>
      </c>
      <c r="AG13" s="57">
        <v>0</v>
      </c>
    </row>
    <row r="14" spans="1:33" ht="15.75" customHeight="1">
      <c r="A14" s="13" t="s">
        <v>54</v>
      </c>
      <c r="B14" s="13" t="s">
        <v>290</v>
      </c>
      <c r="C14" s="17">
        <f t="shared" si="4"/>
        <v>16.989999999999998</v>
      </c>
      <c r="D14" s="17">
        <v>17</v>
      </c>
      <c r="E14" s="17">
        <v>0</v>
      </c>
      <c r="F14" s="17">
        <v>288.83</v>
      </c>
      <c r="G14" s="17">
        <v>-27.96</v>
      </c>
      <c r="H14" s="17">
        <f t="shared" si="1"/>
        <v>9.6804348578748756E-2</v>
      </c>
      <c r="I14" s="17">
        <f t="shared" si="2"/>
        <v>2.9859393573497522E-2</v>
      </c>
      <c r="J14" s="17">
        <f t="shared" si="5"/>
        <v>8.624288645833289</v>
      </c>
      <c r="K14" s="17">
        <f t="shared" si="3"/>
        <v>0.50731109681372288</v>
      </c>
      <c r="L14" s="17">
        <v>57</v>
      </c>
      <c r="M14" s="17">
        <f t="shared" si="6"/>
        <v>0.2982456140350877</v>
      </c>
      <c r="N14" s="17">
        <v>155</v>
      </c>
      <c r="O14" s="17">
        <f t="shared" ref="O14:P14" si="24">D14/7</f>
        <v>2.4285714285714284</v>
      </c>
      <c r="P14" s="17">
        <f t="shared" si="24"/>
        <v>0</v>
      </c>
      <c r="Q14" s="17">
        <f t="shared" si="8"/>
        <v>63</v>
      </c>
      <c r="R14" s="17"/>
      <c r="S14" s="57">
        <v>0.51776649746192893</v>
      </c>
      <c r="T14" s="57">
        <v>256</v>
      </c>
      <c r="U14" s="58">
        <v>16</v>
      </c>
      <c r="V14" s="61">
        <v>44265</v>
      </c>
      <c r="W14" s="57">
        <v>5</v>
      </c>
      <c r="X14" s="57">
        <f t="shared" si="9"/>
        <v>0.29411764705882354</v>
      </c>
      <c r="Y14" s="57">
        <f t="shared" si="10"/>
        <v>4.66</v>
      </c>
      <c r="Z14" s="57">
        <v>1</v>
      </c>
      <c r="AA14" s="57" t="s">
        <v>35</v>
      </c>
      <c r="AB14" s="60">
        <f t="shared" si="17"/>
        <v>-0.69</v>
      </c>
      <c r="AC14" s="57">
        <v>0.13149131944444445</v>
      </c>
      <c r="AD14" s="57">
        <f t="shared" si="18"/>
        <v>-3.0847863541666665</v>
      </c>
      <c r="AE14" s="57">
        <v>-7.7</v>
      </c>
      <c r="AF14" s="57">
        <v>-4.4080250000000003</v>
      </c>
      <c r="AG14" s="57">
        <v>0</v>
      </c>
    </row>
    <row r="15" spans="1:33" ht="15.75" customHeight="1">
      <c r="A15" s="13" t="s">
        <v>56</v>
      </c>
      <c r="B15" s="13" t="s">
        <v>113</v>
      </c>
      <c r="C15" s="17">
        <f t="shared" si="4"/>
        <v>17.353999999999999</v>
      </c>
      <c r="D15" s="17">
        <v>10</v>
      </c>
      <c r="E15" s="17">
        <v>0</v>
      </c>
      <c r="F15" s="17">
        <v>173.54</v>
      </c>
      <c r="G15" s="17">
        <v>-11.04</v>
      </c>
      <c r="H15" s="17">
        <f t="shared" si="1"/>
        <v>6.3616457300910451E-2</v>
      </c>
      <c r="I15" s="17">
        <f t="shared" si="2"/>
        <v>7.2902614911067573E-2</v>
      </c>
      <c r="J15" s="17">
        <f t="shared" si="5"/>
        <v>12.651519791666665</v>
      </c>
      <c r="K15" s="17">
        <f t="shared" si="3"/>
        <v>1.2651519791666666</v>
      </c>
      <c r="L15" s="17">
        <v>52</v>
      </c>
      <c r="M15" s="17">
        <f t="shared" si="6"/>
        <v>0.19230769230769232</v>
      </c>
      <c r="N15" s="17">
        <v>146</v>
      </c>
      <c r="O15" s="17">
        <f t="shared" ref="O15:P15" si="25">D15/7</f>
        <v>1.4285714285714286</v>
      </c>
      <c r="P15" s="17">
        <f t="shared" si="25"/>
        <v>0</v>
      </c>
      <c r="Q15" s="17">
        <f t="shared" si="8"/>
        <v>102</v>
      </c>
      <c r="R15" s="17"/>
      <c r="S15" s="57">
        <v>0.5780346820809249</v>
      </c>
      <c r="T15" s="57">
        <v>256</v>
      </c>
      <c r="U15" s="58">
        <v>16</v>
      </c>
      <c r="V15" s="61">
        <v>44265</v>
      </c>
      <c r="W15" s="57">
        <v>3</v>
      </c>
      <c r="X15" s="57">
        <f t="shared" si="9"/>
        <v>0.3</v>
      </c>
      <c r="Y15" s="57">
        <f t="shared" si="10"/>
        <v>1.8399999999999999</v>
      </c>
      <c r="Z15" s="57">
        <v>3</v>
      </c>
      <c r="AA15" s="57" t="s">
        <v>35</v>
      </c>
      <c r="AB15" s="60">
        <f t="shared" si="17"/>
        <v>-0.69</v>
      </c>
      <c r="AC15" s="57">
        <v>0.13149131944444445</v>
      </c>
      <c r="AD15" s="57">
        <f t="shared" si="18"/>
        <v>-1.8145802083333331</v>
      </c>
      <c r="AE15" s="57">
        <v>-7.7</v>
      </c>
      <c r="AF15" s="57">
        <v>-4.5002899999999997</v>
      </c>
      <c r="AG15" s="57">
        <v>0</v>
      </c>
    </row>
    <row r="16" spans="1:33" ht="15.75" customHeight="1">
      <c r="A16" s="13" t="s">
        <v>57</v>
      </c>
      <c r="B16" s="13" t="s">
        <v>107</v>
      </c>
      <c r="C16" s="17">
        <f t="shared" si="4"/>
        <v>18.027894736842104</v>
      </c>
      <c r="D16" s="17">
        <v>19</v>
      </c>
      <c r="E16" s="17">
        <v>0</v>
      </c>
      <c r="F16" s="17">
        <v>342.53</v>
      </c>
      <c r="G16" s="17">
        <v>0</v>
      </c>
      <c r="H16" s="17">
        <f t="shared" si="1"/>
        <v>0</v>
      </c>
      <c r="I16" s="17">
        <f t="shared" si="2"/>
        <v>0.16318946546044621</v>
      </c>
      <c r="J16" s="17">
        <f t="shared" si="5"/>
        <v>55.897287604166635</v>
      </c>
      <c r="K16" s="17">
        <f t="shared" si="3"/>
        <v>2.9419625054824543</v>
      </c>
      <c r="L16" s="17">
        <v>88</v>
      </c>
      <c r="M16" s="17">
        <f t="shared" si="6"/>
        <v>0.21590909090909091</v>
      </c>
      <c r="N16" s="17">
        <v>125</v>
      </c>
      <c r="O16" s="17">
        <f t="shared" ref="O16:P16" si="26">D16/7</f>
        <v>2.7142857142857144</v>
      </c>
      <c r="P16" s="17">
        <f t="shared" si="26"/>
        <v>0</v>
      </c>
      <c r="Q16" s="17">
        <f t="shared" si="8"/>
        <v>46</v>
      </c>
      <c r="R16" s="17"/>
      <c r="S16" s="57">
        <v>0.87707641196013286</v>
      </c>
      <c r="T16" s="57">
        <v>256</v>
      </c>
      <c r="U16" s="58">
        <v>168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7"/>
        <v>-0.69</v>
      </c>
      <c r="AC16" s="57">
        <v>0.13149131944444445</v>
      </c>
      <c r="AD16" s="57">
        <f t="shared" si="18"/>
        <v>-3.4477023958333328</v>
      </c>
      <c r="AE16" s="57">
        <v>-7.7</v>
      </c>
      <c r="AF16" s="57">
        <v>-4.5002899999999997</v>
      </c>
      <c r="AG16" s="57">
        <v>0</v>
      </c>
    </row>
    <row r="17" spans="1:33" ht="15.75" customHeight="1">
      <c r="A17" s="13" t="s">
        <v>59</v>
      </c>
      <c r="B17" s="13" t="s">
        <v>291</v>
      </c>
      <c r="C17" s="17">
        <f t="shared" si="4"/>
        <v>17.774999999999999</v>
      </c>
      <c r="D17" s="17">
        <v>20</v>
      </c>
      <c r="E17" s="17">
        <v>1</v>
      </c>
      <c r="F17" s="17">
        <v>355.5</v>
      </c>
      <c r="G17" s="17">
        <v>0</v>
      </c>
      <c r="H17" s="17">
        <f t="shared" si="1"/>
        <v>0</v>
      </c>
      <c r="I17" s="17">
        <f t="shared" si="2"/>
        <v>0.15341783286451013</v>
      </c>
      <c r="J17" s="17">
        <f t="shared" si="5"/>
        <v>54.540039583333353</v>
      </c>
      <c r="K17" s="17">
        <f t="shared" si="3"/>
        <v>2.7270019791666678</v>
      </c>
      <c r="L17" s="17">
        <v>85</v>
      </c>
      <c r="M17" s="17">
        <f t="shared" si="6"/>
        <v>0.23529411764705882</v>
      </c>
      <c r="N17" s="17">
        <v>122</v>
      </c>
      <c r="O17" s="17">
        <f t="shared" ref="O17:P17" si="27">D17/7</f>
        <v>2.8571428571428572</v>
      </c>
      <c r="P17" s="17">
        <f t="shared" si="27"/>
        <v>0.14285714285714285</v>
      </c>
      <c r="Q17" s="17">
        <f t="shared" si="8"/>
        <v>40</v>
      </c>
      <c r="R17" s="17"/>
      <c r="S17" s="57">
        <v>0.93203883495145634</v>
      </c>
      <c r="T17" s="57">
        <v>740</v>
      </c>
      <c r="U17" s="58">
        <v>72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7"/>
        <v>-0.69</v>
      </c>
      <c r="AC17" s="57">
        <v>0.13149131944444445</v>
      </c>
      <c r="AD17" s="57">
        <f t="shared" si="18"/>
        <v>-3.6291604166666662</v>
      </c>
      <c r="AE17" s="57">
        <v>-7.7</v>
      </c>
      <c r="AF17" s="57">
        <v>-4.5002899999999997</v>
      </c>
      <c r="AG17" s="57">
        <v>0</v>
      </c>
    </row>
    <row r="18" spans="1:33" ht="15.75" customHeight="1">
      <c r="A18" s="13" t="s">
        <v>61</v>
      </c>
      <c r="B18" s="13" t="s">
        <v>292</v>
      </c>
      <c r="C18" s="17">
        <f t="shared" si="4"/>
        <v>16.768000000000001</v>
      </c>
      <c r="D18" s="17">
        <v>50</v>
      </c>
      <c r="E18" s="17">
        <v>2</v>
      </c>
      <c r="F18" s="17">
        <v>838.4</v>
      </c>
      <c r="G18" s="17">
        <v>-0.04</v>
      </c>
      <c r="H18" s="17">
        <f t="shared" si="1"/>
        <v>4.7709923664122137E-5</v>
      </c>
      <c r="I18" s="17">
        <f t="shared" si="2"/>
        <v>0.11153697394839379</v>
      </c>
      <c r="J18" s="17">
        <f t="shared" si="5"/>
        <v>93.512598958333356</v>
      </c>
      <c r="K18" s="17">
        <f t="shared" si="3"/>
        <v>1.8702519791666672</v>
      </c>
      <c r="L18" s="17">
        <v>151</v>
      </c>
      <c r="M18" s="17">
        <f t="shared" si="6"/>
        <v>0.33112582781456956</v>
      </c>
      <c r="N18" s="17">
        <v>71</v>
      </c>
      <c r="O18" s="17">
        <f t="shared" ref="O18:P18" si="28">D18/7</f>
        <v>7.1428571428571432</v>
      </c>
      <c r="P18" s="17">
        <f t="shared" si="28"/>
        <v>0.2857142857142857</v>
      </c>
      <c r="Q18" s="17">
        <f t="shared" si="8"/>
        <v>9</v>
      </c>
      <c r="R18" s="17"/>
      <c r="S18" s="57">
        <v>1.163461538461539</v>
      </c>
      <c r="T18" s="57">
        <v>740</v>
      </c>
      <c r="U18" s="58">
        <v>72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7"/>
        <v>-0.69</v>
      </c>
      <c r="AC18" s="57">
        <v>0.13149131944444445</v>
      </c>
      <c r="AD18" s="57">
        <f t="shared" si="18"/>
        <v>-9.0729010416666664</v>
      </c>
      <c r="AE18" s="57">
        <v>-7.7</v>
      </c>
      <c r="AF18" s="57">
        <v>-4.5002899999999997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17.994090909090904</v>
      </c>
      <c r="D19" s="17">
        <v>22</v>
      </c>
      <c r="E19" s="17">
        <v>0</v>
      </c>
      <c r="F19" s="17">
        <v>395.86999999999989</v>
      </c>
      <c r="G19" s="17">
        <v>0</v>
      </c>
      <c r="H19" s="17">
        <f t="shared" si="1"/>
        <v>0</v>
      </c>
      <c r="I19" s="17">
        <f t="shared" si="2"/>
        <v>0.16189921828293785</v>
      </c>
      <c r="J19" s="17">
        <f t="shared" si="5"/>
        <v>64.091043541666593</v>
      </c>
      <c r="K19" s="17">
        <f t="shared" si="3"/>
        <v>2.9132292518939362</v>
      </c>
      <c r="L19" s="17">
        <v>103</v>
      </c>
      <c r="M19" s="17">
        <f t="shared" si="6"/>
        <v>0.21359223300970873</v>
      </c>
      <c r="N19" s="17">
        <v>199</v>
      </c>
      <c r="O19" s="17">
        <f t="shared" ref="O19:P19" si="29">D19/7</f>
        <v>3.1428571428571428</v>
      </c>
      <c r="P19" s="17">
        <f t="shared" si="29"/>
        <v>0</v>
      </c>
      <c r="Q19" s="17">
        <f t="shared" si="8"/>
        <v>63</v>
      </c>
      <c r="R19" s="17"/>
      <c r="S19" s="57">
        <v>1.17304189435337</v>
      </c>
      <c r="T19" s="57">
        <v>740</v>
      </c>
      <c r="U19" s="58">
        <v>72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7"/>
        <v>-0.69</v>
      </c>
      <c r="AC19" s="57">
        <v>0.13149131944444445</v>
      </c>
      <c r="AD19" s="57">
        <f t="shared" si="18"/>
        <v>-3.992076458333333</v>
      </c>
      <c r="AE19" s="57">
        <v>-7.7</v>
      </c>
      <c r="AF19" s="57">
        <v>-4.5002899999999997</v>
      </c>
      <c r="AG19" s="57">
        <v>0</v>
      </c>
    </row>
    <row r="20" spans="1:33" ht="15.75" customHeight="1">
      <c r="A20" s="13" t="s">
        <v>66</v>
      </c>
      <c r="B20" s="13" t="s">
        <v>151</v>
      </c>
      <c r="C20" s="17">
        <f t="shared" si="4"/>
        <v>18.184193548387093</v>
      </c>
      <c r="D20" s="17">
        <v>31</v>
      </c>
      <c r="E20" s="17">
        <v>19</v>
      </c>
      <c r="F20" s="17">
        <v>563.70999999999992</v>
      </c>
      <c r="G20" s="17">
        <v>-0.04</v>
      </c>
      <c r="H20" s="17">
        <f t="shared" si="1"/>
        <v>7.0958471554522732E-5</v>
      </c>
      <c r="I20" s="17">
        <f t="shared" si="2"/>
        <v>0.1690218576114785</v>
      </c>
      <c r="J20" s="17">
        <f t="shared" si="5"/>
        <v>95.279311354166538</v>
      </c>
      <c r="K20" s="17">
        <f t="shared" si="3"/>
        <v>3.0735261727150496</v>
      </c>
      <c r="L20" s="17">
        <v>85</v>
      </c>
      <c r="M20" s="17">
        <f t="shared" si="6"/>
        <v>0.36470588235294116</v>
      </c>
      <c r="N20" s="17">
        <v>151</v>
      </c>
      <c r="O20" s="17">
        <f t="shared" ref="O20:P20" si="30">D20/7</f>
        <v>4.4285714285714288</v>
      </c>
      <c r="P20" s="17">
        <f t="shared" si="30"/>
        <v>2.7142857142857144</v>
      </c>
      <c r="Q20" s="17">
        <f t="shared" si="8"/>
        <v>21</v>
      </c>
      <c r="R20" s="17"/>
      <c r="S20" s="57">
        <v>1.7526205450733749</v>
      </c>
      <c r="T20" s="57">
        <v>1040</v>
      </c>
      <c r="U20" s="58">
        <v>72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7"/>
        <v>-0.69</v>
      </c>
      <c r="AC20" s="57">
        <v>0.13149131944444445</v>
      </c>
      <c r="AD20" s="57">
        <f t="shared" si="18"/>
        <v>-5.6251986458333327</v>
      </c>
      <c r="AE20" s="57">
        <v>-7.7</v>
      </c>
      <c r="AF20" s="57">
        <v>-4.5002899999999997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4"/>
        <v>17.289259259259254</v>
      </c>
      <c r="D21" s="17">
        <v>27</v>
      </c>
      <c r="E21" s="17">
        <v>8</v>
      </c>
      <c r="F21" s="17">
        <v>466.80999999999989</v>
      </c>
      <c r="G21" s="17">
        <v>0</v>
      </c>
      <c r="H21" s="17">
        <f t="shared" si="1"/>
        <v>0</v>
      </c>
      <c r="I21" s="17">
        <f t="shared" si="2"/>
        <v>0.13384739709410656</v>
      </c>
      <c r="J21" s="17">
        <f t="shared" si="5"/>
        <v>62.481303437499868</v>
      </c>
      <c r="K21" s="17">
        <f t="shared" si="3"/>
        <v>2.314122349537032</v>
      </c>
      <c r="L21" s="17">
        <v>74</v>
      </c>
      <c r="M21" s="17">
        <f t="shared" si="6"/>
        <v>0.36486486486486486</v>
      </c>
      <c r="N21" s="17">
        <v>181</v>
      </c>
      <c r="O21" s="17">
        <f t="shared" ref="O21:P21" si="31">D21/7</f>
        <v>3.8571428571428572</v>
      </c>
      <c r="P21" s="17">
        <f t="shared" si="31"/>
        <v>1.1428571428571428</v>
      </c>
      <c r="Q21" s="17">
        <f t="shared" si="8"/>
        <v>36</v>
      </c>
      <c r="R21" s="17"/>
      <c r="S21" s="57">
        <v>2.3167848699763591</v>
      </c>
      <c r="T21" s="57">
        <v>968</v>
      </c>
      <c r="U21" s="58">
        <v>300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7"/>
        <v>-0.69</v>
      </c>
      <c r="AC21" s="57">
        <v>0.13149131944444445</v>
      </c>
      <c r="AD21" s="57">
        <f t="shared" si="18"/>
        <v>-4.8993665624999991</v>
      </c>
      <c r="AE21" s="57">
        <v>-7.7</v>
      </c>
      <c r="AF21" s="57">
        <v>-4.5002899999999997</v>
      </c>
      <c r="AG21" s="57">
        <v>0</v>
      </c>
    </row>
    <row r="22" spans="1:33" ht="15.75" customHeight="1">
      <c r="A22" s="13" t="s">
        <v>70</v>
      </c>
      <c r="B22" s="13" t="s">
        <v>293</v>
      </c>
      <c r="C22" s="17">
        <f t="shared" si="4"/>
        <v>17.990000000000002</v>
      </c>
      <c r="D22" s="17">
        <v>21</v>
      </c>
      <c r="E22" s="17">
        <v>2</v>
      </c>
      <c r="F22" s="17">
        <v>377.79</v>
      </c>
      <c r="G22" s="17">
        <v>0</v>
      </c>
      <c r="H22" s="17">
        <f t="shared" si="1"/>
        <v>0</v>
      </c>
      <c r="I22" s="17">
        <f t="shared" si="2"/>
        <v>0.16174274481193257</v>
      </c>
      <c r="J22" s="17">
        <f t="shared" si="5"/>
        <v>61.104791562500012</v>
      </c>
      <c r="K22" s="17">
        <f t="shared" si="3"/>
        <v>2.9097519791666673</v>
      </c>
      <c r="L22" s="17">
        <v>98</v>
      </c>
      <c r="M22" s="17">
        <f t="shared" si="6"/>
        <v>0.21428571428571427</v>
      </c>
      <c r="N22" s="17">
        <v>163</v>
      </c>
      <c r="O22" s="17">
        <f t="shared" ref="O22:P22" si="32">D22/7</f>
        <v>3</v>
      </c>
      <c r="P22" s="17">
        <f t="shared" si="32"/>
        <v>0.2857142857142857</v>
      </c>
      <c r="Q22" s="17">
        <f t="shared" si="8"/>
        <v>49</v>
      </c>
      <c r="R22" s="17"/>
      <c r="S22" s="57">
        <v>2.542056074766355</v>
      </c>
      <c r="T22" s="57">
        <v>968</v>
      </c>
      <c r="U22" s="58">
        <v>300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7"/>
        <v>-0.69</v>
      </c>
      <c r="AC22" s="57">
        <v>0.13149131944444445</v>
      </c>
      <c r="AD22" s="57">
        <f t="shared" si="18"/>
        <v>-3.8106184374999996</v>
      </c>
      <c r="AE22" s="57">
        <v>-7.7</v>
      </c>
      <c r="AF22" s="57">
        <v>-4.5002899999999997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18.07742857142857</v>
      </c>
      <c r="D23" s="17">
        <v>35</v>
      </c>
      <c r="E23" s="17">
        <v>6</v>
      </c>
      <c r="F23" s="17">
        <v>632.70999999999992</v>
      </c>
      <c r="G23" s="17">
        <v>0</v>
      </c>
      <c r="H23" s="17">
        <f t="shared" si="1"/>
        <v>0</v>
      </c>
      <c r="I23" s="17">
        <f t="shared" si="2"/>
        <v>0.16507139016426683</v>
      </c>
      <c r="J23" s="17">
        <f t="shared" si="5"/>
        <v>104.44231927083325</v>
      </c>
      <c r="K23" s="17">
        <f t="shared" si="3"/>
        <v>2.9840662648809499</v>
      </c>
      <c r="L23" s="17">
        <v>100</v>
      </c>
      <c r="M23" s="17">
        <f t="shared" si="6"/>
        <v>0.35</v>
      </c>
      <c r="N23" s="17">
        <v>125</v>
      </c>
      <c r="O23" s="17">
        <f t="shared" ref="O23:P23" si="33">D23/7</f>
        <v>5</v>
      </c>
      <c r="P23" s="17">
        <f t="shared" si="33"/>
        <v>0.8571428571428571</v>
      </c>
      <c r="Q23" s="17">
        <f t="shared" si="8"/>
        <v>21</v>
      </c>
      <c r="R23" s="17"/>
      <c r="S23" s="57">
        <v>1.626740947075209</v>
      </c>
      <c r="T23" s="57">
        <v>968</v>
      </c>
      <c r="U23" s="58">
        <v>300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7"/>
        <v>-0.69</v>
      </c>
      <c r="AC23" s="57">
        <v>0.13149131944444445</v>
      </c>
      <c r="AD23" s="57">
        <f t="shared" si="18"/>
        <v>-6.3510307291666663</v>
      </c>
      <c r="AE23" s="57">
        <v>-7.7</v>
      </c>
      <c r="AF23" s="57">
        <v>-4.5002899999999997</v>
      </c>
      <c r="AG23" s="57">
        <v>0</v>
      </c>
    </row>
    <row r="24" spans="1:33" ht="15.75" customHeight="1">
      <c r="A24" s="13" t="s">
        <v>74</v>
      </c>
      <c r="B24" s="13" t="s">
        <v>294</v>
      </c>
      <c r="C24" s="17">
        <f t="shared" si="4"/>
        <v>18.098181818181818</v>
      </c>
      <c r="D24" s="17">
        <v>44</v>
      </c>
      <c r="E24" s="17">
        <v>12</v>
      </c>
      <c r="F24" s="17">
        <v>796.31999999999994</v>
      </c>
      <c r="G24" s="17">
        <v>0</v>
      </c>
      <c r="H24" s="17">
        <f t="shared" si="1"/>
        <v>0</v>
      </c>
      <c r="I24" s="17">
        <f t="shared" si="2"/>
        <v>0.16585680013478668</v>
      </c>
      <c r="J24" s="17">
        <f t="shared" si="5"/>
        <v>132.07508708333333</v>
      </c>
      <c r="K24" s="17">
        <f t="shared" si="3"/>
        <v>3.0017065246212122</v>
      </c>
      <c r="L24" s="17">
        <v>136</v>
      </c>
      <c r="M24" s="17">
        <f t="shared" si="6"/>
        <v>0.3235294117647059</v>
      </c>
      <c r="N24" s="17">
        <v>74</v>
      </c>
      <c r="O24" s="17">
        <f t="shared" ref="O24:P24" si="34">D24/7</f>
        <v>6.2857142857142856</v>
      </c>
      <c r="P24" s="17">
        <f t="shared" si="34"/>
        <v>1.7142857142857142</v>
      </c>
      <c r="Q24" s="17">
        <f t="shared" si="8"/>
        <v>9</v>
      </c>
      <c r="R24" s="17"/>
      <c r="S24" s="57">
        <v>2.4657534246575339</v>
      </c>
      <c r="T24" s="57">
        <v>968</v>
      </c>
      <c r="U24" s="58">
        <v>300</v>
      </c>
      <c r="V24" s="61" t="s">
        <v>295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7"/>
        <v>-0.69</v>
      </c>
      <c r="AC24" s="57">
        <v>0.13149131944444445</v>
      </c>
      <c r="AD24" s="57">
        <f t="shared" si="18"/>
        <v>-7.984152916666666</v>
      </c>
      <c r="AE24" s="57">
        <v>-7.7</v>
      </c>
      <c r="AF24" s="57">
        <v>-4.5002899999999997</v>
      </c>
      <c r="AG24" s="57">
        <v>0</v>
      </c>
    </row>
    <row r="25" spans="1:33" ht="15.75" customHeight="1">
      <c r="A25" s="13" t="s">
        <v>76</v>
      </c>
      <c r="B25" s="27">
        <v>22.99</v>
      </c>
      <c r="C25" s="17">
        <f t="shared" si="4"/>
        <v>21.471481481481479</v>
      </c>
      <c r="D25" s="17">
        <v>27</v>
      </c>
      <c r="E25" s="17">
        <v>15</v>
      </c>
      <c r="F25" s="17">
        <v>579.7299999999999</v>
      </c>
      <c r="G25" s="17">
        <v>-0.1</v>
      </c>
      <c r="H25" s="17">
        <f t="shared" si="1"/>
        <v>1.7249409207734638E-4</v>
      </c>
      <c r="I25" s="17">
        <f t="shared" si="2"/>
        <v>0.29738551297586802</v>
      </c>
      <c r="J25" s="17">
        <f t="shared" si="5"/>
        <v>172.40330343749994</v>
      </c>
      <c r="K25" s="17">
        <f t="shared" si="3"/>
        <v>6.3853075347222203</v>
      </c>
      <c r="L25" s="17">
        <v>130</v>
      </c>
      <c r="M25" s="17">
        <f t="shared" si="6"/>
        <v>0.2076923076923077</v>
      </c>
      <c r="N25" s="17">
        <v>29</v>
      </c>
      <c r="O25" s="17">
        <f t="shared" ref="O25:P25" si="35">D25/7</f>
        <v>3.8571428571428572</v>
      </c>
      <c r="P25" s="17">
        <f t="shared" si="35"/>
        <v>2.1428571428571428</v>
      </c>
      <c r="Q25" s="17">
        <f t="shared" si="8"/>
        <v>4</v>
      </c>
      <c r="R25" s="17"/>
      <c r="S25" s="57">
        <v>3.0824949698189141</v>
      </c>
      <c r="T25" s="57">
        <v>968</v>
      </c>
      <c r="U25" s="58">
        <v>300</v>
      </c>
      <c r="V25" s="61" t="s">
        <v>296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7"/>
        <v>-0.69</v>
      </c>
      <c r="AC25" s="57">
        <v>0.13149131944444445</v>
      </c>
      <c r="AD25" s="57">
        <f t="shared" si="18"/>
        <v>-4.8993665624999991</v>
      </c>
      <c r="AE25" s="57">
        <v>-7.18</v>
      </c>
      <c r="AF25" s="57">
        <v>-4.5002899999999997</v>
      </c>
      <c r="AG25" s="57">
        <v>0</v>
      </c>
    </row>
    <row r="26" spans="1:33" ht="15.75" customHeight="1">
      <c r="A26" s="13" t="s">
        <v>78</v>
      </c>
      <c r="B26" s="13" t="s">
        <v>115</v>
      </c>
      <c r="C26" s="17">
        <f t="shared" si="4"/>
        <v>22.99</v>
      </c>
      <c r="D26" s="17">
        <v>17</v>
      </c>
      <c r="E26" s="17">
        <v>9</v>
      </c>
      <c r="F26" s="17">
        <v>390.83</v>
      </c>
      <c r="G26" s="17">
        <v>-0.02</v>
      </c>
      <c r="H26" s="17">
        <f t="shared" si="1"/>
        <v>5.1173144333853598E-5</v>
      </c>
      <c r="I26" s="17">
        <f t="shared" si="2"/>
        <v>0.33399632486204572</v>
      </c>
      <c r="J26" s="17">
        <f t="shared" si="5"/>
        <v>130.53578364583333</v>
      </c>
      <c r="K26" s="17">
        <f t="shared" si="3"/>
        <v>7.6785755085784313</v>
      </c>
      <c r="L26" s="17">
        <v>121</v>
      </c>
      <c r="M26" s="17">
        <f t="shared" si="6"/>
        <v>0.14049586776859505</v>
      </c>
      <c r="N26" s="17">
        <v>3</v>
      </c>
      <c r="O26" s="17">
        <f t="shared" ref="O26:P26" si="36">D26/7</f>
        <v>2.4285714285714284</v>
      </c>
      <c r="P26" s="17">
        <f t="shared" si="36"/>
        <v>1.2857142857142858</v>
      </c>
      <c r="Q26" s="17">
        <f t="shared" si="8"/>
        <v>0</v>
      </c>
      <c r="R26" s="17"/>
      <c r="S26" s="57">
        <v>3.4040816326530612</v>
      </c>
      <c r="T26" s="57">
        <v>668</v>
      </c>
      <c r="U26" s="58">
        <v>300</v>
      </c>
      <c r="V26" s="61" t="s">
        <v>297</v>
      </c>
      <c r="W26" s="57">
        <v>2</v>
      </c>
      <c r="X26" s="57">
        <f t="shared" si="9"/>
        <v>0.11764705882352941</v>
      </c>
      <c r="Y26" s="57">
        <f t="shared" si="10"/>
        <v>0.01</v>
      </c>
      <c r="Z26" s="57">
        <v>0</v>
      </c>
      <c r="AA26" s="57" t="s">
        <v>35</v>
      </c>
      <c r="AB26" s="60">
        <f t="shared" si="17"/>
        <v>-0.69</v>
      </c>
      <c r="AC26" s="57">
        <v>0.13149131944444445</v>
      </c>
      <c r="AD26" s="57">
        <f t="shared" si="18"/>
        <v>-3.0847863541666665</v>
      </c>
      <c r="AE26" s="57">
        <v>-7.18</v>
      </c>
      <c r="AF26" s="57">
        <v>-4.5002899999999997</v>
      </c>
      <c r="AG26" s="57">
        <v>0</v>
      </c>
    </row>
    <row r="27" spans="1:33" ht="15.75" customHeight="1">
      <c r="A27" s="13" t="s">
        <v>79</v>
      </c>
      <c r="B27" s="13"/>
      <c r="C27" s="17">
        <f t="shared" si="4"/>
        <v>22.99</v>
      </c>
      <c r="D27" s="17">
        <v>1</v>
      </c>
      <c r="E27" s="17">
        <v>1</v>
      </c>
      <c r="F27" s="17">
        <v>22.99</v>
      </c>
      <c r="G27" s="17">
        <v>0</v>
      </c>
      <c r="H27" s="17">
        <f t="shared" si="1"/>
        <v>0</v>
      </c>
      <c r="I27" s="17">
        <f t="shared" si="2"/>
        <v>0.33404749800637962</v>
      </c>
      <c r="J27" s="17">
        <f t="shared" si="5"/>
        <v>7.6797519791666664</v>
      </c>
      <c r="K27" s="17">
        <f t="shared" si="3"/>
        <v>7.6797519791666664</v>
      </c>
      <c r="L27" s="17">
        <v>17</v>
      </c>
      <c r="M27" s="17">
        <f t="shared" si="6"/>
        <v>5.8823529411764705E-2</v>
      </c>
      <c r="N27" s="17">
        <v>1</v>
      </c>
      <c r="O27" s="17">
        <f t="shared" ref="O27:P27" si="37">D27/7</f>
        <v>0.14285714285714285</v>
      </c>
      <c r="P27" s="17">
        <f t="shared" si="37"/>
        <v>0.14285714285714285</v>
      </c>
      <c r="Q27" s="17">
        <f t="shared" si="8"/>
        <v>3</v>
      </c>
      <c r="R27" s="17"/>
      <c r="S27" s="57">
        <v>0</v>
      </c>
      <c r="T27" s="57">
        <v>668</v>
      </c>
      <c r="U27" s="58">
        <v>300</v>
      </c>
      <c r="V27" s="61" t="s">
        <v>297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7"/>
        <v>-0.69</v>
      </c>
      <c r="AC27" s="57">
        <v>0.13149131944444445</v>
      </c>
      <c r="AD27" s="57">
        <f t="shared" si="18"/>
        <v>-0.18145802083333332</v>
      </c>
      <c r="AE27" s="57">
        <v>-7.18</v>
      </c>
      <c r="AF27" s="57">
        <v>-4.5002899999999997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8">D28/7</f>
        <v>0</v>
      </c>
      <c r="P28" s="17">
        <f t="shared" si="38"/>
        <v>0</v>
      </c>
      <c r="Q28" s="17" t="e">
        <f t="shared" si="8"/>
        <v>#DIV/0!</v>
      </c>
      <c r="R28" s="17"/>
      <c r="S28" s="57">
        <v>0</v>
      </c>
      <c r="T28" s="57">
        <v>668</v>
      </c>
      <c r="U28" s="58">
        <v>300</v>
      </c>
      <c r="V28" s="61" t="s">
        <v>297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7"/>
        <v>-0.69</v>
      </c>
      <c r="AC28" s="57">
        <v>0.13149131944444445</v>
      </c>
      <c r="AD28" s="57">
        <f t="shared" si="18"/>
        <v>0</v>
      </c>
      <c r="AE28" s="57">
        <v>-7.18</v>
      </c>
      <c r="AF28" s="57">
        <v>-3.75762125375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9">D29/7</f>
        <v>0</v>
      </c>
      <c r="P29" s="17">
        <f t="shared" si="39"/>
        <v>0</v>
      </c>
      <c r="Q29" s="17" t="e">
        <f t="shared" si="8"/>
        <v>#DIV/0!</v>
      </c>
      <c r="R29" s="17"/>
      <c r="S29" s="57">
        <v>0</v>
      </c>
      <c r="T29" s="57">
        <v>668</v>
      </c>
      <c r="U29" s="58">
        <v>300</v>
      </c>
      <c r="V29" s="61" t="s">
        <v>297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7"/>
        <v>-0.69</v>
      </c>
      <c r="AC29" s="57">
        <v>0.13149131944444445</v>
      </c>
      <c r="AD29" s="57">
        <f t="shared" si="18"/>
        <v>0</v>
      </c>
      <c r="AE29" s="57">
        <v>-7.18</v>
      </c>
      <c r="AF29" s="57">
        <v>-3.75762125375</v>
      </c>
      <c r="AG29" s="57">
        <v>0</v>
      </c>
    </row>
    <row r="30" spans="1:33" ht="15.75" customHeight="1">
      <c r="A30" s="13" t="s">
        <v>84</v>
      </c>
      <c r="B30" s="27">
        <v>18.989999999999998</v>
      </c>
      <c r="C30" s="17">
        <f t="shared" si="4"/>
        <v>22.99</v>
      </c>
      <c r="D30" s="17">
        <v>4</v>
      </c>
      <c r="E30" s="17">
        <v>0</v>
      </c>
      <c r="F30" s="17">
        <v>91.96</v>
      </c>
      <c r="G30" s="17">
        <v>0</v>
      </c>
      <c r="H30" s="17">
        <f t="shared" si="1"/>
        <v>0</v>
      </c>
      <c r="I30" s="17">
        <f t="shared" si="2"/>
        <v>0.36635148870885897</v>
      </c>
      <c r="J30" s="17">
        <f t="shared" si="5"/>
        <v>33.689682901666671</v>
      </c>
      <c r="K30" s="17">
        <f t="shared" si="3"/>
        <v>8.4224207254166679</v>
      </c>
      <c r="L30" s="17">
        <v>36</v>
      </c>
      <c r="M30" s="17">
        <f t="shared" si="6"/>
        <v>0.1111111111111111</v>
      </c>
      <c r="N30" s="17">
        <v>298</v>
      </c>
      <c r="O30" s="17">
        <f t="shared" ref="O30:P30" si="40">D30/7</f>
        <v>0.5714285714285714</v>
      </c>
      <c r="P30" s="17">
        <f t="shared" si="40"/>
        <v>0</v>
      </c>
      <c r="Q30" s="17">
        <f t="shared" si="8"/>
        <v>521</v>
      </c>
      <c r="R30" s="17"/>
      <c r="S30" s="57">
        <v>2.3207547169811318</v>
      </c>
      <c r="T30" s="57">
        <v>368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7"/>
        <v>-0.69</v>
      </c>
      <c r="AC30" s="57">
        <v>0.13149131944444445</v>
      </c>
      <c r="AD30" s="57">
        <f t="shared" si="18"/>
        <v>-0.72583208333333327</v>
      </c>
      <c r="AE30" s="57">
        <v>-7.18</v>
      </c>
      <c r="AF30" s="57">
        <v>-3.75762125375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20.393846153846155</v>
      </c>
      <c r="D31" s="17">
        <v>13</v>
      </c>
      <c r="E31" s="17">
        <v>1</v>
      </c>
      <c r="F31" s="17">
        <v>265.12</v>
      </c>
      <c r="G31" s="17">
        <v>0</v>
      </c>
      <c r="H31" s="17">
        <f t="shared" si="1"/>
        <v>0</v>
      </c>
      <c r="I31" s="17">
        <f t="shared" si="2"/>
        <v>0.30478262458666516</v>
      </c>
      <c r="J31" s="17">
        <f t="shared" si="5"/>
        <v>80.803969430416672</v>
      </c>
      <c r="K31" s="17">
        <f t="shared" si="3"/>
        <v>6.2156899561858978</v>
      </c>
      <c r="L31" s="17">
        <v>107</v>
      </c>
      <c r="M31" s="17">
        <f t="shared" si="6"/>
        <v>0.12149532710280374</v>
      </c>
      <c r="N31" s="17">
        <v>287</v>
      </c>
      <c r="O31" s="17">
        <f t="shared" ref="O31:P31" si="41">D31/7</f>
        <v>1.8571428571428572</v>
      </c>
      <c r="P31" s="17">
        <f t="shared" si="41"/>
        <v>0.14285714285714285</v>
      </c>
      <c r="Q31" s="17">
        <f t="shared" si="8"/>
        <v>143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2.4729981378026071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7"/>
        <v>-0.69</v>
      </c>
      <c r="AC31" s="57">
        <v>0.13149131944444445</v>
      </c>
      <c r="AD31" s="57">
        <f t="shared" si="18"/>
        <v>-2.3589542708333333</v>
      </c>
      <c r="AE31" s="57">
        <v>-7.18</v>
      </c>
      <c r="AF31" s="57">
        <v>-3.75762125375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7.6640625" customWidth="1"/>
    <col min="22" max="22" width="3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Royal Blue &amp; Black")</f>
        <v>All Weather Cornhole Bean Bags Set of 8 - Duck Cloth, Regulation Size &amp; Weight - Royal Blue &amp;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Info!B1:BJ7000""),3,FALSE),"""")"),"B07Q4FFRZK")</f>
        <v>B07Q4FFRZK</v>
      </c>
      <c r="B2" s="2" t="s">
        <v>298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428</v>
      </c>
      <c r="E3" s="4"/>
      <c r="F3" s="5">
        <f t="shared" ref="F3:G3" si="0">SUM(F4:F99763)</f>
        <v>7329.1899999999987</v>
      </c>
      <c r="G3" s="5">
        <f t="shared" si="0"/>
        <v>-70.58</v>
      </c>
      <c r="H3" s="6">
        <f t="shared" ref="H3:H31" si="1">G3/F3*-1</f>
        <v>9.6299863968596824E-3</v>
      </c>
      <c r="I3" s="7">
        <f t="shared" ref="I3:I31" si="2">J3/F3</f>
        <v>0.16204002632522252</v>
      </c>
      <c r="J3" s="5">
        <f>SUM(J4:J99763)</f>
        <v>1187.6221405425574</v>
      </c>
      <c r="K3" s="5">
        <f t="shared" ref="K3:K31" si="3">J3/D3</f>
        <v>2.774818085379807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14 - May
14 - Jun
12.87 - Jul
11.55 - Aug
11.55 - Sept
10.23 - Oct
5.28 - Nov
4.62 - Dec
2.5 - Jan
3.5 - Feb")</f>
        <v>4 - March
10 - April
14 - May
14 - Jun
12.87 - Jul
11.55 - Aug
11.55 - Sept
10.23 - Oct
5.28 - Nov
4.62 -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2.0215633423180594E-3</v>
      </c>
      <c r="Y3" s="5">
        <f>ROUND(AVERAGE(Y4:Y99763),2)</f>
        <v>0.3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28" t="s">
        <v>115</v>
      </c>
      <c r="C4" s="17">
        <f t="shared" ref="C4:C31" si="4">IFERROR(F4/D4," - ")</f>
        <v>17.989999999999998</v>
      </c>
      <c r="D4" s="17">
        <v>1</v>
      </c>
      <c r="E4" s="17">
        <v>0</v>
      </c>
      <c r="F4" s="17">
        <v>17.989999999999998</v>
      </c>
      <c r="G4" s="17">
        <v>0</v>
      </c>
      <c r="H4" s="17">
        <f t="shared" si="1"/>
        <v>0</v>
      </c>
      <c r="I4" s="17">
        <f t="shared" si="2"/>
        <v>0.19377866948874745</v>
      </c>
      <c r="J4" s="17">
        <f t="shared" ref="J4:J31" si="5">F4*0.85+G4+AF4*D4+D4*AE4+AG4+AD4</f>
        <v>3.4860782641025665</v>
      </c>
      <c r="K4" s="17">
        <f t="shared" si="3"/>
        <v>3.4860782641025665</v>
      </c>
      <c r="L4" s="17">
        <v>5</v>
      </c>
      <c r="M4" s="17">
        <f t="shared" ref="M4:M31" si="6">IFERROR(D4/L4,"-")</f>
        <v>0.2</v>
      </c>
      <c r="N4" s="17">
        <v>0</v>
      </c>
      <c r="O4" s="17">
        <f t="shared" ref="O4:P4" si="7">D4/7</f>
        <v>0.14285714285714285</v>
      </c>
      <c r="P4" s="17">
        <f t="shared" si="7"/>
        <v>0</v>
      </c>
      <c r="Q4" s="17">
        <f t="shared" ref="Q4:Q31" si="8">ROUNDDOWN(N4/(O4+P4),0)</f>
        <v>0</v>
      </c>
      <c r="R4" s="17"/>
      <c r="S4" s="57">
        <v>3.0978723404255302</v>
      </c>
      <c r="T4" s="57">
        <v>640</v>
      </c>
      <c r="U4" s="58">
        <v>160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7" si="11">IF(OR(AA4="UsLargeStandardSize",AA4="UsSmallStandardSize"),-2.4,-1.2)</f>
        <v>-2.4</v>
      </c>
      <c r="AC4" s="57">
        <v>0.11599087500000002</v>
      </c>
      <c r="AD4" s="57">
        <f t="shared" ref="AD4:AD7" si="12">IFERROR(AB4*AC4*D4*3,0)</f>
        <v>-0.8351343</v>
      </c>
      <c r="AE4" s="57">
        <v>-7.32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/>
      <c r="C5" s="17">
        <f t="shared" si="4"/>
        <v>17.989999999999998</v>
      </c>
      <c r="D5" s="17">
        <v>1</v>
      </c>
      <c r="E5" s="17">
        <v>0</v>
      </c>
      <c r="F5" s="17">
        <v>17.989999999999998</v>
      </c>
      <c r="G5" s="17">
        <v>0</v>
      </c>
      <c r="H5" s="17">
        <f t="shared" si="1"/>
        <v>0</v>
      </c>
      <c r="I5" s="17">
        <f t="shared" si="2"/>
        <v>0.19377866948874745</v>
      </c>
      <c r="J5" s="17">
        <f t="shared" si="5"/>
        <v>3.4860782641025665</v>
      </c>
      <c r="K5" s="17">
        <f t="shared" si="3"/>
        <v>3.4860782641025665</v>
      </c>
      <c r="L5" s="17">
        <v>7</v>
      </c>
      <c r="M5" s="17">
        <f t="shared" si="6"/>
        <v>0.14285714285714285</v>
      </c>
      <c r="N5" s="17">
        <v>1</v>
      </c>
      <c r="O5" s="17">
        <f t="shared" ref="O5:P5" si="13">D5/7</f>
        <v>0.14285714285714285</v>
      </c>
      <c r="P5" s="17">
        <f t="shared" si="13"/>
        <v>0</v>
      </c>
      <c r="Q5" s="17">
        <f t="shared" si="8"/>
        <v>7</v>
      </c>
      <c r="R5" s="17"/>
      <c r="S5" s="57">
        <v>4.6979865771811999</v>
      </c>
      <c r="T5" s="57">
        <v>640</v>
      </c>
      <c r="U5" s="58">
        <v>160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-2.4</v>
      </c>
      <c r="AC5" s="57">
        <v>0.11599087500000002</v>
      </c>
      <c r="AD5" s="57">
        <f t="shared" si="12"/>
        <v>-0.8351343</v>
      </c>
      <c r="AE5" s="57">
        <v>-7.32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/>
      <c r="C6" s="17">
        <f t="shared" si="4"/>
        <v>17.989999999999998</v>
      </c>
      <c r="D6" s="17">
        <v>1</v>
      </c>
      <c r="E6" s="17">
        <v>0</v>
      </c>
      <c r="F6" s="17">
        <v>17.989999999999998</v>
      </c>
      <c r="G6" s="17">
        <v>0</v>
      </c>
      <c r="H6" s="17">
        <f t="shared" si="1"/>
        <v>0</v>
      </c>
      <c r="I6" s="17">
        <f t="shared" si="2"/>
        <v>0.19377866948874745</v>
      </c>
      <c r="J6" s="17">
        <f t="shared" si="5"/>
        <v>3.4860782641025665</v>
      </c>
      <c r="K6" s="17">
        <f t="shared" si="3"/>
        <v>3.4860782641025665</v>
      </c>
      <c r="L6" s="17">
        <v>7</v>
      </c>
      <c r="M6" s="17">
        <f t="shared" si="6"/>
        <v>0.14285714285714285</v>
      </c>
      <c r="N6" s="17">
        <v>0</v>
      </c>
      <c r="O6" s="17">
        <f t="shared" ref="O6:P6" si="14">D6/7</f>
        <v>0.14285714285714285</v>
      </c>
      <c r="P6" s="17">
        <f t="shared" si="14"/>
        <v>0</v>
      </c>
      <c r="Q6" s="17">
        <f t="shared" si="8"/>
        <v>0</v>
      </c>
      <c r="R6" s="17"/>
      <c r="S6" s="57" t="e">
        <v>#N/A</v>
      </c>
      <c r="T6" s="57">
        <v>640</v>
      </c>
      <c r="U6" s="58">
        <v>160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-2.4</v>
      </c>
      <c r="AC6" s="57">
        <v>0.11599087500000002</v>
      </c>
      <c r="AD6" s="57">
        <f t="shared" si="12"/>
        <v>-0.8351343</v>
      </c>
      <c r="AE6" s="57">
        <v>-7.32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/>
      <c r="C7" s="17">
        <f t="shared" si="4"/>
        <v>17.989999999999998</v>
      </c>
      <c r="D7" s="17">
        <v>1</v>
      </c>
      <c r="E7" s="17">
        <v>0</v>
      </c>
      <c r="F7" s="17">
        <v>17.989999999999998</v>
      </c>
      <c r="G7" s="17">
        <v>0</v>
      </c>
      <c r="H7" s="17">
        <f t="shared" si="1"/>
        <v>0</v>
      </c>
      <c r="I7" s="17">
        <f t="shared" si="2"/>
        <v>0.19377866948304592</v>
      </c>
      <c r="J7" s="17">
        <f t="shared" si="5"/>
        <v>3.4860782639999961</v>
      </c>
      <c r="K7" s="17">
        <f t="shared" si="3"/>
        <v>3.4860782639999961</v>
      </c>
      <c r="L7" s="17">
        <v>1</v>
      </c>
      <c r="M7" s="17">
        <f t="shared" si="6"/>
        <v>1</v>
      </c>
      <c r="N7" s="17">
        <v>0</v>
      </c>
      <c r="O7" s="17">
        <f t="shared" ref="O7:P7" si="15">D7/7</f>
        <v>0.14285714285714285</v>
      </c>
      <c r="P7" s="17">
        <f t="shared" si="15"/>
        <v>0</v>
      </c>
      <c r="Q7" s="17">
        <f t="shared" si="8"/>
        <v>0</v>
      </c>
      <c r="R7" s="17"/>
      <c r="S7" s="57">
        <v>0</v>
      </c>
      <c r="T7" s="57">
        <v>640</v>
      </c>
      <c r="U7" s="58">
        <v>160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-2.4</v>
      </c>
      <c r="AC7" s="57">
        <v>0.11599087500000002</v>
      </c>
      <c r="AD7" s="57">
        <f t="shared" si="12"/>
        <v>-0.8351343</v>
      </c>
      <c r="AE7" s="57">
        <v>-7.32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640</v>
      </c>
      <c r="U8" s="58">
        <v>160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ref="AB8:AB31" si="17">IF(OR(AA8="UsLargeStandardSize",AA8="UsSmallStandardSize"),-0.69,-0.48)</f>
        <v>-0.48</v>
      </c>
      <c r="AC8" s="57">
        <v>0.11599087500000002</v>
      </c>
      <c r="AD8" s="57">
        <f t="shared" ref="AD8:AD31" si="18">IFERROR(AB8*AC8*D8*2,0)</f>
        <v>0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9">D9/7</f>
        <v>0</v>
      </c>
      <c r="P9" s="17">
        <f t="shared" si="19"/>
        <v>0</v>
      </c>
      <c r="Q9" s="17" t="e">
        <f t="shared" si="8"/>
        <v>#DIV/0!</v>
      </c>
      <c r="R9" s="17"/>
      <c r="S9" s="57">
        <v>0</v>
      </c>
      <c r="T9" s="57">
        <v>480</v>
      </c>
      <c r="U9" s="58">
        <v>80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7"/>
        <v>-0.48</v>
      </c>
      <c r="AC9" s="57">
        <v>0.11599087500000002</v>
      </c>
      <c r="AD9" s="57">
        <f t="shared" si="18"/>
        <v>0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1</v>
      </c>
      <c r="O10" s="17">
        <f t="shared" ref="O10:P10" si="20">D10/7</f>
        <v>0</v>
      </c>
      <c r="P10" s="17">
        <f t="shared" si="20"/>
        <v>0</v>
      </c>
      <c r="Q10" s="17" t="e">
        <f t="shared" si="8"/>
        <v>#DIV/0!</v>
      </c>
      <c r="R10" s="17"/>
      <c r="S10" s="57">
        <v>0</v>
      </c>
      <c r="T10" s="57">
        <v>480</v>
      </c>
      <c r="U10" s="58">
        <v>80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7"/>
        <v>-0.48</v>
      </c>
      <c r="AC10" s="57">
        <v>0.11599087500000002</v>
      </c>
      <c r="AD10" s="57">
        <f t="shared" si="18"/>
        <v>0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21">D11/7</f>
        <v>0</v>
      </c>
      <c r="P11" s="17">
        <f t="shared" si="21"/>
        <v>0</v>
      </c>
      <c r="Q11" s="17" t="e">
        <f t="shared" si="8"/>
        <v>#DIV/0!</v>
      </c>
      <c r="R11" s="17"/>
      <c r="S11" s="57">
        <v>0</v>
      </c>
      <c r="T11" s="57">
        <v>480</v>
      </c>
      <c r="U11" s="58">
        <v>80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7"/>
        <v>-0.48</v>
      </c>
      <c r="AC11" s="57">
        <v>0.11599087500000002</v>
      </c>
      <c r="AD11" s="57">
        <f t="shared" si="18"/>
        <v>0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299</v>
      </c>
      <c r="C12" s="17">
        <f t="shared" si="4"/>
        <v>17.989999999999998</v>
      </c>
      <c r="D12" s="17">
        <v>8</v>
      </c>
      <c r="E12" s="17">
        <v>0</v>
      </c>
      <c r="F12" s="17">
        <v>143.91999999999999</v>
      </c>
      <c r="G12" s="17">
        <v>0</v>
      </c>
      <c r="H12" s="17">
        <f t="shared" si="1"/>
        <v>0</v>
      </c>
      <c r="I12" s="17">
        <f t="shared" si="2"/>
        <v>0.19577779836020001</v>
      </c>
      <c r="J12" s="17">
        <f t="shared" si="5"/>
        <v>28.176340739999983</v>
      </c>
      <c r="K12" s="17">
        <f t="shared" si="3"/>
        <v>3.5220425924999978</v>
      </c>
      <c r="L12" s="17">
        <v>32</v>
      </c>
      <c r="M12" s="17">
        <f t="shared" si="6"/>
        <v>0.25</v>
      </c>
      <c r="N12" s="17">
        <v>48</v>
      </c>
      <c r="O12" s="17">
        <f t="shared" ref="O12:P12" si="22">D12/7</f>
        <v>1.1428571428571428</v>
      </c>
      <c r="P12" s="17">
        <f t="shared" si="22"/>
        <v>0</v>
      </c>
      <c r="Q12" s="17">
        <f t="shared" si="8"/>
        <v>42</v>
      </c>
      <c r="R12" s="17"/>
      <c r="S12" s="57">
        <v>2.100719424460431</v>
      </c>
      <c r="T12" s="57">
        <v>480</v>
      </c>
      <c r="U12" s="58">
        <v>80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7"/>
        <v>-0.69</v>
      </c>
      <c r="AC12" s="57">
        <v>0.11599087500000002</v>
      </c>
      <c r="AD12" s="57">
        <f t="shared" si="18"/>
        <v>-1.2805392600000001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113</v>
      </c>
      <c r="C13" s="17">
        <f t="shared" si="4"/>
        <v>18.364999999999998</v>
      </c>
      <c r="D13" s="17">
        <v>8</v>
      </c>
      <c r="E13" s="17">
        <v>1</v>
      </c>
      <c r="F13" s="17">
        <v>146.91999999999999</v>
      </c>
      <c r="G13" s="17">
        <v>0</v>
      </c>
      <c r="H13" s="17">
        <f t="shared" si="1"/>
        <v>0</v>
      </c>
      <c r="I13" s="17">
        <f t="shared" si="2"/>
        <v>0.20913654192757961</v>
      </c>
      <c r="J13" s="17">
        <f t="shared" si="5"/>
        <v>30.726340739999994</v>
      </c>
      <c r="K13" s="17">
        <f t="shared" si="3"/>
        <v>3.8407925924999993</v>
      </c>
      <c r="L13" s="17">
        <v>14</v>
      </c>
      <c r="M13" s="17">
        <f t="shared" si="6"/>
        <v>0.5714285714285714</v>
      </c>
      <c r="N13" s="17">
        <v>38</v>
      </c>
      <c r="O13" s="17">
        <f t="shared" ref="O13:P13" si="23">D13/7</f>
        <v>1.1428571428571428</v>
      </c>
      <c r="P13" s="17">
        <f t="shared" si="23"/>
        <v>0.14285714285714285</v>
      </c>
      <c r="Q13" s="17">
        <f t="shared" si="8"/>
        <v>29</v>
      </c>
      <c r="R13" s="17"/>
      <c r="S13" s="57">
        <v>2.3561643835616439</v>
      </c>
      <c r="T13" s="57">
        <v>480</v>
      </c>
      <c r="U13" s="58">
        <v>80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7"/>
        <v>-0.69</v>
      </c>
      <c r="AC13" s="57">
        <v>0.11599087500000002</v>
      </c>
      <c r="AD13" s="57">
        <f t="shared" si="18"/>
        <v>-1.2805392600000001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300</v>
      </c>
      <c r="C14" s="17">
        <f t="shared" si="4"/>
        <v>19.024999999999999</v>
      </c>
      <c r="D14" s="17">
        <v>8</v>
      </c>
      <c r="E14" s="17">
        <v>1</v>
      </c>
      <c r="F14" s="17">
        <v>152.19999999999999</v>
      </c>
      <c r="G14" s="17">
        <v>0</v>
      </c>
      <c r="H14" s="17">
        <f t="shared" si="1"/>
        <v>0</v>
      </c>
      <c r="I14" s="17">
        <f t="shared" si="2"/>
        <v>0.23136886162943476</v>
      </c>
      <c r="J14" s="17">
        <f t="shared" si="5"/>
        <v>35.214340739999969</v>
      </c>
      <c r="K14" s="17">
        <f t="shared" si="3"/>
        <v>4.4017925924999961</v>
      </c>
      <c r="L14" s="17">
        <v>20</v>
      </c>
      <c r="M14" s="17">
        <f t="shared" si="6"/>
        <v>0.4</v>
      </c>
      <c r="N14" s="17">
        <v>166</v>
      </c>
      <c r="O14" s="17">
        <f t="shared" ref="O14:P14" si="24">D14/7</f>
        <v>1.1428571428571428</v>
      </c>
      <c r="P14" s="17">
        <f t="shared" si="24"/>
        <v>0.14285714285714285</v>
      </c>
      <c r="Q14" s="17">
        <f t="shared" si="8"/>
        <v>129</v>
      </c>
      <c r="R14" s="17"/>
      <c r="S14" s="57">
        <v>0.74576271186440679</v>
      </c>
      <c r="T14" s="57">
        <v>480</v>
      </c>
      <c r="U14" s="58">
        <v>80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7"/>
        <v>-0.69</v>
      </c>
      <c r="AC14" s="57">
        <v>0.11599087500000002</v>
      </c>
      <c r="AD14" s="57">
        <f t="shared" si="18"/>
        <v>-1.2805392600000001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111</v>
      </c>
      <c r="C15" s="17">
        <f t="shared" si="4"/>
        <v>18.87</v>
      </c>
      <c r="D15" s="17">
        <v>3</v>
      </c>
      <c r="E15" s="17">
        <v>0</v>
      </c>
      <c r="F15" s="17">
        <v>56.61</v>
      </c>
      <c r="G15" s="17">
        <v>-0.08</v>
      </c>
      <c r="H15" s="17">
        <f t="shared" si="1"/>
        <v>1.4131778837661192E-3</v>
      </c>
      <c r="I15" s="17">
        <f t="shared" si="2"/>
        <v>0.21742029283695458</v>
      </c>
      <c r="J15" s="17">
        <f t="shared" si="5"/>
        <v>12.308162777499998</v>
      </c>
      <c r="K15" s="17">
        <f t="shared" si="3"/>
        <v>4.1027209258333324</v>
      </c>
      <c r="L15" s="17">
        <v>11</v>
      </c>
      <c r="M15" s="17">
        <f t="shared" si="6"/>
        <v>0.27272727272727271</v>
      </c>
      <c r="N15" s="17">
        <v>169</v>
      </c>
      <c r="O15" s="17">
        <f t="shared" ref="O15:P15" si="25">D15/7</f>
        <v>0.42857142857142855</v>
      </c>
      <c r="P15" s="17">
        <f t="shared" si="25"/>
        <v>0</v>
      </c>
      <c r="Q15" s="17">
        <f t="shared" si="8"/>
        <v>394</v>
      </c>
      <c r="R15" s="17"/>
      <c r="S15" s="57">
        <v>0.74853801169590639</v>
      </c>
      <c r="T15" s="57">
        <v>480</v>
      </c>
      <c r="U15" s="58">
        <v>80</v>
      </c>
      <c r="V15" s="61">
        <v>44265</v>
      </c>
      <c r="W15" s="57">
        <v>0</v>
      </c>
      <c r="X15" s="57">
        <f t="shared" si="9"/>
        <v>0</v>
      </c>
      <c r="Y15" s="57">
        <f t="shared" si="10"/>
        <v>0.08</v>
      </c>
      <c r="Z15" s="57">
        <v>1</v>
      </c>
      <c r="AA15" s="57" t="s">
        <v>35</v>
      </c>
      <c r="AB15" s="60">
        <f t="shared" si="17"/>
        <v>-0.69</v>
      </c>
      <c r="AC15" s="57">
        <v>0.11599087500000002</v>
      </c>
      <c r="AD15" s="57">
        <f t="shared" si="18"/>
        <v>-0.4802022225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107</v>
      </c>
      <c r="C16" s="17">
        <f t="shared" si="4"/>
        <v>17.612500000000001</v>
      </c>
      <c r="D16" s="17">
        <v>8</v>
      </c>
      <c r="E16" s="17">
        <v>0</v>
      </c>
      <c r="F16" s="17">
        <v>140.9</v>
      </c>
      <c r="G16" s="17">
        <v>0</v>
      </c>
      <c r="H16" s="17">
        <f t="shared" si="1"/>
        <v>0</v>
      </c>
      <c r="I16" s="17">
        <f t="shared" si="2"/>
        <v>0.17376934520936832</v>
      </c>
      <c r="J16" s="17">
        <f t="shared" si="5"/>
        <v>24.484100739999999</v>
      </c>
      <c r="K16" s="17">
        <f t="shared" si="3"/>
        <v>3.0605125924999999</v>
      </c>
      <c r="L16" s="17">
        <v>23</v>
      </c>
      <c r="M16" s="17">
        <f t="shared" si="6"/>
        <v>0.34782608695652173</v>
      </c>
      <c r="N16" s="17">
        <v>158</v>
      </c>
      <c r="O16" s="17">
        <f t="shared" ref="O16:P16" si="26">D16/7</f>
        <v>1.1428571428571428</v>
      </c>
      <c r="P16" s="17">
        <f t="shared" si="26"/>
        <v>0</v>
      </c>
      <c r="Q16" s="17">
        <f t="shared" si="8"/>
        <v>138</v>
      </c>
      <c r="R16" s="17"/>
      <c r="S16" s="57">
        <v>0.70046082949308752</v>
      </c>
      <c r="T16" s="57">
        <v>480</v>
      </c>
      <c r="U16" s="58">
        <v>288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7"/>
        <v>-0.69</v>
      </c>
      <c r="AC16" s="57">
        <v>0.11599087500000002</v>
      </c>
      <c r="AD16" s="57">
        <f t="shared" si="18"/>
        <v>-1.2805392600000001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291</v>
      </c>
      <c r="C17" s="17">
        <f t="shared" si="4"/>
        <v>16.983750000000001</v>
      </c>
      <c r="D17" s="17">
        <v>16</v>
      </c>
      <c r="E17" s="17">
        <v>0</v>
      </c>
      <c r="F17" s="17">
        <v>271.74</v>
      </c>
      <c r="G17" s="17">
        <v>0</v>
      </c>
      <c r="H17" s="17">
        <f t="shared" si="1"/>
        <v>0</v>
      </c>
      <c r="I17" s="17">
        <f t="shared" si="2"/>
        <v>0.14873482549495845</v>
      </c>
      <c r="J17" s="17">
        <f t="shared" si="5"/>
        <v>40.41720148000001</v>
      </c>
      <c r="K17" s="17">
        <f t="shared" si="3"/>
        <v>2.5260750925000006</v>
      </c>
      <c r="L17" s="17">
        <v>24</v>
      </c>
      <c r="M17" s="17">
        <f t="shared" si="6"/>
        <v>0.66666666666666663</v>
      </c>
      <c r="N17" s="17">
        <v>143</v>
      </c>
      <c r="O17" s="17">
        <f t="shared" ref="O17:P17" si="27">D17/7</f>
        <v>2.2857142857142856</v>
      </c>
      <c r="P17" s="17">
        <f t="shared" si="27"/>
        <v>0</v>
      </c>
      <c r="Q17" s="17">
        <f t="shared" si="8"/>
        <v>62</v>
      </c>
      <c r="R17" s="17"/>
      <c r="S17" s="57">
        <v>0.94472361809045224</v>
      </c>
      <c r="T17" s="57">
        <v>1016</v>
      </c>
      <c r="U17" s="58">
        <v>112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7"/>
        <v>-0.69</v>
      </c>
      <c r="AC17" s="57">
        <v>0.11599087500000002</v>
      </c>
      <c r="AD17" s="57">
        <f t="shared" si="18"/>
        <v>-2.5610785200000001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301</v>
      </c>
      <c r="C18" s="17">
        <f t="shared" si="4"/>
        <v>16.315000000000001</v>
      </c>
      <c r="D18" s="17">
        <v>48</v>
      </c>
      <c r="E18" s="17">
        <v>0</v>
      </c>
      <c r="F18" s="17">
        <v>783.12</v>
      </c>
      <c r="G18" s="17">
        <v>0</v>
      </c>
      <c r="H18" s="17">
        <f t="shared" si="1"/>
        <v>0</v>
      </c>
      <c r="I18" s="17">
        <f t="shared" si="2"/>
        <v>0.11999004551026653</v>
      </c>
      <c r="J18" s="17">
        <f t="shared" si="5"/>
        <v>93.966604439999927</v>
      </c>
      <c r="K18" s="17">
        <f t="shared" si="3"/>
        <v>1.9576375924999985</v>
      </c>
      <c r="L18" s="17">
        <v>104</v>
      </c>
      <c r="M18" s="17">
        <f t="shared" si="6"/>
        <v>0.46153846153846156</v>
      </c>
      <c r="N18" s="17">
        <v>91</v>
      </c>
      <c r="O18" s="17">
        <f t="shared" ref="O18:P18" si="28">D18/7</f>
        <v>6.8571428571428568</v>
      </c>
      <c r="P18" s="17">
        <f t="shared" si="28"/>
        <v>0</v>
      </c>
      <c r="Q18" s="17">
        <f t="shared" si="8"/>
        <v>13</v>
      </c>
      <c r="R18" s="17"/>
      <c r="S18" s="57">
        <v>1.451476793248945</v>
      </c>
      <c r="T18" s="57">
        <v>1016</v>
      </c>
      <c r="U18" s="58">
        <v>112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7"/>
        <v>-0.69</v>
      </c>
      <c r="AC18" s="57">
        <v>0.11599087500000002</v>
      </c>
      <c r="AD18" s="57">
        <f t="shared" si="18"/>
        <v>-7.68323556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302</v>
      </c>
      <c r="C19" s="17">
        <f t="shared" si="4"/>
        <v>18.810588235294116</v>
      </c>
      <c r="D19" s="17">
        <v>17</v>
      </c>
      <c r="E19" s="17">
        <v>0</v>
      </c>
      <c r="F19" s="17">
        <v>319.77999999999997</v>
      </c>
      <c r="G19" s="17">
        <v>0</v>
      </c>
      <c r="H19" s="17">
        <f t="shared" si="1"/>
        <v>0</v>
      </c>
      <c r="I19" s="17">
        <f t="shared" si="2"/>
        <v>0.21683998083838885</v>
      </c>
      <c r="J19" s="17">
        <f t="shared" si="5"/>
        <v>69.341089072499983</v>
      </c>
      <c r="K19" s="17">
        <f t="shared" si="3"/>
        <v>4.0788875924999992</v>
      </c>
      <c r="L19" s="17">
        <v>33</v>
      </c>
      <c r="M19" s="17">
        <f t="shared" si="6"/>
        <v>0.51515151515151514</v>
      </c>
      <c r="N19" s="17">
        <v>62</v>
      </c>
      <c r="O19" s="17">
        <f t="shared" ref="O19:P19" si="29">D19/7</f>
        <v>2.4285714285714284</v>
      </c>
      <c r="P19" s="17">
        <f t="shared" si="29"/>
        <v>0</v>
      </c>
      <c r="Q19" s="17">
        <f t="shared" si="8"/>
        <v>25</v>
      </c>
      <c r="R19" s="17"/>
      <c r="S19" s="57">
        <v>1.9495798319327731</v>
      </c>
      <c r="T19" s="57">
        <v>1016</v>
      </c>
      <c r="U19" s="58">
        <v>112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7"/>
        <v>-0.69</v>
      </c>
      <c r="AC19" s="57">
        <v>0.11599087500000002</v>
      </c>
      <c r="AD19" s="57">
        <f t="shared" si="18"/>
        <v>-2.7211459275000003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303</v>
      </c>
      <c r="C20" s="17">
        <f t="shared" si="4"/>
        <v>17.989999999999998</v>
      </c>
      <c r="D20" s="17">
        <v>11</v>
      </c>
      <c r="E20" s="17">
        <v>0</v>
      </c>
      <c r="F20" s="17">
        <v>197.89</v>
      </c>
      <c r="G20" s="17">
        <v>0</v>
      </c>
      <c r="H20" s="17">
        <f t="shared" si="1"/>
        <v>0</v>
      </c>
      <c r="I20" s="17">
        <f t="shared" si="2"/>
        <v>0.18795928807670917</v>
      </c>
      <c r="J20" s="17">
        <f t="shared" si="5"/>
        <v>37.195263517499974</v>
      </c>
      <c r="K20" s="17">
        <f t="shared" si="3"/>
        <v>3.3813875924999977</v>
      </c>
      <c r="L20" s="17">
        <v>23</v>
      </c>
      <c r="M20" s="17">
        <f t="shared" si="6"/>
        <v>0.47826086956521741</v>
      </c>
      <c r="N20" s="17">
        <v>331</v>
      </c>
      <c r="O20" s="17">
        <f t="shared" ref="O20:P20" si="30">D20/7</f>
        <v>1.5714285714285714</v>
      </c>
      <c r="P20" s="17">
        <f t="shared" si="30"/>
        <v>0</v>
      </c>
      <c r="Q20" s="17">
        <f t="shared" si="8"/>
        <v>210</v>
      </c>
      <c r="R20" s="17"/>
      <c r="S20" s="57">
        <v>0.92086330935251803</v>
      </c>
      <c r="T20" s="57">
        <v>1276</v>
      </c>
      <c r="U20" s="58">
        <v>112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7"/>
        <v>-0.69</v>
      </c>
      <c r="AC20" s="57">
        <v>0.11599087500000002</v>
      </c>
      <c r="AD20" s="57">
        <f t="shared" si="18"/>
        <v>-1.7607414825000001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304</v>
      </c>
      <c r="C21" s="17">
        <f t="shared" si="4"/>
        <v>17.528461538461539</v>
      </c>
      <c r="D21" s="17">
        <v>13</v>
      </c>
      <c r="E21" s="17">
        <v>0</v>
      </c>
      <c r="F21" s="17">
        <v>227.87</v>
      </c>
      <c r="G21" s="17">
        <v>0</v>
      </c>
      <c r="H21" s="17">
        <f t="shared" si="1"/>
        <v>0</v>
      </c>
      <c r="I21" s="17">
        <f t="shared" si="2"/>
        <v>0.17052722474437185</v>
      </c>
      <c r="J21" s="17">
        <f t="shared" si="5"/>
        <v>38.858038702500011</v>
      </c>
      <c r="K21" s="17">
        <f t="shared" si="3"/>
        <v>2.9890799001923085</v>
      </c>
      <c r="L21" s="17">
        <v>26</v>
      </c>
      <c r="M21" s="17">
        <f t="shared" si="6"/>
        <v>0.5</v>
      </c>
      <c r="N21" s="17">
        <v>433</v>
      </c>
      <c r="O21" s="17">
        <f t="shared" ref="O21:P21" si="31">D21/7</f>
        <v>1.8571428571428572</v>
      </c>
      <c r="P21" s="17">
        <f t="shared" si="31"/>
        <v>0</v>
      </c>
      <c r="Q21" s="17">
        <f t="shared" si="8"/>
        <v>233</v>
      </c>
      <c r="R21" s="17"/>
      <c r="S21" s="57">
        <v>1.0458015267175571</v>
      </c>
      <c r="T21" s="57">
        <v>1164</v>
      </c>
      <c r="U21" s="58">
        <v>260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7"/>
        <v>-0.69</v>
      </c>
      <c r="AC21" s="57">
        <v>0.11599087500000002</v>
      </c>
      <c r="AD21" s="57">
        <f t="shared" si="18"/>
        <v>-2.0808762975000001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305</v>
      </c>
      <c r="C22" s="17">
        <f t="shared" si="4"/>
        <v>16.742413793103449</v>
      </c>
      <c r="D22" s="17">
        <v>29</v>
      </c>
      <c r="E22" s="17">
        <v>1</v>
      </c>
      <c r="F22" s="17">
        <v>485.53</v>
      </c>
      <c r="G22" s="17">
        <v>-12.34</v>
      </c>
      <c r="H22" s="17">
        <f t="shared" si="1"/>
        <v>2.5415525302247031E-2</v>
      </c>
      <c r="I22" s="17">
        <f t="shared" si="2"/>
        <v>0.11321080094432882</v>
      </c>
      <c r="J22" s="17">
        <f t="shared" si="5"/>
        <v>54.967240182499971</v>
      </c>
      <c r="K22" s="17">
        <f t="shared" si="3"/>
        <v>1.8954220752586197</v>
      </c>
      <c r="L22" s="17">
        <v>91</v>
      </c>
      <c r="M22" s="17">
        <f t="shared" si="6"/>
        <v>0.31868131868131866</v>
      </c>
      <c r="N22" s="17">
        <v>349</v>
      </c>
      <c r="O22" s="17">
        <f t="shared" ref="O22:P22" si="32">D22/7</f>
        <v>4.1428571428571432</v>
      </c>
      <c r="P22" s="17">
        <f t="shared" si="32"/>
        <v>0.14285714285714285</v>
      </c>
      <c r="Q22" s="17">
        <f t="shared" si="8"/>
        <v>81</v>
      </c>
      <c r="R22" s="17"/>
      <c r="S22" s="57">
        <v>1.1258741258741261</v>
      </c>
      <c r="T22" s="57">
        <v>1164</v>
      </c>
      <c r="U22" s="58">
        <v>260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7"/>
        <v>-0.69</v>
      </c>
      <c r="AC22" s="57">
        <v>0.11599087500000002</v>
      </c>
      <c r="AD22" s="57">
        <f t="shared" si="18"/>
        <v>-4.6419548175000003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16.489999999999998</v>
      </c>
      <c r="D23" s="17">
        <v>43</v>
      </c>
      <c r="E23" s="17">
        <v>1</v>
      </c>
      <c r="F23" s="17">
        <v>709.06999999999994</v>
      </c>
      <c r="G23" s="17">
        <v>0</v>
      </c>
      <c r="H23" s="17">
        <f t="shared" si="1"/>
        <v>0</v>
      </c>
      <c r="I23" s="17">
        <f t="shared" si="2"/>
        <v>0.12773727061855661</v>
      </c>
      <c r="J23" s="17">
        <f t="shared" si="5"/>
        <v>90.574666477499932</v>
      </c>
      <c r="K23" s="17">
        <f t="shared" si="3"/>
        <v>2.1063875924999986</v>
      </c>
      <c r="L23" s="17">
        <v>118</v>
      </c>
      <c r="M23" s="17">
        <f t="shared" si="6"/>
        <v>0.36440677966101692</v>
      </c>
      <c r="N23" s="17">
        <v>332</v>
      </c>
      <c r="O23" s="17">
        <f t="shared" ref="O23:P23" si="33">D23/7</f>
        <v>6.1428571428571432</v>
      </c>
      <c r="P23" s="17">
        <f t="shared" si="33"/>
        <v>0.14285714285714285</v>
      </c>
      <c r="Q23" s="17">
        <f t="shared" si="8"/>
        <v>52</v>
      </c>
      <c r="R23" s="17"/>
      <c r="S23" s="57">
        <v>1.290322580645161</v>
      </c>
      <c r="T23" s="57">
        <v>1164</v>
      </c>
      <c r="U23" s="58">
        <v>260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7"/>
        <v>-0.69</v>
      </c>
      <c r="AC23" s="57">
        <v>0.11599087500000002</v>
      </c>
      <c r="AD23" s="57">
        <f t="shared" si="18"/>
        <v>-6.8828985225000006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303</v>
      </c>
      <c r="C24" s="17">
        <f t="shared" si="4"/>
        <v>16.489999999999998</v>
      </c>
      <c r="D24" s="17">
        <v>24</v>
      </c>
      <c r="E24" s="17">
        <v>0</v>
      </c>
      <c r="F24" s="17">
        <v>395.76</v>
      </c>
      <c r="G24" s="17">
        <v>0</v>
      </c>
      <c r="H24" s="17">
        <f t="shared" si="1"/>
        <v>0</v>
      </c>
      <c r="I24" s="17">
        <f t="shared" si="2"/>
        <v>0.12773727061855658</v>
      </c>
      <c r="J24" s="17">
        <f t="shared" si="5"/>
        <v>50.553302219999956</v>
      </c>
      <c r="K24" s="17">
        <f t="shared" si="3"/>
        <v>2.1063875924999982</v>
      </c>
      <c r="L24" s="17">
        <v>74</v>
      </c>
      <c r="M24" s="17">
        <f t="shared" si="6"/>
        <v>0.32432432432432434</v>
      </c>
      <c r="N24" s="17">
        <v>301</v>
      </c>
      <c r="O24" s="17">
        <f t="shared" ref="O24:P24" si="34">D24/7</f>
        <v>3.4285714285714284</v>
      </c>
      <c r="P24" s="17">
        <f t="shared" si="34"/>
        <v>0</v>
      </c>
      <c r="Q24" s="17">
        <f t="shared" si="8"/>
        <v>87</v>
      </c>
      <c r="R24" s="17"/>
      <c r="S24" s="57">
        <v>1.764932562620424</v>
      </c>
      <c r="T24" s="57">
        <v>1164</v>
      </c>
      <c r="U24" s="58">
        <v>260</v>
      </c>
      <c r="V24" s="61" t="s">
        <v>306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7"/>
        <v>-0.69</v>
      </c>
      <c r="AC24" s="57">
        <v>0.11599087500000002</v>
      </c>
      <c r="AD24" s="57">
        <f t="shared" si="18"/>
        <v>-3.84161778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307</v>
      </c>
      <c r="C25" s="17">
        <f t="shared" si="4"/>
        <v>17.262727272727272</v>
      </c>
      <c r="D25" s="17">
        <v>22</v>
      </c>
      <c r="E25" s="17">
        <v>0</v>
      </c>
      <c r="F25" s="17">
        <v>379.78</v>
      </c>
      <c r="G25" s="17">
        <v>-0.04</v>
      </c>
      <c r="H25" s="17">
        <f t="shared" si="1"/>
        <v>1.0532413502554112E-4</v>
      </c>
      <c r="I25" s="17">
        <f t="shared" si="2"/>
        <v>0.16807237620464482</v>
      </c>
      <c r="J25" s="17">
        <f t="shared" si="5"/>
        <v>63.83052703500001</v>
      </c>
      <c r="K25" s="17">
        <f t="shared" si="3"/>
        <v>2.9013875925000003</v>
      </c>
      <c r="L25" s="17">
        <v>33</v>
      </c>
      <c r="M25" s="17">
        <f t="shared" si="6"/>
        <v>0.66666666666666663</v>
      </c>
      <c r="N25" s="17">
        <v>273</v>
      </c>
      <c r="O25" s="17">
        <f t="shared" ref="O25:P25" si="35">D25/7</f>
        <v>3.1428571428571428</v>
      </c>
      <c r="P25" s="17">
        <f t="shared" si="35"/>
        <v>0</v>
      </c>
      <c r="Q25" s="17">
        <f t="shared" si="8"/>
        <v>86</v>
      </c>
      <c r="R25" s="17"/>
      <c r="S25" s="57">
        <v>1.1798561151079141</v>
      </c>
      <c r="T25" s="57">
        <v>1164</v>
      </c>
      <c r="U25" s="58">
        <v>260</v>
      </c>
      <c r="V25" s="61" t="s">
        <v>308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7"/>
        <v>-0.69</v>
      </c>
      <c r="AC25" s="57">
        <v>0.11599087500000002</v>
      </c>
      <c r="AD25" s="57">
        <f t="shared" si="18"/>
        <v>-3.5214829650000001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16.989999999999998</v>
      </c>
      <c r="D26" s="17">
        <v>24</v>
      </c>
      <c r="E26" s="17">
        <v>0</v>
      </c>
      <c r="F26" s="17">
        <v>407.76</v>
      </c>
      <c r="G26" s="17">
        <v>0</v>
      </c>
      <c r="H26" s="17">
        <f t="shared" si="1"/>
        <v>0</v>
      </c>
      <c r="I26" s="17">
        <f t="shared" si="2"/>
        <v>0.1572329365803414</v>
      </c>
      <c r="J26" s="17">
        <f t="shared" si="5"/>
        <v>64.113302220000008</v>
      </c>
      <c r="K26" s="17">
        <f t="shared" si="3"/>
        <v>2.6713875925000004</v>
      </c>
      <c r="L26" s="17">
        <v>44</v>
      </c>
      <c r="M26" s="17">
        <f t="shared" si="6"/>
        <v>0.54545454545454541</v>
      </c>
      <c r="N26" s="17">
        <v>272</v>
      </c>
      <c r="O26" s="17">
        <f t="shared" ref="O26:P26" si="36">D26/7</f>
        <v>3.4285714285714284</v>
      </c>
      <c r="P26" s="17">
        <f t="shared" si="36"/>
        <v>0</v>
      </c>
      <c r="Q26" s="17">
        <f t="shared" si="8"/>
        <v>79</v>
      </c>
      <c r="R26" s="17"/>
      <c r="S26" s="57">
        <v>1.178852643419573</v>
      </c>
      <c r="T26" s="57">
        <v>904</v>
      </c>
      <c r="U26" s="58">
        <v>260</v>
      </c>
      <c r="V26" s="61" t="s">
        <v>309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7"/>
        <v>-0.69</v>
      </c>
      <c r="AC26" s="57">
        <v>0.11599087500000002</v>
      </c>
      <c r="AD26" s="57">
        <f t="shared" si="18"/>
        <v>-3.84161778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16.990000000000002</v>
      </c>
      <c r="D27" s="17">
        <v>13</v>
      </c>
      <c r="E27" s="17">
        <v>1</v>
      </c>
      <c r="F27" s="17">
        <v>220.87</v>
      </c>
      <c r="G27" s="17">
        <v>0</v>
      </c>
      <c r="H27" s="17">
        <f t="shared" si="1"/>
        <v>0</v>
      </c>
      <c r="I27" s="17">
        <f t="shared" si="2"/>
        <v>0.15723293658034132</v>
      </c>
      <c r="J27" s="17">
        <f t="shared" si="5"/>
        <v>34.728038702499987</v>
      </c>
      <c r="K27" s="17">
        <f t="shared" si="3"/>
        <v>2.671387592499999</v>
      </c>
      <c r="L27" s="17">
        <v>51</v>
      </c>
      <c r="M27" s="17">
        <f t="shared" si="6"/>
        <v>0.25490196078431371</v>
      </c>
      <c r="N27" s="17">
        <v>247</v>
      </c>
      <c r="O27" s="17">
        <f t="shared" ref="O27:P27" si="37">D27/7</f>
        <v>1.8571428571428572</v>
      </c>
      <c r="P27" s="17">
        <f t="shared" si="37"/>
        <v>0.14285714285714285</v>
      </c>
      <c r="Q27" s="17">
        <f t="shared" si="8"/>
        <v>123</v>
      </c>
      <c r="R27" s="17"/>
      <c r="S27" s="57">
        <v>1.26487747957993</v>
      </c>
      <c r="T27" s="57">
        <v>904</v>
      </c>
      <c r="U27" s="58">
        <v>260</v>
      </c>
      <c r="V27" s="61" t="s">
        <v>309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7"/>
        <v>-0.69</v>
      </c>
      <c r="AC27" s="57">
        <v>0.11599087500000002</v>
      </c>
      <c r="AD27" s="57">
        <f t="shared" si="18"/>
        <v>-2.0808762975000001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4"/>
        <v>16.989999999999995</v>
      </c>
      <c r="D28" s="17">
        <v>30</v>
      </c>
      <c r="E28" s="17">
        <v>2</v>
      </c>
      <c r="F28" s="17">
        <v>509.69999999999987</v>
      </c>
      <c r="G28" s="17">
        <v>0</v>
      </c>
      <c r="H28" s="17">
        <f t="shared" si="1"/>
        <v>0</v>
      </c>
      <c r="I28" s="17">
        <f t="shared" si="2"/>
        <v>0.20094504642436717</v>
      </c>
      <c r="J28" s="17">
        <f t="shared" si="5"/>
        <v>102.42169016249991</v>
      </c>
      <c r="K28" s="17">
        <f t="shared" si="3"/>
        <v>3.4140563387499969</v>
      </c>
      <c r="L28" s="17">
        <v>58</v>
      </c>
      <c r="M28" s="17">
        <f t="shared" si="6"/>
        <v>0.51724137931034486</v>
      </c>
      <c r="N28" s="17">
        <v>211</v>
      </c>
      <c r="O28" s="17">
        <f t="shared" ref="O28:P28" si="38">D28/7</f>
        <v>4.2857142857142856</v>
      </c>
      <c r="P28" s="17">
        <f t="shared" si="38"/>
        <v>0.2857142857142857</v>
      </c>
      <c r="Q28" s="17">
        <f t="shared" si="8"/>
        <v>46</v>
      </c>
      <c r="R28" s="17"/>
      <c r="S28" s="57">
        <v>1.5421052631578951</v>
      </c>
      <c r="T28" s="57">
        <v>904</v>
      </c>
      <c r="U28" s="58">
        <v>260</v>
      </c>
      <c r="V28" s="61" t="s">
        <v>309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7"/>
        <v>-0.69</v>
      </c>
      <c r="AC28" s="57">
        <v>0.11599087500000002</v>
      </c>
      <c r="AD28" s="57">
        <f t="shared" si="18"/>
        <v>-4.802022225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17.489999999999998</v>
      </c>
      <c r="D29" s="17">
        <v>31</v>
      </c>
      <c r="E29" s="17">
        <v>0</v>
      </c>
      <c r="F29" s="17">
        <v>542.18999999999994</v>
      </c>
      <c r="G29" s="17">
        <v>0</v>
      </c>
      <c r="H29" s="17">
        <f t="shared" si="1"/>
        <v>0</v>
      </c>
      <c r="I29" s="17">
        <f t="shared" si="2"/>
        <v>0.21950007654373918</v>
      </c>
      <c r="J29" s="17">
        <f t="shared" si="5"/>
        <v>119.01074650124993</v>
      </c>
      <c r="K29" s="17">
        <f t="shared" si="3"/>
        <v>3.8390563387499976</v>
      </c>
      <c r="L29" s="17">
        <v>73</v>
      </c>
      <c r="M29" s="17">
        <f t="shared" si="6"/>
        <v>0.42465753424657532</v>
      </c>
      <c r="N29" s="17">
        <v>167</v>
      </c>
      <c r="O29" s="17">
        <f t="shared" ref="O29:P29" si="39">D29/7</f>
        <v>4.4285714285714288</v>
      </c>
      <c r="P29" s="17">
        <f t="shared" si="39"/>
        <v>0</v>
      </c>
      <c r="Q29" s="17">
        <f t="shared" si="8"/>
        <v>37</v>
      </c>
      <c r="R29" s="17"/>
      <c r="S29" s="57">
        <v>1.330535152151102</v>
      </c>
      <c r="T29" s="57">
        <v>904</v>
      </c>
      <c r="U29" s="58">
        <v>260</v>
      </c>
      <c r="V29" s="61" t="s">
        <v>309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7"/>
        <v>-0.69</v>
      </c>
      <c r="AC29" s="57">
        <v>0.11599087500000002</v>
      </c>
      <c r="AD29" s="57">
        <f t="shared" si="18"/>
        <v>-4.9620896325000006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310</v>
      </c>
      <c r="C30" s="17">
        <f t="shared" si="4"/>
        <v>17.490000000000002</v>
      </c>
      <c r="D30" s="17">
        <v>15</v>
      </c>
      <c r="E30" s="17">
        <v>2</v>
      </c>
      <c r="F30" s="17">
        <v>262.35000000000002</v>
      </c>
      <c r="G30" s="17">
        <v>0</v>
      </c>
      <c r="H30" s="17">
        <f t="shared" si="1"/>
        <v>0</v>
      </c>
      <c r="I30" s="17">
        <f t="shared" si="2"/>
        <v>0.21950007654373932</v>
      </c>
      <c r="J30" s="17">
        <f t="shared" si="5"/>
        <v>57.585845081250014</v>
      </c>
      <c r="K30" s="17">
        <f t="shared" si="3"/>
        <v>3.8390563387500007</v>
      </c>
      <c r="L30" s="17">
        <v>46</v>
      </c>
      <c r="M30" s="17">
        <f t="shared" si="6"/>
        <v>0.32608695652173914</v>
      </c>
      <c r="N30" s="17">
        <v>385</v>
      </c>
      <c r="O30" s="17">
        <f t="shared" ref="O30:P30" si="40">D30/7</f>
        <v>2.1428571428571428</v>
      </c>
      <c r="P30" s="17">
        <f t="shared" si="40"/>
        <v>0.2857142857142857</v>
      </c>
      <c r="Q30" s="17">
        <f t="shared" si="8"/>
        <v>158</v>
      </c>
      <c r="R30" s="17"/>
      <c r="S30" s="57">
        <v>1.03001579778831</v>
      </c>
      <c r="T30" s="57">
        <v>644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7"/>
        <v>-0.69</v>
      </c>
      <c r="AC30" s="57">
        <v>0.11599087500000002</v>
      </c>
      <c r="AD30" s="57">
        <f t="shared" si="18"/>
        <v>-2.4010111125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17.042830188679243</v>
      </c>
      <c r="D31" s="17">
        <v>53</v>
      </c>
      <c r="E31" s="17">
        <v>0</v>
      </c>
      <c r="F31" s="17">
        <v>903.26999999999987</v>
      </c>
      <c r="G31" s="17">
        <v>-58.12</v>
      </c>
      <c r="H31" s="17">
        <f t="shared" si="1"/>
        <v>6.4343994597407209E-2</v>
      </c>
      <c r="I31" s="17">
        <f t="shared" si="2"/>
        <v>0.13861302374013298</v>
      </c>
      <c r="J31" s="17">
        <f t="shared" si="5"/>
        <v>125.20498595374991</v>
      </c>
      <c r="K31" s="17">
        <f t="shared" si="3"/>
        <v>2.3623582255424513</v>
      </c>
      <c r="L31" s="17">
        <v>165</v>
      </c>
      <c r="M31" s="17">
        <f t="shared" si="6"/>
        <v>0.32121212121212123</v>
      </c>
      <c r="N31" s="17">
        <v>326</v>
      </c>
      <c r="O31" s="17">
        <f t="shared" ref="O31:P31" si="41">D31/7</f>
        <v>7.5714285714285712</v>
      </c>
      <c r="P31" s="17">
        <f t="shared" si="41"/>
        <v>0</v>
      </c>
      <c r="Q31" s="17">
        <f t="shared" si="8"/>
        <v>43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1.1791044776119399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3</v>
      </c>
      <c r="X31" s="57">
        <f t="shared" si="9"/>
        <v>5.6603773584905662E-2</v>
      </c>
      <c r="Y31" s="57">
        <f t="shared" si="10"/>
        <v>8.3028571428571425</v>
      </c>
      <c r="Z31" s="57">
        <v>4</v>
      </c>
      <c r="AA31" s="57" t="s">
        <v>35</v>
      </c>
      <c r="AB31" s="60">
        <f t="shared" si="17"/>
        <v>-0.69</v>
      </c>
      <c r="AC31" s="57">
        <v>0.11599087500000002</v>
      </c>
      <c r="AD31" s="57">
        <f t="shared" si="18"/>
        <v>-8.4835725975000003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6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1.5" customWidth="1"/>
    <col min="22" max="22" width="23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Gray &amp; Royal Blue")</f>
        <v>All Weather Cornhole Bean Bags Set of 8 - Duck Cloth, Regulation Size &amp; Weight - Gray &amp; Royal Blue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Info!B1:BJ7000""),3,FALSE),"""")"),"B07Q3HF1YW")</f>
        <v>B07Q3HF1YW</v>
      </c>
      <c r="B2" s="2" t="s">
        <v>311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374</v>
      </c>
      <c r="E3" s="4"/>
      <c r="F3" s="5">
        <f t="shared" ref="F3:G3" si="0">SUM(F4:F99763)</f>
        <v>6553.5</v>
      </c>
      <c r="G3" s="5">
        <f t="shared" si="0"/>
        <v>-36.659999999999997</v>
      </c>
      <c r="H3" s="6">
        <f t="shared" ref="H3:H31" si="1">G3/F3*-1</f>
        <v>5.5939574273289076E-3</v>
      </c>
      <c r="I3" s="7">
        <f t="shared" ref="I3:I31" si="2">J3/F3</f>
        <v>0.17214481177301516</v>
      </c>
      <c r="J3" s="5">
        <f>SUM(J4:J99763)</f>
        <v>1128.1510239544548</v>
      </c>
      <c r="K3" s="5">
        <f t="shared" ref="K3:K31" si="3">J3/D3</f>
        <v>3.0164465881135154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11 - April
12 - May
14 - Jun
15.18 - Jul
11.88 - Aug
11.88 - Sept
10.56 - Oct
5.94 - Nov
4.62 - Dec
2.5 - Jan
3.5 - Feb")</f>
        <v>4 - March
11 - April
12 - May
14 - Jun
15.18 - Jul
11.88 - Aug
11.88 - Sept
10.56 - Oct
5.94 - Nov
4.62 -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</v>
      </c>
      <c r="X3" s="6">
        <f>AVERAGE(X4:X99763)</f>
        <v>6.2499999999999995E-3</v>
      </c>
      <c r="Y3" s="5">
        <f>ROUND(AVERAGE(Y4:Y99763),2)</f>
        <v>0.26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28" t="s">
        <v>115</v>
      </c>
      <c r="C4" s="17">
        <f t="shared" ref="C4:C31" si="4">IFERROR(F4/D4," - ")</f>
        <v>13.99</v>
      </c>
      <c r="D4" s="17">
        <v>2</v>
      </c>
      <c r="E4" s="17">
        <v>0</v>
      </c>
      <c r="F4" s="17">
        <v>27.98</v>
      </c>
      <c r="G4" s="17">
        <v>0</v>
      </c>
      <c r="H4" s="17">
        <f t="shared" si="1"/>
        <v>0</v>
      </c>
      <c r="I4" s="17">
        <f t="shared" si="2"/>
        <v>2.1720397719983544E-2</v>
      </c>
      <c r="J4" s="17">
        <f t="shared" ref="J4:J31" si="5">F4*0.85+G4+AF4*D4+D4*AE4+AG4+AD4</f>
        <v>0.60773672820513958</v>
      </c>
      <c r="K4" s="17">
        <f t="shared" si="3"/>
        <v>0.30386836410256979</v>
      </c>
      <c r="L4" s="17">
        <v>1</v>
      </c>
      <c r="M4" s="17">
        <f t="shared" ref="M4:M31" si="6">IFERROR(D4/L4,"-")</f>
        <v>2</v>
      </c>
      <c r="N4" s="17">
        <v>1</v>
      </c>
      <c r="O4" s="17">
        <f t="shared" ref="O4:P4" si="7">D4/7</f>
        <v>0.2857142857142857</v>
      </c>
      <c r="P4" s="17">
        <f t="shared" si="7"/>
        <v>0</v>
      </c>
      <c r="Q4" s="17">
        <f t="shared" ref="Q4:Q31" si="8">ROUNDDOWN(N4/(O4+P4),0)</f>
        <v>3</v>
      </c>
      <c r="R4" s="17"/>
      <c r="S4" s="57" t="e">
        <v>#N/A</v>
      </c>
      <c r="T4" s="57">
        <v>800</v>
      </c>
      <c r="U4" s="58">
        <v>160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7" si="11">IF(OR(AA4="UsLargeStandardSize",AA4="UsSmallStandardSize"),-2.4,-1.2)</f>
        <v>-2.4</v>
      </c>
      <c r="AC4" s="57">
        <v>8.5742249999999992E-2</v>
      </c>
      <c r="AD4" s="57">
        <f t="shared" ref="AD4:AD7" si="12">IFERROR(AB4*AC4*D4*3,0)</f>
        <v>-1.2346883999999998</v>
      </c>
      <c r="AE4" s="57">
        <v>-7.32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2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>
        <v>2.4216867469879499</v>
      </c>
      <c r="T5" s="57">
        <v>800</v>
      </c>
      <c r="U5" s="58">
        <v>160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-2.4</v>
      </c>
      <c r="AC5" s="57">
        <v>8.5742249999999992E-2</v>
      </c>
      <c r="AD5" s="57">
        <f t="shared" si="12"/>
        <v>0</v>
      </c>
      <c r="AE5" s="57">
        <v>-7.32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2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800</v>
      </c>
      <c r="U6" s="58">
        <v>160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-2.4</v>
      </c>
      <c r="AC6" s="57">
        <v>8.5742249999999992E-2</v>
      </c>
      <c r="AD6" s="57">
        <f t="shared" si="12"/>
        <v>0</v>
      </c>
      <c r="AE6" s="57">
        <v>-7.32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2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800</v>
      </c>
      <c r="U7" s="58">
        <v>160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-1.2</v>
      </c>
      <c r="AC7" s="57">
        <v>0</v>
      </c>
      <c r="AD7" s="57">
        <f t="shared" si="12"/>
        <v>0</v>
      </c>
      <c r="AE7" s="57">
        <v>-7.32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2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3.236842105263158</v>
      </c>
      <c r="T8" s="57">
        <v>800</v>
      </c>
      <c r="U8" s="58">
        <v>160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ref="AB8:AB31" si="17">IF(OR(AA8="UsLargeStandardSize",AA8="UsSmallStandardSize"),-0.69,-0.48)</f>
        <v>-0.69</v>
      </c>
      <c r="AC8" s="57">
        <v>8.5742249999999992E-2</v>
      </c>
      <c r="AD8" s="57">
        <f t="shared" ref="AD8:AD31" si="18">IFERROR(AB8*AC8*D8*2,0)</f>
        <v>0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2</v>
      </c>
      <c r="O9" s="17">
        <f t="shared" ref="O9:P9" si="19">D9/7</f>
        <v>0</v>
      </c>
      <c r="P9" s="17">
        <f t="shared" si="19"/>
        <v>0</v>
      </c>
      <c r="Q9" s="17" t="e">
        <f t="shared" si="8"/>
        <v>#DIV/0!</v>
      </c>
      <c r="R9" s="17"/>
      <c r="S9" s="57">
        <v>0</v>
      </c>
      <c r="T9" s="57">
        <v>640</v>
      </c>
      <c r="U9" s="58">
        <v>344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7"/>
        <v>-0.48</v>
      </c>
      <c r="AC9" s="57">
        <v>0</v>
      </c>
      <c r="AD9" s="57">
        <f t="shared" si="18"/>
        <v>0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1</v>
      </c>
      <c r="O10" s="17">
        <f t="shared" ref="O10:P10" si="20">D10/7</f>
        <v>0</v>
      </c>
      <c r="P10" s="17">
        <f t="shared" si="20"/>
        <v>0</v>
      </c>
      <c r="Q10" s="17" t="e">
        <f t="shared" si="8"/>
        <v>#DIV/0!</v>
      </c>
      <c r="R10" s="17"/>
      <c r="S10" s="57">
        <v>0</v>
      </c>
      <c r="T10" s="57">
        <v>640</v>
      </c>
      <c r="U10" s="58">
        <v>344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7"/>
        <v>-0.48</v>
      </c>
      <c r="AC10" s="57">
        <v>8.5742249999999992E-2</v>
      </c>
      <c r="AD10" s="57">
        <f t="shared" si="18"/>
        <v>0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2</v>
      </c>
      <c r="O11" s="17">
        <f t="shared" ref="O11:P11" si="21">D11/7</f>
        <v>0</v>
      </c>
      <c r="P11" s="17">
        <f t="shared" si="21"/>
        <v>0</v>
      </c>
      <c r="Q11" s="17" t="e">
        <f t="shared" si="8"/>
        <v>#DIV/0!</v>
      </c>
      <c r="R11" s="17"/>
      <c r="S11" s="57">
        <v>2.8717948717948718</v>
      </c>
      <c r="T11" s="57">
        <v>640</v>
      </c>
      <c r="U11" s="58">
        <v>344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7"/>
        <v>-0.48</v>
      </c>
      <c r="AC11" s="57">
        <v>8.5742249999999992E-2</v>
      </c>
      <c r="AD11" s="57">
        <f t="shared" si="18"/>
        <v>0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193</v>
      </c>
      <c r="C12" s="17">
        <f t="shared" si="4"/>
        <v>13.989999999999998</v>
      </c>
      <c r="D12" s="17">
        <v>23</v>
      </c>
      <c r="E12" s="17">
        <v>0</v>
      </c>
      <c r="F12" s="17">
        <v>321.77</v>
      </c>
      <c r="G12" s="17">
        <v>0</v>
      </c>
      <c r="H12" s="17">
        <f t="shared" si="1"/>
        <v>0</v>
      </c>
      <c r="I12" s="17">
        <f t="shared" si="2"/>
        <v>1.1707340600428695E-2</v>
      </c>
      <c r="J12" s="17">
        <f t="shared" si="5"/>
        <v>3.7670709849999411</v>
      </c>
      <c r="K12" s="17">
        <f t="shared" si="3"/>
        <v>0.16378569499999743</v>
      </c>
      <c r="L12" s="17">
        <v>22</v>
      </c>
      <c r="M12" s="17">
        <f t="shared" si="6"/>
        <v>1.0454545454545454</v>
      </c>
      <c r="N12" s="17">
        <v>75</v>
      </c>
      <c r="O12" s="17">
        <f t="shared" ref="O12:P12" si="22">D12/7</f>
        <v>3.2857142857142856</v>
      </c>
      <c r="P12" s="17">
        <f t="shared" si="22"/>
        <v>0</v>
      </c>
      <c r="Q12" s="17">
        <f t="shared" si="8"/>
        <v>22</v>
      </c>
      <c r="R12" s="17"/>
      <c r="S12" s="57">
        <v>0.44444444444444442</v>
      </c>
      <c r="T12" s="57">
        <v>640</v>
      </c>
      <c r="U12" s="58">
        <v>344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7"/>
        <v>-0.69</v>
      </c>
      <c r="AC12" s="57">
        <v>8.5742249999999992E-2</v>
      </c>
      <c r="AD12" s="57">
        <f t="shared" si="18"/>
        <v>-2.7214590149999993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113</v>
      </c>
      <c r="C13" s="17">
        <f t="shared" si="4"/>
        <v>16.259230769230768</v>
      </c>
      <c r="D13" s="17">
        <v>26</v>
      </c>
      <c r="E13" s="17">
        <v>2</v>
      </c>
      <c r="F13" s="17">
        <v>422.74</v>
      </c>
      <c r="G13" s="17">
        <v>0</v>
      </c>
      <c r="H13" s="17">
        <f t="shared" si="1"/>
        <v>0</v>
      </c>
      <c r="I13" s="17">
        <f t="shared" si="2"/>
        <v>0.1287042344467049</v>
      </c>
      <c r="J13" s="17">
        <f t="shared" si="5"/>
        <v>54.408428070000028</v>
      </c>
      <c r="K13" s="17">
        <f t="shared" si="3"/>
        <v>2.0926318488461551</v>
      </c>
      <c r="L13" s="17">
        <v>41</v>
      </c>
      <c r="M13" s="17">
        <f t="shared" si="6"/>
        <v>0.63414634146341464</v>
      </c>
      <c r="N13" s="17">
        <v>44</v>
      </c>
      <c r="O13" s="17">
        <f t="shared" ref="O13:P13" si="23">D13/7</f>
        <v>3.7142857142857144</v>
      </c>
      <c r="P13" s="17">
        <f t="shared" si="23"/>
        <v>0.2857142857142857</v>
      </c>
      <c r="Q13" s="17">
        <f t="shared" si="8"/>
        <v>11</v>
      </c>
      <c r="R13" s="17"/>
      <c r="S13" s="57">
        <v>3.8461538461538458</v>
      </c>
      <c r="T13" s="57">
        <v>640</v>
      </c>
      <c r="U13" s="58">
        <v>344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7"/>
        <v>-0.69</v>
      </c>
      <c r="AC13" s="57">
        <v>8.5742249999999992E-2</v>
      </c>
      <c r="AD13" s="57">
        <f t="shared" si="18"/>
        <v>-3.0764319299999996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151</v>
      </c>
      <c r="C14" s="17">
        <f t="shared" si="4"/>
        <v>18.989999999999998</v>
      </c>
      <c r="D14" s="17">
        <v>11</v>
      </c>
      <c r="E14" s="17">
        <v>0</v>
      </c>
      <c r="F14" s="17">
        <v>208.89</v>
      </c>
      <c r="G14" s="17">
        <v>-0.06</v>
      </c>
      <c r="H14" s="17">
        <f t="shared" si="1"/>
        <v>2.8723251472066638E-4</v>
      </c>
      <c r="I14" s="17">
        <f t="shared" si="2"/>
        <v>0.23213960766432074</v>
      </c>
      <c r="J14" s="17">
        <f t="shared" si="5"/>
        <v>48.491642644999956</v>
      </c>
      <c r="K14" s="17">
        <f t="shared" si="3"/>
        <v>4.4083311495454502</v>
      </c>
      <c r="L14" s="17">
        <v>25</v>
      </c>
      <c r="M14" s="17">
        <f t="shared" si="6"/>
        <v>0.44</v>
      </c>
      <c r="N14" s="17">
        <v>145</v>
      </c>
      <c r="O14" s="17">
        <f t="shared" ref="O14:P14" si="24">D14/7</f>
        <v>1.5714285714285714</v>
      </c>
      <c r="P14" s="17">
        <f t="shared" si="24"/>
        <v>0</v>
      </c>
      <c r="Q14" s="17">
        <f t="shared" si="8"/>
        <v>92</v>
      </c>
      <c r="R14" s="17"/>
      <c r="S14" s="57">
        <v>1.6258064516129029</v>
      </c>
      <c r="T14" s="57">
        <v>640</v>
      </c>
      <c r="U14" s="58">
        <v>344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7"/>
        <v>-0.69</v>
      </c>
      <c r="AC14" s="57">
        <v>8.5742249999999992E-2</v>
      </c>
      <c r="AD14" s="57">
        <f t="shared" si="18"/>
        <v>-1.3015673549999998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112</v>
      </c>
      <c r="C15" s="17">
        <f t="shared" si="4"/>
        <v>18.312999999999999</v>
      </c>
      <c r="D15" s="17">
        <v>20</v>
      </c>
      <c r="E15" s="17">
        <v>0</v>
      </c>
      <c r="F15" s="17">
        <v>366.26</v>
      </c>
      <c r="G15" s="17">
        <v>0</v>
      </c>
      <c r="H15" s="17">
        <f t="shared" si="1"/>
        <v>0</v>
      </c>
      <c r="I15" s="17">
        <f t="shared" si="2"/>
        <v>0.2019156170479986</v>
      </c>
      <c r="J15" s="17">
        <f t="shared" si="5"/>
        <v>73.953613899999965</v>
      </c>
      <c r="K15" s="17">
        <f t="shared" si="3"/>
        <v>3.6976806949999981</v>
      </c>
      <c r="L15" s="17">
        <v>31</v>
      </c>
      <c r="M15" s="17">
        <f t="shared" si="6"/>
        <v>0.64516129032258063</v>
      </c>
      <c r="N15" s="17">
        <v>127</v>
      </c>
      <c r="O15" s="17">
        <f t="shared" ref="O15:P15" si="25">D15/7</f>
        <v>2.8571428571428572</v>
      </c>
      <c r="P15" s="17">
        <f t="shared" si="25"/>
        <v>0</v>
      </c>
      <c r="Q15" s="17">
        <f t="shared" si="8"/>
        <v>44</v>
      </c>
      <c r="R15" s="17"/>
      <c r="S15" s="57">
        <v>1.985815602836879</v>
      </c>
      <c r="T15" s="57">
        <v>640</v>
      </c>
      <c r="U15" s="58">
        <v>344</v>
      </c>
      <c r="V15" s="61">
        <v>44265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7"/>
        <v>-0.69</v>
      </c>
      <c r="AC15" s="57">
        <v>8.5742249999999992E-2</v>
      </c>
      <c r="AD15" s="57">
        <f t="shared" si="18"/>
        <v>-2.3664860999999995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107</v>
      </c>
      <c r="C16" s="17">
        <f t="shared" si="4"/>
        <v>18.55</v>
      </c>
      <c r="D16" s="17">
        <v>15</v>
      </c>
      <c r="E16" s="17">
        <v>6</v>
      </c>
      <c r="F16" s="17">
        <v>278.25</v>
      </c>
      <c r="G16" s="17">
        <v>0</v>
      </c>
      <c r="H16" s="17">
        <f t="shared" si="1"/>
        <v>0</v>
      </c>
      <c r="I16" s="17">
        <f t="shared" si="2"/>
        <v>0.21019572479784362</v>
      </c>
      <c r="J16" s="17">
        <f t="shared" si="5"/>
        <v>58.486960424999985</v>
      </c>
      <c r="K16" s="17">
        <f t="shared" si="3"/>
        <v>3.8991306949999989</v>
      </c>
      <c r="L16" s="17">
        <v>34</v>
      </c>
      <c r="M16" s="17">
        <f t="shared" si="6"/>
        <v>0.44117647058823528</v>
      </c>
      <c r="N16" s="17">
        <v>102</v>
      </c>
      <c r="O16" s="17">
        <f t="shared" ref="O16:P16" si="26">D16/7</f>
        <v>2.1428571428571428</v>
      </c>
      <c r="P16" s="17">
        <f t="shared" si="26"/>
        <v>0.8571428571428571</v>
      </c>
      <c r="Q16" s="17">
        <f t="shared" si="8"/>
        <v>34</v>
      </c>
      <c r="R16" s="17"/>
      <c r="S16" s="57">
        <v>1.862745098039216</v>
      </c>
      <c r="T16" s="57">
        <v>640</v>
      </c>
      <c r="U16" s="58">
        <v>208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7"/>
        <v>-0.69</v>
      </c>
      <c r="AC16" s="57">
        <v>8.5742249999999992E-2</v>
      </c>
      <c r="AD16" s="57">
        <f t="shared" si="18"/>
        <v>-1.7748645749999996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291</v>
      </c>
      <c r="C17" s="17">
        <f t="shared" si="4"/>
        <v>17.516999999999999</v>
      </c>
      <c r="D17" s="17">
        <v>20</v>
      </c>
      <c r="E17" s="17">
        <v>16</v>
      </c>
      <c r="F17" s="17">
        <v>350.34</v>
      </c>
      <c r="G17" s="17">
        <v>-0.08</v>
      </c>
      <c r="H17" s="17">
        <f t="shared" si="1"/>
        <v>2.2834960324256439E-4</v>
      </c>
      <c r="I17" s="17">
        <f t="shared" si="2"/>
        <v>0.17223729491351258</v>
      </c>
      <c r="J17" s="17">
        <f t="shared" si="5"/>
        <v>60.341613899999999</v>
      </c>
      <c r="K17" s="17">
        <f t="shared" si="3"/>
        <v>3.0170806949999998</v>
      </c>
      <c r="L17" s="17">
        <v>37</v>
      </c>
      <c r="M17" s="17">
        <f t="shared" si="6"/>
        <v>0.54054054054054057</v>
      </c>
      <c r="N17" s="17">
        <v>69</v>
      </c>
      <c r="O17" s="17">
        <f t="shared" ref="O17:P17" si="27">D17/7</f>
        <v>2.8571428571428572</v>
      </c>
      <c r="P17" s="17">
        <f t="shared" si="27"/>
        <v>2.2857142857142856</v>
      </c>
      <c r="Q17" s="17">
        <f t="shared" si="8"/>
        <v>13</v>
      </c>
      <c r="R17" s="17"/>
      <c r="S17" s="57">
        <v>3.2317880794701992</v>
      </c>
      <c r="T17" s="57">
        <v>1176</v>
      </c>
      <c r="U17" s="58">
        <v>88</v>
      </c>
      <c r="V17" s="61">
        <v>44324</v>
      </c>
      <c r="W17" s="57">
        <v>1</v>
      </c>
      <c r="X17" s="57">
        <f t="shared" si="9"/>
        <v>0.05</v>
      </c>
      <c r="Y17" s="57">
        <f t="shared" si="10"/>
        <v>0.08</v>
      </c>
      <c r="Z17" s="57">
        <v>0</v>
      </c>
      <c r="AA17" s="57" t="s">
        <v>35</v>
      </c>
      <c r="AB17" s="60">
        <f t="shared" si="17"/>
        <v>-0.69</v>
      </c>
      <c r="AC17" s="57">
        <v>8.5742249999999992E-2</v>
      </c>
      <c r="AD17" s="57">
        <f t="shared" si="18"/>
        <v>-2.3664860999999995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312</v>
      </c>
      <c r="C18" s="17">
        <f t="shared" si="4"/>
        <v>16.344782608695652</v>
      </c>
      <c r="D18" s="17">
        <v>46</v>
      </c>
      <c r="E18" s="17">
        <v>14</v>
      </c>
      <c r="F18" s="17">
        <v>751.86</v>
      </c>
      <c r="G18" s="17">
        <v>-0.08</v>
      </c>
      <c r="H18" s="17">
        <f t="shared" si="1"/>
        <v>1.0640278775303913E-4</v>
      </c>
      <c r="I18" s="17">
        <f t="shared" si="2"/>
        <v>0.12376773863485219</v>
      </c>
      <c r="J18" s="17">
        <f t="shared" si="5"/>
        <v>93.056011969999972</v>
      </c>
      <c r="K18" s="17">
        <f t="shared" si="3"/>
        <v>2.0229567819565211</v>
      </c>
      <c r="L18" s="17">
        <v>58</v>
      </c>
      <c r="M18" s="17">
        <f t="shared" si="6"/>
        <v>0.7931034482758621</v>
      </c>
      <c r="N18" s="17">
        <v>5</v>
      </c>
      <c r="O18" s="17">
        <f t="shared" ref="O18:P18" si="28">D18/7</f>
        <v>6.5714285714285712</v>
      </c>
      <c r="P18" s="17">
        <f t="shared" si="28"/>
        <v>2</v>
      </c>
      <c r="Q18" s="17">
        <f t="shared" si="8"/>
        <v>0</v>
      </c>
      <c r="R18" s="17"/>
      <c r="S18" s="57">
        <v>5.8412698412698409</v>
      </c>
      <c r="T18" s="57">
        <v>1176</v>
      </c>
      <c r="U18" s="58">
        <v>88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7"/>
        <v>-0.69</v>
      </c>
      <c r="AC18" s="57">
        <v>8.5742249999999992E-2</v>
      </c>
      <c r="AD18" s="57">
        <f t="shared" si="18"/>
        <v>-5.4429180299999986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18.97</v>
      </c>
      <c r="D19" s="17">
        <v>17</v>
      </c>
      <c r="E19" s="17">
        <v>0</v>
      </c>
      <c r="F19" s="17">
        <v>322.49</v>
      </c>
      <c r="G19" s="17">
        <v>-0.02</v>
      </c>
      <c r="H19" s="17">
        <f t="shared" si="1"/>
        <v>6.201742689695805E-5</v>
      </c>
      <c r="I19" s="17">
        <f t="shared" si="2"/>
        <v>0.22429911567800548</v>
      </c>
      <c r="J19" s="17">
        <f t="shared" si="5"/>
        <v>72.334221814999992</v>
      </c>
      <c r="K19" s="17">
        <f t="shared" si="3"/>
        <v>4.2549542244117644</v>
      </c>
      <c r="L19" s="17">
        <v>27</v>
      </c>
      <c r="M19" s="17">
        <f t="shared" si="6"/>
        <v>0.62962962962962965</v>
      </c>
      <c r="N19" s="17">
        <v>233</v>
      </c>
      <c r="O19" s="17">
        <f t="shared" ref="O19:P19" si="29">D19/7</f>
        <v>2.4285714285714284</v>
      </c>
      <c r="P19" s="17">
        <f t="shared" si="29"/>
        <v>0</v>
      </c>
      <c r="Q19" s="17">
        <f t="shared" si="8"/>
        <v>95</v>
      </c>
      <c r="R19" s="17"/>
      <c r="S19" s="57">
        <v>2.1298701298701301</v>
      </c>
      <c r="T19" s="57">
        <v>1176</v>
      </c>
      <c r="U19" s="58">
        <v>88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7"/>
        <v>-0.69</v>
      </c>
      <c r="AC19" s="57">
        <v>8.5742249999999992E-2</v>
      </c>
      <c r="AD19" s="57">
        <f t="shared" si="18"/>
        <v>-2.0115131849999996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17.562727272727273</v>
      </c>
      <c r="D20" s="17">
        <v>11</v>
      </c>
      <c r="E20" s="17">
        <v>12</v>
      </c>
      <c r="F20" s="17">
        <v>193.19</v>
      </c>
      <c r="G20" s="17">
        <v>-0.08</v>
      </c>
      <c r="H20" s="17">
        <f t="shared" si="1"/>
        <v>4.1410010870127854E-4</v>
      </c>
      <c r="I20" s="17">
        <f t="shared" si="2"/>
        <v>0.17381560973652874</v>
      </c>
      <c r="J20" s="17">
        <f t="shared" si="5"/>
        <v>33.579437644999985</v>
      </c>
      <c r="K20" s="17">
        <f t="shared" si="3"/>
        <v>3.0526761495454533</v>
      </c>
      <c r="L20" s="17">
        <v>30</v>
      </c>
      <c r="M20" s="17">
        <f t="shared" si="6"/>
        <v>0.36666666666666664</v>
      </c>
      <c r="N20" s="17">
        <v>182</v>
      </c>
      <c r="O20" s="17">
        <f t="shared" ref="O20:P20" si="30">D20/7</f>
        <v>1.5714285714285714</v>
      </c>
      <c r="P20" s="17">
        <f t="shared" si="30"/>
        <v>1.7142857142857142</v>
      </c>
      <c r="Q20" s="17">
        <f t="shared" si="8"/>
        <v>55</v>
      </c>
      <c r="R20" s="17"/>
      <c r="S20" s="57">
        <v>2.317848410757946</v>
      </c>
      <c r="T20" s="57">
        <v>1328</v>
      </c>
      <c r="U20" s="58">
        <v>88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7"/>
        <v>-0.69</v>
      </c>
      <c r="AC20" s="57">
        <v>8.5742249999999992E-2</v>
      </c>
      <c r="AD20" s="57">
        <f t="shared" si="18"/>
        <v>-1.3015673549999998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304</v>
      </c>
      <c r="C21" s="17">
        <f t="shared" si="4"/>
        <v>17.490000000000002</v>
      </c>
      <c r="D21" s="17">
        <v>14</v>
      </c>
      <c r="E21" s="17">
        <v>13</v>
      </c>
      <c r="F21" s="17">
        <v>244.86</v>
      </c>
      <c r="G21" s="17">
        <v>0</v>
      </c>
      <c r="H21" s="17">
        <f t="shared" si="1"/>
        <v>0</v>
      </c>
      <c r="I21" s="17">
        <f t="shared" si="2"/>
        <v>0.17141970811892501</v>
      </c>
      <c r="J21" s="17">
        <f t="shared" si="5"/>
        <v>41.973829729999984</v>
      </c>
      <c r="K21" s="17">
        <f t="shared" si="3"/>
        <v>2.9981306949999991</v>
      </c>
      <c r="L21" s="17">
        <v>23</v>
      </c>
      <c r="M21" s="17">
        <f t="shared" si="6"/>
        <v>0.60869565217391308</v>
      </c>
      <c r="N21" s="17">
        <v>214</v>
      </c>
      <c r="O21" s="17">
        <f t="shared" ref="O21:P21" si="31">D21/7</f>
        <v>2</v>
      </c>
      <c r="P21" s="17">
        <f t="shared" si="31"/>
        <v>1.8571428571428572</v>
      </c>
      <c r="Q21" s="17">
        <f t="shared" si="8"/>
        <v>55</v>
      </c>
      <c r="R21" s="17"/>
      <c r="S21" s="57">
        <v>3.566101694915254</v>
      </c>
      <c r="T21" s="57">
        <v>1240</v>
      </c>
      <c r="U21" s="58">
        <v>152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7"/>
        <v>-0.69</v>
      </c>
      <c r="AC21" s="57">
        <v>8.5742249999999992E-2</v>
      </c>
      <c r="AD21" s="57">
        <f t="shared" si="18"/>
        <v>-1.6565402699999996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313</v>
      </c>
      <c r="C22" s="17">
        <f t="shared" si="4"/>
        <v>16.599</v>
      </c>
      <c r="D22" s="17">
        <v>30</v>
      </c>
      <c r="E22" s="17">
        <v>9</v>
      </c>
      <c r="F22" s="17">
        <v>497.97</v>
      </c>
      <c r="G22" s="17">
        <v>0</v>
      </c>
      <c r="H22" s="17">
        <f t="shared" si="1"/>
        <v>0</v>
      </c>
      <c r="I22" s="17">
        <f t="shared" si="2"/>
        <v>0.13499492107958305</v>
      </c>
      <c r="J22" s="17">
        <f t="shared" si="5"/>
        <v>67.223420849999982</v>
      </c>
      <c r="K22" s="17">
        <f t="shared" si="3"/>
        <v>2.2407806949999993</v>
      </c>
      <c r="L22" s="17">
        <v>50</v>
      </c>
      <c r="M22" s="17">
        <f t="shared" si="6"/>
        <v>0.6</v>
      </c>
      <c r="N22" s="17">
        <v>173</v>
      </c>
      <c r="O22" s="17">
        <f t="shared" ref="O22:P22" si="32">D22/7</f>
        <v>4.2857142857142856</v>
      </c>
      <c r="P22" s="17">
        <f t="shared" si="32"/>
        <v>1.2857142857142858</v>
      </c>
      <c r="Q22" s="17">
        <f t="shared" si="8"/>
        <v>31</v>
      </c>
      <c r="R22" s="17"/>
      <c r="S22" s="57">
        <v>4.5563909774436091</v>
      </c>
      <c r="T22" s="57">
        <v>1240</v>
      </c>
      <c r="U22" s="58">
        <v>152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7"/>
        <v>-0.69</v>
      </c>
      <c r="AC22" s="57">
        <v>8.5742249999999992E-2</v>
      </c>
      <c r="AD22" s="57">
        <f t="shared" si="18"/>
        <v>-3.5497291499999992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16.490000000000002</v>
      </c>
      <c r="D23" s="17">
        <v>28</v>
      </c>
      <c r="E23" s="17">
        <v>3</v>
      </c>
      <c r="F23" s="17">
        <v>461.72</v>
      </c>
      <c r="G23" s="17">
        <v>-0.16</v>
      </c>
      <c r="H23" s="17">
        <f t="shared" si="1"/>
        <v>3.4653036472320883E-4</v>
      </c>
      <c r="I23" s="17">
        <f t="shared" si="2"/>
        <v>0.12992215944728391</v>
      </c>
      <c r="J23" s="17">
        <f t="shared" si="5"/>
        <v>59.987659459999932</v>
      </c>
      <c r="K23" s="17">
        <f t="shared" si="3"/>
        <v>2.1424164092857119</v>
      </c>
      <c r="L23" s="17">
        <v>41</v>
      </c>
      <c r="M23" s="17">
        <f t="shared" si="6"/>
        <v>0.68292682926829273</v>
      </c>
      <c r="N23" s="17">
        <v>138</v>
      </c>
      <c r="O23" s="17">
        <f t="shared" ref="O23:P23" si="33">D23/7</f>
        <v>4</v>
      </c>
      <c r="P23" s="17">
        <f t="shared" si="33"/>
        <v>0.42857142857142855</v>
      </c>
      <c r="Q23" s="17">
        <f t="shared" si="8"/>
        <v>31</v>
      </c>
      <c r="R23" s="17"/>
      <c r="S23" s="57">
        <v>2.3756708407871199</v>
      </c>
      <c r="T23" s="57">
        <v>1240</v>
      </c>
      <c r="U23" s="58">
        <v>152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7"/>
        <v>-0.69</v>
      </c>
      <c r="AC23" s="57">
        <v>8.5742249999999992E-2</v>
      </c>
      <c r="AD23" s="57">
        <f t="shared" si="18"/>
        <v>-3.3130805399999992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314</v>
      </c>
      <c r="C24" s="17">
        <f t="shared" si="4"/>
        <v>16.489999999999998</v>
      </c>
      <c r="D24" s="17">
        <v>29</v>
      </c>
      <c r="E24" s="17">
        <v>10</v>
      </c>
      <c r="F24" s="17">
        <v>478.21</v>
      </c>
      <c r="G24" s="17">
        <v>-0.08</v>
      </c>
      <c r="H24" s="17">
        <f t="shared" si="1"/>
        <v>1.6729052090085945E-4</v>
      </c>
      <c r="I24" s="17">
        <f t="shared" si="2"/>
        <v>0.13010139929110637</v>
      </c>
      <c r="J24" s="17">
        <f t="shared" si="5"/>
        <v>62.215790154999979</v>
      </c>
      <c r="K24" s="17">
        <f t="shared" si="3"/>
        <v>2.1453720743103442</v>
      </c>
      <c r="L24" s="17">
        <v>50</v>
      </c>
      <c r="M24" s="17">
        <f t="shared" si="6"/>
        <v>0.57999999999999996</v>
      </c>
      <c r="N24" s="17">
        <v>104</v>
      </c>
      <c r="O24" s="17">
        <f t="shared" ref="O24:P24" si="34">D24/7</f>
        <v>4.1428571428571432</v>
      </c>
      <c r="P24" s="17">
        <f t="shared" si="34"/>
        <v>1.4285714285714286</v>
      </c>
      <c r="Q24" s="17">
        <f t="shared" si="8"/>
        <v>18</v>
      </c>
      <c r="R24" s="17"/>
      <c r="S24" s="57">
        <v>3.2904656319290471</v>
      </c>
      <c r="T24" s="57">
        <v>1240</v>
      </c>
      <c r="U24" s="58">
        <v>152</v>
      </c>
      <c r="V24" s="61" t="s">
        <v>315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7"/>
        <v>-0.69</v>
      </c>
      <c r="AC24" s="57">
        <v>8.5742249999999992E-2</v>
      </c>
      <c r="AD24" s="57">
        <f t="shared" si="18"/>
        <v>-3.4314048449999994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27">
        <v>20.99</v>
      </c>
      <c r="C25" s="17">
        <f t="shared" si="4"/>
        <v>19.753157894736837</v>
      </c>
      <c r="D25" s="17">
        <v>19</v>
      </c>
      <c r="E25" s="17">
        <v>7</v>
      </c>
      <c r="F25" s="17">
        <v>375.30999999999989</v>
      </c>
      <c r="G25" s="17">
        <v>0</v>
      </c>
      <c r="H25" s="17">
        <f t="shared" si="1"/>
        <v>0</v>
      </c>
      <c r="I25" s="17">
        <f t="shared" si="2"/>
        <v>0.25625345235938279</v>
      </c>
      <c r="J25" s="17">
        <f t="shared" si="5"/>
        <v>96.17448320499993</v>
      </c>
      <c r="K25" s="17">
        <f t="shared" si="3"/>
        <v>5.0618149055263117</v>
      </c>
      <c r="L25" s="17">
        <v>40</v>
      </c>
      <c r="M25" s="17">
        <f t="shared" si="6"/>
        <v>0.47499999999999998</v>
      </c>
      <c r="N25" s="17">
        <v>71</v>
      </c>
      <c r="O25" s="17">
        <f t="shared" ref="O25:P25" si="35">D25/7</f>
        <v>2.7142857142857144</v>
      </c>
      <c r="P25" s="17">
        <f t="shared" si="35"/>
        <v>1</v>
      </c>
      <c r="Q25" s="17">
        <f t="shared" si="8"/>
        <v>19</v>
      </c>
      <c r="R25" s="17"/>
      <c r="S25" s="57">
        <v>3.4070796460176989</v>
      </c>
      <c r="T25" s="57">
        <v>1240</v>
      </c>
      <c r="U25" s="58">
        <v>152</v>
      </c>
      <c r="V25" s="61" t="s">
        <v>316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7"/>
        <v>-0.69</v>
      </c>
      <c r="AC25" s="57">
        <v>8.5742249999999992E-2</v>
      </c>
      <c r="AD25" s="57">
        <f t="shared" si="18"/>
        <v>-2.2481617949999997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19.992727272727272</v>
      </c>
      <c r="D26" s="17">
        <v>22</v>
      </c>
      <c r="E26" s="17">
        <v>3</v>
      </c>
      <c r="F26" s="17">
        <v>439.84</v>
      </c>
      <c r="G26" s="17">
        <v>-0.08</v>
      </c>
      <c r="H26" s="17">
        <f t="shared" si="1"/>
        <v>1.8188432157148054E-4</v>
      </c>
      <c r="I26" s="17">
        <f t="shared" si="2"/>
        <v>0.26318632977901063</v>
      </c>
      <c r="J26" s="17">
        <f t="shared" si="5"/>
        <v>115.75987529000002</v>
      </c>
      <c r="K26" s="17">
        <f t="shared" si="3"/>
        <v>5.2618125131818196</v>
      </c>
      <c r="L26" s="17">
        <v>35</v>
      </c>
      <c r="M26" s="17">
        <f t="shared" si="6"/>
        <v>0.62857142857142856</v>
      </c>
      <c r="N26" s="17">
        <v>44</v>
      </c>
      <c r="O26" s="17">
        <f t="shared" ref="O26:P26" si="36">D26/7</f>
        <v>3.1428571428571428</v>
      </c>
      <c r="P26" s="17">
        <f t="shared" si="36"/>
        <v>0.42857142857142855</v>
      </c>
      <c r="Q26" s="17">
        <f t="shared" si="8"/>
        <v>12</v>
      </c>
      <c r="R26" s="17"/>
      <c r="S26" s="57">
        <v>4.0756756756756758</v>
      </c>
      <c r="T26" s="57">
        <v>1088</v>
      </c>
      <c r="U26" s="58">
        <v>152</v>
      </c>
      <c r="V26" s="61" t="s">
        <v>317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7"/>
        <v>-0.69</v>
      </c>
      <c r="AC26" s="57">
        <v>8.5742249999999992E-2</v>
      </c>
      <c r="AD26" s="57">
        <f t="shared" si="18"/>
        <v>-2.6031347099999995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20.05125</v>
      </c>
      <c r="D27" s="17">
        <v>24</v>
      </c>
      <c r="E27" s="17">
        <v>0</v>
      </c>
      <c r="F27" s="17">
        <v>481.23</v>
      </c>
      <c r="G27" s="17">
        <v>-9.0000000000000011E-2</v>
      </c>
      <c r="H27" s="17">
        <f t="shared" si="1"/>
        <v>1.8702075930428279E-4</v>
      </c>
      <c r="I27" s="17">
        <f t="shared" si="2"/>
        <v>0.26489337048812428</v>
      </c>
      <c r="J27" s="17">
        <f t="shared" si="5"/>
        <v>127.47463668000005</v>
      </c>
      <c r="K27" s="17">
        <f t="shared" si="3"/>
        <v>5.3114431950000016</v>
      </c>
      <c r="L27" s="17">
        <v>57</v>
      </c>
      <c r="M27" s="17">
        <f t="shared" si="6"/>
        <v>0.42105263157894735</v>
      </c>
      <c r="N27" s="17">
        <v>15</v>
      </c>
      <c r="O27" s="17">
        <f t="shared" ref="O27:P27" si="37">D27/7</f>
        <v>3.4285714285714284</v>
      </c>
      <c r="P27" s="17">
        <f t="shared" si="37"/>
        <v>0</v>
      </c>
      <c r="Q27" s="17">
        <f t="shared" si="8"/>
        <v>4</v>
      </c>
      <c r="R27" s="17"/>
      <c r="S27" s="57">
        <v>2.705679862306368</v>
      </c>
      <c r="T27" s="57">
        <v>1088</v>
      </c>
      <c r="U27" s="58">
        <v>152</v>
      </c>
      <c r="V27" s="61" t="s">
        <v>317</v>
      </c>
      <c r="W27" s="57">
        <v>0</v>
      </c>
      <c r="X27" s="57">
        <f t="shared" si="9"/>
        <v>0</v>
      </c>
      <c r="Y27" s="57">
        <f t="shared" si="10"/>
        <v>9.0000000000000011E-2</v>
      </c>
      <c r="Z27" s="57">
        <v>1</v>
      </c>
      <c r="AA27" s="57" t="s">
        <v>35</v>
      </c>
      <c r="AB27" s="60">
        <f t="shared" si="17"/>
        <v>-0.69</v>
      </c>
      <c r="AC27" s="57">
        <v>8.5742249999999992E-2</v>
      </c>
      <c r="AD27" s="57">
        <f t="shared" si="18"/>
        <v>-2.8397833199999996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115</v>
      </c>
      <c r="C28" s="17">
        <f t="shared" si="4"/>
        <v>19.989999999999998</v>
      </c>
      <c r="D28" s="17">
        <v>1</v>
      </c>
      <c r="E28" s="17">
        <v>0</v>
      </c>
      <c r="F28" s="17">
        <v>19.989999999999998</v>
      </c>
      <c r="G28" s="17">
        <v>-0.02</v>
      </c>
      <c r="H28" s="17">
        <f t="shared" si="1"/>
        <v>1.0005002501250627E-3</v>
      </c>
      <c r="I28" s="17">
        <f t="shared" si="2"/>
        <v>0.29943969190845426</v>
      </c>
      <c r="J28" s="17">
        <f t="shared" si="5"/>
        <v>5.9857994412500002</v>
      </c>
      <c r="K28" s="17">
        <f t="shared" si="3"/>
        <v>5.9857994412500002</v>
      </c>
      <c r="L28" s="17">
        <v>6</v>
      </c>
      <c r="M28" s="17">
        <f t="shared" si="6"/>
        <v>0.16666666666666666</v>
      </c>
      <c r="N28" s="17">
        <v>1</v>
      </c>
      <c r="O28" s="17">
        <f t="shared" ref="O28:P28" si="38">D28/7</f>
        <v>0.14285714285714285</v>
      </c>
      <c r="P28" s="17">
        <f t="shared" si="38"/>
        <v>0</v>
      </c>
      <c r="Q28" s="17">
        <f t="shared" si="8"/>
        <v>7</v>
      </c>
      <c r="R28" s="17"/>
      <c r="S28" s="57">
        <v>3.223140495867769</v>
      </c>
      <c r="T28" s="57">
        <v>1088</v>
      </c>
      <c r="U28" s="58">
        <v>152</v>
      </c>
      <c r="V28" s="61" t="s">
        <v>317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7"/>
        <v>-0.69</v>
      </c>
      <c r="AC28" s="57">
        <v>8.5742249999999992E-2</v>
      </c>
      <c r="AD28" s="57">
        <f t="shared" si="18"/>
        <v>-0.11832430499999998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/>
      <c r="C29" s="17">
        <f t="shared" si="4"/>
        <v>19.989999999999998</v>
      </c>
      <c r="D29" s="17">
        <v>3</v>
      </c>
      <c r="E29" s="17">
        <v>0</v>
      </c>
      <c r="F29" s="17">
        <v>59.97</v>
      </c>
      <c r="G29" s="17">
        <v>0</v>
      </c>
      <c r="H29" s="17">
        <f t="shared" si="1"/>
        <v>0</v>
      </c>
      <c r="I29" s="17">
        <f t="shared" si="2"/>
        <v>0.30044019215857926</v>
      </c>
      <c r="J29" s="17">
        <f t="shared" si="5"/>
        <v>18.017398323749998</v>
      </c>
      <c r="K29" s="17">
        <f t="shared" si="3"/>
        <v>6.0057994412499989</v>
      </c>
      <c r="L29" s="17">
        <v>12</v>
      </c>
      <c r="M29" s="17">
        <f t="shared" si="6"/>
        <v>0.25</v>
      </c>
      <c r="N29" s="17">
        <v>8</v>
      </c>
      <c r="O29" s="17">
        <f t="shared" ref="O29:P29" si="39">D29/7</f>
        <v>0.42857142857142855</v>
      </c>
      <c r="P29" s="17">
        <f t="shared" si="39"/>
        <v>0</v>
      </c>
      <c r="Q29" s="17">
        <f t="shared" si="8"/>
        <v>18</v>
      </c>
      <c r="R29" s="17"/>
      <c r="S29" s="57">
        <v>3.870967741935484</v>
      </c>
      <c r="T29" s="57">
        <v>1088</v>
      </c>
      <c r="U29" s="58">
        <v>152</v>
      </c>
      <c r="V29" s="61" t="s">
        <v>317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7"/>
        <v>-0.69</v>
      </c>
      <c r="AC29" s="57">
        <v>8.5742249999999992E-2</v>
      </c>
      <c r="AD29" s="57">
        <f t="shared" si="18"/>
        <v>-0.35497291499999994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27">
        <v>17.989999999999998</v>
      </c>
      <c r="C30" s="17">
        <f t="shared" si="4"/>
        <v>19.989999999999998</v>
      </c>
      <c r="D30" s="17">
        <v>5</v>
      </c>
      <c r="E30" s="17">
        <v>0</v>
      </c>
      <c r="F30" s="17">
        <v>99.949999999999989</v>
      </c>
      <c r="G30" s="17">
        <v>-0.08</v>
      </c>
      <c r="H30" s="17">
        <f t="shared" si="1"/>
        <v>8.0040020010005018E-4</v>
      </c>
      <c r="I30" s="17">
        <f t="shared" si="2"/>
        <v>0.29963979195847912</v>
      </c>
      <c r="J30" s="17">
        <f t="shared" si="5"/>
        <v>29.948997206249985</v>
      </c>
      <c r="K30" s="17">
        <f t="shared" si="3"/>
        <v>5.9897994412499971</v>
      </c>
      <c r="L30" s="17">
        <v>25</v>
      </c>
      <c r="M30" s="17">
        <f t="shared" si="6"/>
        <v>0.2</v>
      </c>
      <c r="N30" s="17">
        <v>152</v>
      </c>
      <c r="O30" s="17">
        <f t="shared" ref="O30:P30" si="40">D30/7</f>
        <v>0.7142857142857143</v>
      </c>
      <c r="P30" s="17">
        <f t="shared" si="40"/>
        <v>0</v>
      </c>
      <c r="Q30" s="17">
        <f t="shared" si="8"/>
        <v>212</v>
      </c>
      <c r="R30" s="17"/>
      <c r="S30" s="57">
        <v>2.6252427184466018</v>
      </c>
      <c r="T30" s="57">
        <v>936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7"/>
        <v>-0.69</v>
      </c>
      <c r="AC30" s="57">
        <v>8.5742249999999992E-2</v>
      </c>
      <c r="AD30" s="57">
        <f t="shared" si="18"/>
        <v>-0.59162152499999987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18.835000000000001</v>
      </c>
      <c r="D31" s="17">
        <v>8</v>
      </c>
      <c r="E31" s="17">
        <v>0</v>
      </c>
      <c r="F31" s="17">
        <v>150.68</v>
      </c>
      <c r="G31" s="17">
        <v>-35.83</v>
      </c>
      <c r="H31" s="17">
        <f t="shared" si="1"/>
        <v>0.23778869126625959</v>
      </c>
      <c r="I31" s="17">
        <f t="shared" si="2"/>
        <v>2.8951390562782092E-2</v>
      </c>
      <c r="J31" s="17">
        <f t="shared" si="5"/>
        <v>4.3623955300000059</v>
      </c>
      <c r="K31" s="17">
        <f t="shared" si="3"/>
        <v>0.54529944125000074</v>
      </c>
      <c r="L31" s="17">
        <v>56</v>
      </c>
      <c r="M31" s="17">
        <f t="shared" si="6"/>
        <v>0.14285714285714285</v>
      </c>
      <c r="N31" s="17">
        <v>139</v>
      </c>
      <c r="O31" s="17">
        <f t="shared" ref="O31:P31" si="41">D31/7</f>
        <v>1.1428571428571428</v>
      </c>
      <c r="P31" s="17">
        <f t="shared" si="41"/>
        <v>0</v>
      </c>
      <c r="Q31" s="17">
        <f t="shared" si="8"/>
        <v>121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3.1013698630136992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</v>
      </c>
      <c r="X31" s="57">
        <f t="shared" si="9"/>
        <v>0.125</v>
      </c>
      <c r="Y31" s="57">
        <f t="shared" si="10"/>
        <v>7.1659999999999995</v>
      </c>
      <c r="Z31" s="57">
        <v>4</v>
      </c>
      <c r="AA31" s="57" t="s">
        <v>35</v>
      </c>
      <c r="AB31" s="60">
        <f t="shared" si="17"/>
        <v>-0.69</v>
      </c>
      <c r="AC31" s="57">
        <v>8.5742249999999992E-2</v>
      </c>
      <c r="AD31" s="57">
        <f t="shared" si="18"/>
        <v>-0.94659443999999981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6.83203125" customWidth="1"/>
    <col min="22" max="22" width="25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Yellow &amp; Royal Blue")</f>
        <v>All Weather Cornhole Bean Bags Set of 8 - Duck Cloth, Regulation Size &amp; Weight - Yellow &amp; Royal Blue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Info!B1:BJ7000""),3,FALSE),"""")"),"B07Q3HF36T")</f>
        <v>B07Q3HF36T</v>
      </c>
      <c r="B2" s="2" t="s">
        <v>318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41" customHeight="1">
      <c r="A3" s="45" t="s">
        <v>32</v>
      </c>
      <c r="B3" s="46"/>
      <c r="C3" s="3">
        <f>((AE31+AF31)/0.85)*-1</f>
        <v>12.785148533823529</v>
      </c>
      <c r="D3" s="4">
        <f>SUM(D4:D99763)</f>
        <v>501</v>
      </c>
      <c r="E3" s="4"/>
      <c r="F3" s="5">
        <f t="shared" ref="F3:G3" si="0">SUM(F4:F99763)</f>
        <v>8627.65</v>
      </c>
      <c r="G3" s="5">
        <f t="shared" si="0"/>
        <v>-170.41000000000005</v>
      </c>
      <c r="H3" s="6">
        <f t="shared" ref="H3:H31" si="1">G3/F3*-1</f>
        <v>1.9751612548028728E-2</v>
      </c>
      <c r="I3" s="7">
        <f t="shared" ref="I3:I31" si="2">J3/F3</f>
        <v>0.15351863330312859</v>
      </c>
      <c r="J3" s="5">
        <f>SUM(J4:J99763)</f>
        <v>1324.5050366177372</v>
      </c>
      <c r="K3" s="5">
        <f t="shared" ref="K3:K31" si="3">J3/D3</f>
        <v>2.6437226279795154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11 - April
12 - May
13 - Jun
6.27 - Jul
6.27 - Aug
6.27 - Sept
6.27 - Oct
3.96 - Nov
3.63 - Dec
2.5 - Jan
3.5 - Feb")</f>
        <v>4 - March
11 - April
12 - May
13 - Jun
6.27 - Jul
6.27 - Aug
6.27 - Sept
6.27 - Oct
3.96 - Nov
3.63 -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16</v>
      </c>
      <c r="X3" s="6">
        <f>AVERAGE(X4:X99763)</f>
        <v>5.6795536323018828E-2</v>
      </c>
      <c r="Y3" s="5">
        <f>ROUND(AVERAGE(Y4:Y99763),2)</f>
        <v>2.81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121</v>
      </c>
      <c r="C4" s="17">
        <f t="shared" ref="C4:C31" si="4">IFERROR(F4/D4," - ")</f>
        <v>16.989999999999998</v>
      </c>
      <c r="D4" s="17">
        <v>5</v>
      </c>
      <c r="E4" s="17">
        <v>0</v>
      </c>
      <c r="F4" s="17">
        <v>84.949999999999989</v>
      </c>
      <c r="G4" s="17">
        <v>-17</v>
      </c>
      <c r="H4" s="17">
        <f t="shared" si="1"/>
        <v>0.20011771630370809</v>
      </c>
      <c r="I4" s="17">
        <f t="shared" si="2"/>
        <v>-6.190657204086813E-3</v>
      </c>
      <c r="J4" s="17">
        <f t="shared" ref="J4:J31" si="5">F4*0.85+G4+AF4*D4+D4*AE4+AG4+AD4</f>
        <v>-0.52589632948717469</v>
      </c>
      <c r="K4" s="17">
        <f t="shared" si="3"/>
        <v>-0.10517926589743494</v>
      </c>
      <c r="L4" s="17">
        <v>32</v>
      </c>
      <c r="M4" s="17">
        <f t="shared" ref="M4:M31" si="6">IFERROR(D4/L4,"-")</f>
        <v>0.15625</v>
      </c>
      <c r="N4" s="17">
        <v>145</v>
      </c>
      <c r="O4" s="17">
        <f t="shared" ref="O4:P4" si="7">D4/7</f>
        <v>0.7142857142857143</v>
      </c>
      <c r="P4" s="17">
        <f t="shared" si="7"/>
        <v>0</v>
      </c>
      <c r="Q4" s="17">
        <f t="shared" ref="Q4:Q31" si="8">ROUNDDOWN(N4/(O4+P4),0)</f>
        <v>203</v>
      </c>
      <c r="R4" s="17"/>
      <c r="S4" s="57">
        <v>0.73777777777777698</v>
      </c>
      <c r="T4" s="57">
        <v>580</v>
      </c>
      <c r="U4" s="58">
        <v>552</v>
      </c>
      <c r="V4" s="61">
        <v>44245</v>
      </c>
      <c r="W4" s="57">
        <v>2</v>
      </c>
      <c r="X4" s="57">
        <f t="shared" ref="X4:X31" si="9">IFERROR(W4/D4,0)</f>
        <v>0.4</v>
      </c>
      <c r="Y4" s="57">
        <f t="shared" ref="Y4:Y31" si="10">IFERROR(G4/(W4+Z4)*-1,0)</f>
        <v>5.666666666666667</v>
      </c>
      <c r="Z4" s="57">
        <v>1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0.12782016666666668</v>
      </c>
      <c r="AD4" s="57">
        <f t="shared" ref="AD4:AD31" si="12">IFERROR(AB4*AC4*D4*2,0)</f>
        <v>-0.88195915000000003</v>
      </c>
      <c r="AE4" s="57">
        <v>-7.32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 t="s">
        <v>319</v>
      </c>
      <c r="C5" s="17">
        <f t="shared" si="4"/>
        <v>14.307368421052633</v>
      </c>
      <c r="D5" s="17">
        <v>19</v>
      </c>
      <c r="E5" s="17">
        <v>0</v>
      </c>
      <c r="F5" s="17">
        <v>271.84000000000003</v>
      </c>
      <c r="G5" s="17">
        <v>-17.350000000000005</v>
      </c>
      <c r="H5" s="17">
        <f t="shared" si="1"/>
        <v>6.3824308416715728E-2</v>
      </c>
      <c r="I5" s="17">
        <f t="shared" si="2"/>
        <v>7.0890742640848797E-3</v>
      </c>
      <c r="J5" s="17">
        <f t="shared" si="5"/>
        <v>1.9270939479488338</v>
      </c>
      <c r="K5" s="17">
        <f t="shared" si="3"/>
        <v>0.10142599726046493</v>
      </c>
      <c r="L5" s="17">
        <v>40</v>
      </c>
      <c r="M5" s="17">
        <f t="shared" si="6"/>
        <v>0.47499999999999998</v>
      </c>
      <c r="N5" s="17">
        <v>123</v>
      </c>
      <c r="O5" s="17">
        <f t="shared" ref="O5:P5" si="13">D5/7</f>
        <v>2.7142857142857144</v>
      </c>
      <c r="P5" s="17">
        <f t="shared" si="13"/>
        <v>0</v>
      </c>
      <c r="Q5" s="17">
        <f t="shared" si="8"/>
        <v>45</v>
      </c>
      <c r="R5" s="17"/>
      <c r="S5" s="57">
        <v>0.78720787207872001</v>
      </c>
      <c r="T5" s="57">
        <v>580</v>
      </c>
      <c r="U5" s="58">
        <v>552</v>
      </c>
      <c r="V5" s="61">
        <v>44253</v>
      </c>
      <c r="W5" s="57">
        <v>2</v>
      </c>
      <c r="X5" s="57">
        <f t="shared" si="9"/>
        <v>0.10526315789473684</v>
      </c>
      <c r="Y5" s="57">
        <f t="shared" si="10"/>
        <v>8.6750000000000025</v>
      </c>
      <c r="Z5" s="57">
        <v>0</v>
      </c>
      <c r="AA5" s="57" t="s">
        <v>35</v>
      </c>
      <c r="AB5" s="60">
        <f t="shared" si="11"/>
        <v>-0.69</v>
      </c>
      <c r="AC5" s="57">
        <v>0.12782016666666668</v>
      </c>
      <c r="AD5" s="57">
        <f t="shared" si="12"/>
        <v>-3.3514447700000001</v>
      </c>
      <c r="AE5" s="57">
        <v>-7.32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 t="s">
        <v>320</v>
      </c>
      <c r="C6" s="17">
        <f t="shared" si="4"/>
        <v>16.990000000000002</v>
      </c>
      <c r="D6" s="17">
        <v>10</v>
      </c>
      <c r="E6" s="17">
        <v>0</v>
      </c>
      <c r="F6" s="17">
        <v>169.9</v>
      </c>
      <c r="G6" s="17">
        <v>-17.899999999999999</v>
      </c>
      <c r="H6" s="17">
        <f t="shared" si="1"/>
        <v>0.10535609181871688</v>
      </c>
      <c r="I6" s="17">
        <f t="shared" si="2"/>
        <v>8.8570967280904495E-2</v>
      </c>
      <c r="J6" s="17">
        <f t="shared" si="5"/>
        <v>15.048207341025673</v>
      </c>
      <c r="K6" s="17">
        <f t="shared" si="3"/>
        <v>1.5048207341025672</v>
      </c>
      <c r="L6" s="17">
        <v>42</v>
      </c>
      <c r="M6" s="17">
        <f t="shared" si="6"/>
        <v>0.23809523809523808</v>
      </c>
      <c r="N6" s="17">
        <v>118</v>
      </c>
      <c r="O6" s="17">
        <f t="shared" ref="O6:P6" si="14">D6/7</f>
        <v>1.4285714285714286</v>
      </c>
      <c r="P6" s="17">
        <f t="shared" si="14"/>
        <v>0</v>
      </c>
      <c r="Q6" s="17">
        <f t="shared" si="8"/>
        <v>82</v>
      </c>
      <c r="R6" s="17"/>
      <c r="S6" s="57">
        <v>0.803995006242197</v>
      </c>
      <c r="T6" s="57">
        <v>580</v>
      </c>
      <c r="U6" s="58">
        <v>52</v>
      </c>
      <c r="V6" s="61">
        <v>44255</v>
      </c>
      <c r="W6" s="57">
        <v>2</v>
      </c>
      <c r="X6" s="57">
        <f t="shared" si="9"/>
        <v>0.2</v>
      </c>
      <c r="Y6" s="57">
        <f t="shared" si="10"/>
        <v>4.4749999999999996</v>
      </c>
      <c r="Z6" s="57">
        <v>2</v>
      </c>
      <c r="AA6" s="57" t="s">
        <v>35</v>
      </c>
      <c r="AB6" s="60">
        <f t="shared" si="11"/>
        <v>-0.69</v>
      </c>
      <c r="AC6" s="57">
        <v>0.12782016666666668</v>
      </c>
      <c r="AD6" s="57">
        <f t="shared" si="12"/>
        <v>-1.7639183000000001</v>
      </c>
      <c r="AE6" s="57">
        <v>-7.32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 t="s">
        <v>320</v>
      </c>
      <c r="C7" s="17">
        <f t="shared" si="4"/>
        <v>16.989999999999998</v>
      </c>
      <c r="D7" s="17">
        <v>7</v>
      </c>
      <c r="E7" s="17">
        <v>2</v>
      </c>
      <c r="F7" s="17">
        <v>118.92999999999998</v>
      </c>
      <c r="G7" s="17">
        <v>-16.509999999999998</v>
      </c>
      <c r="H7" s="17">
        <f t="shared" si="1"/>
        <v>0.13882115530143782</v>
      </c>
      <c r="I7" s="17">
        <f t="shared" si="2"/>
        <v>5.5105903792146381E-2</v>
      </c>
      <c r="J7" s="17">
        <f t="shared" si="5"/>
        <v>6.5537451379999681</v>
      </c>
      <c r="K7" s="17">
        <f t="shared" si="3"/>
        <v>0.93624930542856688</v>
      </c>
      <c r="L7" s="17">
        <v>21</v>
      </c>
      <c r="M7" s="17">
        <f t="shared" si="6"/>
        <v>0.33333333333333331</v>
      </c>
      <c r="N7" s="17">
        <v>109</v>
      </c>
      <c r="O7" s="17">
        <f t="shared" ref="O7:P7" si="15">D7/7</f>
        <v>1</v>
      </c>
      <c r="P7" s="17">
        <f t="shared" si="15"/>
        <v>0.2857142857142857</v>
      </c>
      <c r="Q7" s="17">
        <f t="shared" si="8"/>
        <v>84</v>
      </c>
      <c r="R7" s="17"/>
      <c r="S7" s="57">
        <v>0.84514435695538059</v>
      </c>
      <c r="T7" s="57">
        <v>580</v>
      </c>
      <c r="U7" s="58">
        <v>52</v>
      </c>
      <c r="V7" s="61">
        <v>44255</v>
      </c>
      <c r="W7" s="57">
        <v>3</v>
      </c>
      <c r="X7" s="57">
        <f t="shared" si="9"/>
        <v>0.42857142857142855</v>
      </c>
      <c r="Y7" s="57">
        <f t="shared" si="10"/>
        <v>4.1274999999999995</v>
      </c>
      <c r="Z7" s="57">
        <v>1</v>
      </c>
      <c r="AA7" s="57" t="s">
        <v>35</v>
      </c>
      <c r="AB7" s="60">
        <f t="shared" si="11"/>
        <v>-0.69</v>
      </c>
      <c r="AC7" s="57">
        <v>0.12782016666666668</v>
      </c>
      <c r="AD7" s="57">
        <f t="shared" si="12"/>
        <v>-1.23474281</v>
      </c>
      <c r="AE7" s="57">
        <v>-7.32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 t="s">
        <v>320</v>
      </c>
      <c r="C8" s="17">
        <f t="shared" si="4"/>
        <v>16.989999999999998</v>
      </c>
      <c r="D8" s="17">
        <v>7</v>
      </c>
      <c r="E8" s="17">
        <v>0</v>
      </c>
      <c r="F8" s="17">
        <v>118.92999999999998</v>
      </c>
      <c r="G8" s="17">
        <v>-15.71</v>
      </c>
      <c r="H8" s="17">
        <f t="shared" si="1"/>
        <v>0.13209450937526279</v>
      </c>
      <c r="I8" s="17">
        <f t="shared" si="2"/>
        <v>6.1832549718321542E-2</v>
      </c>
      <c r="J8" s="17">
        <f t="shared" si="5"/>
        <v>7.3537451379999794</v>
      </c>
      <c r="K8" s="17">
        <f t="shared" si="3"/>
        <v>1.0505350197142829</v>
      </c>
      <c r="L8" s="17">
        <v>30</v>
      </c>
      <c r="M8" s="17">
        <f t="shared" si="6"/>
        <v>0.23333333333333334</v>
      </c>
      <c r="N8" s="17">
        <v>106</v>
      </c>
      <c r="O8" s="17">
        <f t="shared" ref="O8:P8" si="16">D8/7</f>
        <v>1</v>
      </c>
      <c r="P8" s="17">
        <f t="shared" si="16"/>
        <v>0</v>
      </c>
      <c r="Q8" s="17">
        <f t="shared" si="8"/>
        <v>106</v>
      </c>
      <c r="R8" s="17"/>
      <c r="S8" s="57">
        <v>0.8895104895104895</v>
      </c>
      <c r="T8" s="57">
        <v>580</v>
      </c>
      <c r="U8" s="58">
        <v>52</v>
      </c>
      <c r="V8" s="61">
        <v>44260</v>
      </c>
      <c r="W8" s="57">
        <v>0</v>
      </c>
      <c r="X8" s="57">
        <f t="shared" si="9"/>
        <v>0</v>
      </c>
      <c r="Y8" s="57">
        <f t="shared" si="10"/>
        <v>7.8550000000000004</v>
      </c>
      <c r="Z8" s="57">
        <v>2</v>
      </c>
      <c r="AA8" s="57" t="s">
        <v>35</v>
      </c>
      <c r="AB8" s="60">
        <f t="shared" si="11"/>
        <v>-0.69</v>
      </c>
      <c r="AC8" s="57">
        <v>0.12782016666666668</v>
      </c>
      <c r="AD8" s="57">
        <f t="shared" si="12"/>
        <v>-1.23474281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 t="s">
        <v>321</v>
      </c>
      <c r="C9" s="17">
        <f t="shared" si="4"/>
        <v>16.989999999999998</v>
      </c>
      <c r="D9" s="17">
        <v>9</v>
      </c>
      <c r="E9" s="17">
        <v>0</v>
      </c>
      <c r="F9" s="17">
        <v>152.91</v>
      </c>
      <c r="G9" s="17">
        <v>-16.75</v>
      </c>
      <c r="H9" s="17">
        <f t="shared" si="1"/>
        <v>0.1095415603950036</v>
      </c>
      <c r="I9" s="17">
        <f t="shared" si="2"/>
        <v>6.3596497639134178E-2</v>
      </c>
      <c r="J9" s="17">
        <f t="shared" si="5"/>
        <v>9.7245404540000067</v>
      </c>
      <c r="K9" s="17">
        <f t="shared" si="3"/>
        <v>1.0805044948888896</v>
      </c>
      <c r="L9" s="17">
        <v>32</v>
      </c>
      <c r="M9" s="17">
        <f t="shared" si="6"/>
        <v>0.28125</v>
      </c>
      <c r="N9" s="17">
        <v>95</v>
      </c>
      <c r="O9" s="17">
        <f t="shared" ref="O9:P9" si="17">D9/7</f>
        <v>1.2857142857142858</v>
      </c>
      <c r="P9" s="17">
        <f t="shared" si="17"/>
        <v>0</v>
      </c>
      <c r="Q9" s="17">
        <f t="shared" si="8"/>
        <v>73</v>
      </c>
      <c r="R9" s="17"/>
      <c r="S9" s="57">
        <v>0.96165191740412981</v>
      </c>
      <c r="T9" s="57">
        <v>580</v>
      </c>
      <c r="U9" s="58">
        <v>52</v>
      </c>
      <c r="V9" s="61">
        <v>44264</v>
      </c>
      <c r="W9" s="57">
        <v>1</v>
      </c>
      <c r="X9" s="57">
        <f t="shared" si="9"/>
        <v>0.1111111111111111</v>
      </c>
      <c r="Y9" s="57">
        <f t="shared" si="10"/>
        <v>16.75</v>
      </c>
      <c r="Z9" s="57">
        <v>0</v>
      </c>
      <c r="AA9" s="57" t="s">
        <v>35</v>
      </c>
      <c r="AB9" s="60">
        <f t="shared" si="11"/>
        <v>-0.69</v>
      </c>
      <c r="AC9" s="57">
        <v>0.12782016666666668</v>
      </c>
      <c r="AD9" s="57">
        <f t="shared" si="12"/>
        <v>-1.58752647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 t="s">
        <v>113</v>
      </c>
      <c r="C10" s="17">
        <f t="shared" si="4"/>
        <v>16.989999999999998</v>
      </c>
      <c r="D10" s="17">
        <v>3</v>
      </c>
      <c r="E10" s="17">
        <v>0</v>
      </c>
      <c r="F10" s="17">
        <v>50.97</v>
      </c>
      <c r="G10" s="17">
        <v>-7.21</v>
      </c>
      <c r="H10" s="17">
        <f t="shared" si="1"/>
        <v>0.14145575828918971</v>
      </c>
      <c r="I10" s="17">
        <f t="shared" si="2"/>
        <v>3.1682299744947941E-2</v>
      </c>
      <c r="J10" s="17">
        <f t="shared" si="5"/>
        <v>1.6148468179999966</v>
      </c>
      <c r="K10" s="17">
        <f t="shared" si="3"/>
        <v>0.53828227266666551</v>
      </c>
      <c r="L10" s="17">
        <v>12</v>
      </c>
      <c r="M10" s="17">
        <f t="shared" si="6"/>
        <v>0.25</v>
      </c>
      <c r="N10" s="17">
        <v>91</v>
      </c>
      <c r="O10" s="17">
        <f t="shared" ref="O10:P10" si="18">D10/7</f>
        <v>0.42857142857142855</v>
      </c>
      <c r="P10" s="17">
        <f t="shared" si="18"/>
        <v>0</v>
      </c>
      <c r="Q10" s="17">
        <f t="shared" si="8"/>
        <v>212</v>
      </c>
      <c r="R10" s="17"/>
      <c r="S10" s="57">
        <v>0.98402555910543132</v>
      </c>
      <c r="T10" s="57">
        <v>580</v>
      </c>
      <c r="U10" s="58">
        <v>52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0.12782016666666668</v>
      </c>
      <c r="AD10" s="57">
        <f t="shared" si="12"/>
        <v>-0.52917548999999997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 t="s">
        <v>322</v>
      </c>
      <c r="C11" s="17">
        <f t="shared" si="4"/>
        <v>14.158333333333331</v>
      </c>
      <c r="D11" s="17">
        <v>6</v>
      </c>
      <c r="E11" s="17">
        <v>0</v>
      </c>
      <c r="F11" s="17">
        <v>84.949999999999989</v>
      </c>
      <c r="G11" s="17">
        <v>-17.649999999999999</v>
      </c>
      <c r="H11" s="17">
        <f t="shared" si="1"/>
        <v>0.20776927604473219</v>
      </c>
      <c r="I11" s="17">
        <f t="shared" si="2"/>
        <v>-0.17616107458505029</v>
      </c>
      <c r="J11" s="17">
        <f t="shared" si="5"/>
        <v>-14.96488328600002</v>
      </c>
      <c r="K11" s="17">
        <f t="shared" si="3"/>
        <v>-2.4941472143333367</v>
      </c>
      <c r="L11" s="17">
        <v>26</v>
      </c>
      <c r="M11" s="17">
        <f t="shared" si="6"/>
        <v>0.23076923076923078</v>
      </c>
      <c r="N11" s="17">
        <v>86</v>
      </c>
      <c r="O11" s="17">
        <f t="shared" ref="O11:P11" si="19">D11/7</f>
        <v>0.8571428571428571</v>
      </c>
      <c r="P11" s="17">
        <f t="shared" si="19"/>
        <v>0</v>
      </c>
      <c r="Q11" s="17">
        <f t="shared" si="8"/>
        <v>100</v>
      </c>
      <c r="R11" s="17"/>
      <c r="S11" s="57">
        <v>0.94594594594594594</v>
      </c>
      <c r="T11" s="57">
        <v>580</v>
      </c>
      <c r="U11" s="58">
        <v>52</v>
      </c>
      <c r="V11" s="61">
        <v>44265</v>
      </c>
      <c r="W11" s="57">
        <v>1</v>
      </c>
      <c r="X11" s="57">
        <f t="shared" si="9"/>
        <v>0.16666666666666666</v>
      </c>
      <c r="Y11" s="57">
        <f t="shared" si="10"/>
        <v>17.649999999999999</v>
      </c>
      <c r="Z11" s="57">
        <v>0</v>
      </c>
      <c r="AA11" s="57" t="s">
        <v>35</v>
      </c>
      <c r="AB11" s="60">
        <f t="shared" si="11"/>
        <v>-0.69</v>
      </c>
      <c r="AC11" s="57">
        <v>0.12782016666666668</v>
      </c>
      <c r="AD11" s="57">
        <f t="shared" si="12"/>
        <v>-1.0583509799999999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27">
        <v>17.989999999999998</v>
      </c>
      <c r="C12" s="17">
        <f t="shared" si="4"/>
        <v>16.989999999999998</v>
      </c>
      <c r="D12" s="17">
        <v>15</v>
      </c>
      <c r="E12" s="17">
        <v>0</v>
      </c>
      <c r="F12" s="17">
        <v>254.85</v>
      </c>
      <c r="G12" s="17">
        <v>0</v>
      </c>
      <c r="H12" s="17">
        <f t="shared" si="1"/>
        <v>0</v>
      </c>
      <c r="I12" s="17">
        <f t="shared" si="2"/>
        <v>0.15631066333137139</v>
      </c>
      <c r="J12" s="17">
        <f t="shared" si="5"/>
        <v>39.835772550000002</v>
      </c>
      <c r="K12" s="17">
        <f t="shared" si="3"/>
        <v>2.6557181700000001</v>
      </c>
      <c r="L12" s="17">
        <v>24</v>
      </c>
      <c r="M12" s="17">
        <f t="shared" si="6"/>
        <v>0.625</v>
      </c>
      <c r="N12" s="17">
        <v>71</v>
      </c>
      <c r="O12" s="17">
        <f t="shared" ref="O12:P12" si="20">D12/7</f>
        <v>2.1428571428571428</v>
      </c>
      <c r="P12" s="17">
        <f t="shared" si="20"/>
        <v>0</v>
      </c>
      <c r="Q12" s="17">
        <f t="shared" si="8"/>
        <v>33</v>
      </c>
      <c r="R12" s="17"/>
      <c r="S12" s="57">
        <v>0.92198581560283688</v>
      </c>
      <c r="T12" s="57">
        <v>580</v>
      </c>
      <c r="U12" s="58">
        <v>52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0.12782016666666668</v>
      </c>
      <c r="AD12" s="57">
        <f t="shared" si="12"/>
        <v>-2.64587745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183</v>
      </c>
      <c r="C13" s="17">
        <f t="shared" si="4"/>
        <v>16.786666666666665</v>
      </c>
      <c r="D13" s="17">
        <v>21</v>
      </c>
      <c r="E13" s="17">
        <v>0</v>
      </c>
      <c r="F13" s="17">
        <v>352.52</v>
      </c>
      <c r="G13" s="17">
        <v>0</v>
      </c>
      <c r="H13" s="17">
        <f t="shared" si="1"/>
        <v>0</v>
      </c>
      <c r="I13" s="17">
        <f t="shared" si="2"/>
        <v>0.14790815150913422</v>
      </c>
      <c r="J13" s="17">
        <f t="shared" si="5"/>
        <v>52.140581569999995</v>
      </c>
      <c r="K13" s="17">
        <f t="shared" si="3"/>
        <v>2.4828848366666665</v>
      </c>
      <c r="L13" s="17">
        <v>44</v>
      </c>
      <c r="M13" s="17">
        <f t="shared" si="6"/>
        <v>0.47727272727272729</v>
      </c>
      <c r="N13" s="17">
        <v>51</v>
      </c>
      <c r="O13" s="17">
        <f t="shared" ref="O13:P13" si="21">D13/7</f>
        <v>3</v>
      </c>
      <c r="P13" s="17">
        <f t="shared" si="21"/>
        <v>0</v>
      </c>
      <c r="Q13" s="17">
        <f t="shared" si="8"/>
        <v>17</v>
      </c>
      <c r="R13" s="17"/>
      <c r="S13" s="57">
        <v>0.95774647887323938</v>
      </c>
      <c r="T13" s="57">
        <v>580</v>
      </c>
      <c r="U13" s="58">
        <v>52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0.12782016666666668</v>
      </c>
      <c r="AD13" s="57">
        <f t="shared" si="12"/>
        <v>-3.7042284300000001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207</v>
      </c>
      <c r="C14" s="17">
        <f t="shared" si="4"/>
        <v>18.894545454545455</v>
      </c>
      <c r="D14" s="17">
        <v>22</v>
      </c>
      <c r="E14" s="17">
        <v>0</v>
      </c>
      <c r="F14" s="17">
        <v>415.68</v>
      </c>
      <c r="G14" s="17">
        <v>0</v>
      </c>
      <c r="H14" s="17">
        <f t="shared" si="1"/>
        <v>0</v>
      </c>
      <c r="I14" s="17">
        <f t="shared" si="2"/>
        <v>0.22623364063702836</v>
      </c>
      <c r="J14" s="17">
        <f t="shared" si="5"/>
        <v>94.040799739999954</v>
      </c>
      <c r="K14" s="17">
        <f t="shared" si="3"/>
        <v>4.2745818063636341</v>
      </c>
      <c r="L14" s="17">
        <v>30</v>
      </c>
      <c r="M14" s="17">
        <f t="shared" si="6"/>
        <v>0.73333333333333328</v>
      </c>
      <c r="N14" s="17">
        <v>84</v>
      </c>
      <c r="O14" s="17">
        <f t="shared" ref="O14:P14" si="22">D14/7</f>
        <v>3.1428571428571428</v>
      </c>
      <c r="P14" s="17">
        <f t="shared" si="22"/>
        <v>0</v>
      </c>
      <c r="Q14" s="17">
        <f t="shared" si="8"/>
        <v>26</v>
      </c>
      <c r="R14" s="17"/>
      <c r="S14" s="57">
        <v>0.99792099792099798</v>
      </c>
      <c r="T14" s="57">
        <v>580</v>
      </c>
      <c r="U14" s="58">
        <v>52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0.12782016666666668</v>
      </c>
      <c r="AD14" s="57">
        <f t="shared" si="12"/>
        <v>-3.8806202600000002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113</v>
      </c>
      <c r="C15" s="17">
        <f t="shared" si="4"/>
        <v>20.014444444444443</v>
      </c>
      <c r="D15" s="17">
        <v>18</v>
      </c>
      <c r="E15" s="17">
        <v>0</v>
      </c>
      <c r="F15" s="17">
        <v>360.26</v>
      </c>
      <c r="G15" s="17">
        <v>0</v>
      </c>
      <c r="H15" s="17">
        <f t="shared" si="1"/>
        <v>0</v>
      </c>
      <c r="I15" s="17">
        <f t="shared" si="2"/>
        <v>0.25410852456559152</v>
      </c>
      <c r="J15" s="17">
        <f t="shared" si="5"/>
        <v>91.545137060000002</v>
      </c>
      <c r="K15" s="17">
        <f t="shared" si="3"/>
        <v>5.0858409477777782</v>
      </c>
      <c r="L15" s="17">
        <v>20</v>
      </c>
      <c r="M15" s="17">
        <f t="shared" si="6"/>
        <v>0.9</v>
      </c>
      <c r="N15" s="17">
        <v>63</v>
      </c>
      <c r="O15" s="17">
        <f t="shared" ref="O15:P15" si="23">D15/7</f>
        <v>2.5714285714285716</v>
      </c>
      <c r="P15" s="17">
        <f t="shared" si="23"/>
        <v>0</v>
      </c>
      <c r="Q15" s="17">
        <f t="shared" si="8"/>
        <v>24</v>
      </c>
      <c r="R15" s="17"/>
      <c r="S15" s="57">
        <v>1.296551724137931</v>
      </c>
      <c r="T15" s="57">
        <v>580</v>
      </c>
      <c r="U15" s="58">
        <v>52</v>
      </c>
      <c r="V15" s="61">
        <v>44265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0.12782016666666668</v>
      </c>
      <c r="AD15" s="57">
        <f t="shared" si="12"/>
        <v>-3.17505294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27">
        <v>15.99</v>
      </c>
      <c r="C16" s="17">
        <f t="shared" si="4"/>
        <v>19.989999999999998</v>
      </c>
      <c r="D16" s="17">
        <v>6</v>
      </c>
      <c r="E16" s="17">
        <v>0</v>
      </c>
      <c r="F16" s="17">
        <v>119.94</v>
      </c>
      <c r="G16" s="17">
        <v>0</v>
      </c>
      <c r="H16" s="17">
        <f t="shared" si="1"/>
        <v>0</v>
      </c>
      <c r="I16" s="17">
        <f t="shared" si="2"/>
        <v>0.25337984842421207</v>
      </c>
      <c r="J16" s="17">
        <f t="shared" si="5"/>
        <v>30.390379019999997</v>
      </c>
      <c r="K16" s="17">
        <f t="shared" si="3"/>
        <v>5.0650631699999993</v>
      </c>
      <c r="L16" s="17">
        <v>22</v>
      </c>
      <c r="M16" s="17">
        <f t="shared" si="6"/>
        <v>0.27272727272727271</v>
      </c>
      <c r="N16" s="17">
        <v>54</v>
      </c>
      <c r="O16" s="17">
        <f t="shared" ref="O16:P16" si="24">D16/7</f>
        <v>0.8571428571428571</v>
      </c>
      <c r="P16" s="17">
        <f t="shared" si="24"/>
        <v>0</v>
      </c>
      <c r="Q16" s="17">
        <f t="shared" si="8"/>
        <v>63</v>
      </c>
      <c r="R16" s="17"/>
      <c r="S16" s="57">
        <v>1.4187192118226599</v>
      </c>
      <c r="T16" s="57">
        <v>580</v>
      </c>
      <c r="U16" s="58">
        <v>500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0.12782016666666668</v>
      </c>
      <c r="AD16" s="57">
        <f t="shared" si="12"/>
        <v>-1.0583509799999999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291</v>
      </c>
      <c r="C17" s="17">
        <f t="shared" si="4"/>
        <v>17.902307692307691</v>
      </c>
      <c r="D17" s="17">
        <v>13</v>
      </c>
      <c r="E17" s="17">
        <v>1</v>
      </c>
      <c r="F17" s="17">
        <v>232.73</v>
      </c>
      <c r="G17" s="17">
        <v>-0.08</v>
      </c>
      <c r="H17" s="17">
        <f t="shared" si="1"/>
        <v>3.4374597172689384E-4</v>
      </c>
      <c r="I17" s="17">
        <f t="shared" si="2"/>
        <v>0.18346075370601111</v>
      </c>
      <c r="J17" s="17">
        <f t="shared" si="5"/>
        <v>42.696821209999968</v>
      </c>
      <c r="K17" s="17">
        <f t="shared" si="3"/>
        <v>3.2843708623076897</v>
      </c>
      <c r="L17" s="17">
        <v>27</v>
      </c>
      <c r="M17" s="17">
        <f t="shared" si="6"/>
        <v>0.48148148148148145</v>
      </c>
      <c r="N17" s="17">
        <v>42</v>
      </c>
      <c r="O17" s="17">
        <f t="shared" ref="O17:P17" si="25">D17/7</f>
        <v>1.8571428571428572</v>
      </c>
      <c r="P17" s="17">
        <f t="shared" si="25"/>
        <v>0.14285714285714285</v>
      </c>
      <c r="Q17" s="17">
        <f t="shared" si="8"/>
        <v>21</v>
      </c>
      <c r="R17" s="17"/>
      <c r="S17" s="57">
        <v>1.591511936339522</v>
      </c>
      <c r="T17" s="57">
        <v>808</v>
      </c>
      <c r="U17" s="58">
        <v>28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0.12782016666666668</v>
      </c>
      <c r="AD17" s="57">
        <f t="shared" si="12"/>
        <v>-2.2930937899999999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312</v>
      </c>
      <c r="C18" s="17">
        <f t="shared" si="4"/>
        <v>16.279411764705884</v>
      </c>
      <c r="D18" s="17">
        <v>34</v>
      </c>
      <c r="E18" s="17">
        <v>5</v>
      </c>
      <c r="F18" s="17">
        <v>553.5</v>
      </c>
      <c r="G18" s="17">
        <v>-0.08</v>
      </c>
      <c r="H18" s="17">
        <f t="shared" si="1"/>
        <v>1.4453477868112014E-4</v>
      </c>
      <c r="I18" s="17">
        <f t="shared" si="2"/>
        <v>0.11724687945799454</v>
      </c>
      <c r="J18" s="17">
        <f t="shared" si="5"/>
        <v>64.896147779999978</v>
      </c>
      <c r="K18" s="17">
        <f t="shared" si="3"/>
        <v>1.9087102288235287</v>
      </c>
      <c r="L18" s="17">
        <v>39</v>
      </c>
      <c r="M18" s="17">
        <f t="shared" si="6"/>
        <v>0.87179487179487181</v>
      </c>
      <c r="N18" s="17">
        <v>8</v>
      </c>
      <c r="O18" s="17">
        <f t="shared" ref="O18:P18" si="26">D18/7</f>
        <v>4.8571428571428568</v>
      </c>
      <c r="P18" s="17">
        <f t="shared" si="26"/>
        <v>0.7142857142857143</v>
      </c>
      <c r="Q18" s="17">
        <f t="shared" si="8"/>
        <v>1</v>
      </c>
      <c r="R18" s="17"/>
      <c r="S18" s="57">
        <v>2.167224080267558</v>
      </c>
      <c r="T18" s="57">
        <v>808</v>
      </c>
      <c r="U18" s="58">
        <v>28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0.12782016666666668</v>
      </c>
      <c r="AD18" s="57">
        <f t="shared" si="12"/>
        <v>-5.99732222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304</v>
      </c>
      <c r="C19" s="17">
        <f t="shared" si="4"/>
        <v>18.989999999999998</v>
      </c>
      <c r="D19" s="17">
        <v>4</v>
      </c>
      <c r="E19" s="17">
        <v>0</v>
      </c>
      <c r="F19" s="17">
        <v>75.959999999999994</v>
      </c>
      <c r="G19" s="17">
        <v>0</v>
      </c>
      <c r="H19" s="17">
        <f t="shared" si="1"/>
        <v>0</v>
      </c>
      <c r="I19" s="17">
        <f t="shared" si="2"/>
        <v>0.22196225223801988</v>
      </c>
      <c r="J19" s="17">
        <f t="shared" si="5"/>
        <v>16.860252679999988</v>
      </c>
      <c r="K19" s="17">
        <f t="shared" si="3"/>
        <v>4.215063169999997</v>
      </c>
      <c r="L19" s="17">
        <v>28</v>
      </c>
      <c r="M19" s="17">
        <f t="shared" si="6"/>
        <v>0.14285714285714285</v>
      </c>
      <c r="N19" s="17">
        <v>413</v>
      </c>
      <c r="O19" s="17">
        <f t="shared" ref="O19:P19" si="27">D19/7</f>
        <v>0.5714285714285714</v>
      </c>
      <c r="P19" s="17">
        <f t="shared" si="27"/>
        <v>0</v>
      </c>
      <c r="Q19" s="17">
        <f t="shared" si="8"/>
        <v>722</v>
      </c>
      <c r="R19" s="17"/>
      <c r="S19" s="57">
        <v>0.96765119549929679</v>
      </c>
      <c r="T19" s="57">
        <v>808</v>
      </c>
      <c r="U19" s="58">
        <v>28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0.12782016666666668</v>
      </c>
      <c r="AD19" s="57">
        <f t="shared" si="12"/>
        <v>-0.70556732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323</v>
      </c>
      <c r="C20" s="17">
        <f t="shared" si="4"/>
        <v>18.357647058823527</v>
      </c>
      <c r="D20" s="17">
        <v>17</v>
      </c>
      <c r="E20" s="17">
        <v>0</v>
      </c>
      <c r="F20" s="17">
        <v>312.08</v>
      </c>
      <c r="G20" s="17">
        <v>-0.02</v>
      </c>
      <c r="H20" s="17">
        <f t="shared" si="1"/>
        <v>6.40861317610869E-5</v>
      </c>
      <c r="I20" s="17">
        <f t="shared" si="2"/>
        <v>0.20026459205972824</v>
      </c>
      <c r="J20" s="17">
        <f t="shared" si="5"/>
        <v>62.498573889999989</v>
      </c>
      <c r="K20" s="17">
        <f t="shared" si="3"/>
        <v>3.676386699411764</v>
      </c>
      <c r="L20" s="17">
        <v>21</v>
      </c>
      <c r="M20" s="17">
        <f t="shared" si="6"/>
        <v>0.80952380952380953</v>
      </c>
      <c r="N20" s="17">
        <v>371</v>
      </c>
      <c r="O20" s="17">
        <f t="shared" ref="O20:P20" si="28">D20/7</f>
        <v>2.4285714285714284</v>
      </c>
      <c r="P20" s="17">
        <f t="shared" si="28"/>
        <v>0</v>
      </c>
      <c r="Q20" s="17">
        <f t="shared" si="8"/>
        <v>152</v>
      </c>
      <c r="R20" s="17"/>
      <c r="S20" s="57">
        <v>1.04</v>
      </c>
      <c r="T20" s="57">
        <v>960</v>
      </c>
      <c r="U20" s="58">
        <v>28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0.12782016666666668</v>
      </c>
      <c r="AD20" s="57">
        <f t="shared" si="12"/>
        <v>-2.99866111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324</v>
      </c>
      <c r="C21" s="17">
        <f t="shared" si="4"/>
        <v>16.625714285714285</v>
      </c>
      <c r="D21" s="17">
        <v>28</v>
      </c>
      <c r="E21" s="17">
        <v>4</v>
      </c>
      <c r="F21" s="17">
        <v>465.52</v>
      </c>
      <c r="G21" s="17">
        <v>-28.74</v>
      </c>
      <c r="H21" s="17">
        <f t="shared" si="1"/>
        <v>6.1737411926447841E-2</v>
      </c>
      <c r="I21" s="17">
        <f t="shared" si="2"/>
        <v>7.0913749699260911E-2</v>
      </c>
      <c r="J21" s="17">
        <f t="shared" si="5"/>
        <v>33.011768759999939</v>
      </c>
      <c r="K21" s="17">
        <f t="shared" si="3"/>
        <v>1.1789917414285693</v>
      </c>
      <c r="L21" s="17">
        <v>58</v>
      </c>
      <c r="M21" s="17">
        <f t="shared" si="6"/>
        <v>0.48275862068965519</v>
      </c>
      <c r="N21" s="17">
        <v>327</v>
      </c>
      <c r="O21" s="17">
        <f t="shared" ref="O21:P21" si="29">D21/7</f>
        <v>4</v>
      </c>
      <c r="P21" s="17">
        <f t="shared" si="29"/>
        <v>0.5714285714285714</v>
      </c>
      <c r="Q21" s="17">
        <f t="shared" si="8"/>
        <v>71</v>
      </c>
      <c r="R21" s="17"/>
      <c r="S21" s="57">
        <v>1.449168207024029</v>
      </c>
      <c r="T21" s="57">
        <v>932</v>
      </c>
      <c r="U21" s="58">
        <v>152</v>
      </c>
      <c r="V21" s="61">
        <v>44354</v>
      </c>
      <c r="W21" s="57">
        <v>3</v>
      </c>
      <c r="X21" s="57">
        <f t="shared" si="9"/>
        <v>0.10714285714285714</v>
      </c>
      <c r="Y21" s="57">
        <f t="shared" si="10"/>
        <v>5.7479999999999993</v>
      </c>
      <c r="Z21" s="57">
        <v>2</v>
      </c>
      <c r="AA21" s="57" t="s">
        <v>35</v>
      </c>
      <c r="AB21" s="60">
        <f t="shared" si="11"/>
        <v>-0.69</v>
      </c>
      <c r="AC21" s="57">
        <v>0.12782016666666668</v>
      </c>
      <c r="AD21" s="57">
        <f t="shared" si="12"/>
        <v>-4.9389712399999999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325</v>
      </c>
      <c r="C22" s="17">
        <f t="shared" si="4"/>
        <v>16.489999999999998</v>
      </c>
      <c r="D22" s="17">
        <v>17</v>
      </c>
      <c r="E22" s="17">
        <v>1</v>
      </c>
      <c r="F22" s="17">
        <v>280.33</v>
      </c>
      <c r="G22" s="17">
        <v>-14.73</v>
      </c>
      <c r="H22" s="17">
        <f t="shared" si="1"/>
        <v>5.2545214568544218E-2</v>
      </c>
      <c r="I22" s="17">
        <f t="shared" si="2"/>
        <v>7.4202097135518855E-2</v>
      </c>
      <c r="J22" s="17">
        <f t="shared" si="5"/>
        <v>20.801073889999998</v>
      </c>
      <c r="K22" s="17">
        <f t="shared" si="3"/>
        <v>1.2235925817647058</v>
      </c>
      <c r="L22" s="17">
        <v>53</v>
      </c>
      <c r="M22" s="17">
        <f t="shared" si="6"/>
        <v>0.32075471698113206</v>
      </c>
      <c r="N22" s="17">
        <v>314</v>
      </c>
      <c r="O22" s="17">
        <f t="shared" ref="O22:P22" si="30">D22/7</f>
        <v>2.4285714285714284</v>
      </c>
      <c r="P22" s="17">
        <f t="shared" si="30"/>
        <v>0.14285714285714285</v>
      </c>
      <c r="Q22" s="17">
        <f t="shared" si="8"/>
        <v>122</v>
      </c>
      <c r="R22" s="17"/>
      <c r="S22" s="57">
        <v>1.6442687747035569</v>
      </c>
      <c r="T22" s="57">
        <v>932</v>
      </c>
      <c r="U22" s="58">
        <v>152</v>
      </c>
      <c r="V22" s="61">
        <v>44372</v>
      </c>
      <c r="W22" s="57">
        <v>0</v>
      </c>
      <c r="X22" s="57">
        <f t="shared" si="9"/>
        <v>0</v>
      </c>
      <c r="Y22" s="57">
        <f t="shared" si="10"/>
        <v>7.3650000000000002</v>
      </c>
      <c r="Z22" s="57">
        <v>2</v>
      </c>
      <c r="AA22" s="57" t="s">
        <v>35</v>
      </c>
      <c r="AB22" s="60">
        <f t="shared" si="11"/>
        <v>-0.69</v>
      </c>
      <c r="AC22" s="57">
        <v>0.12782016666666668</v>
      </c>
      <c r="AD22" s="57">
        <f t="shared" si="12"/>
        <v>-2.99866111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16.489999999999998</v>
      </c>
      <c r="D23" s="17">
        <v>37</v>
      </c>
      <c r="E23" s="17">
        <v>3</v>
      </c>
      <c r="F23" s="17">
        <v>610.13</v>
      </c>
      <c r="G23" s="17">
        <v>-0.08</v>
      </c>
      <c r="H23" s="17">
        <f t="shared" si="1"/>
        <v>1.3111959746283579E-4</v>
      </c>
      <c r="I23" s="17">
        <f t="shared" si="2"/>
        <v>0.12661619210660016</v>
      </c>
      <c r="J23" s="17">
        <f t="shared" si="5"/>
        <v>77.252337289999957</v>
      </c>
      <c r="K23" s="17">
        <f t="shared" si="3"/>
        <v>2.0879010078378366</v>
      </c>
      <c r="L23" s="17">
        <v>44</v>
      </c>
      <c r="M23" s="17">
        <f t="shared" si="6"/>
        <v>0.84090909090909094</v>
      </c>
      <c r="N23" s="17">
        <v>278</v>
      </c>
      <c r="O23" s="17">
        <f t="shared" ref="O23:P23" si="31">D23/7</f>
        <v>5.2857142857142856</v>
      </c>
      <c r="P23" s="17">
        <f t="shared" si="31"/>
        <v>0.42857142857142855</v>
      </c>
      <c r="Q23" s="17">
        <f t="shared" si="8"/>
        <v>48</v>
      </c>
      <c r="R23" s="17"/>
      <c r="S23" s="57">
        <v>1.0054171180931739</v>
      </c>
      <c r="T23" s="57">
        <v>932</v>
      </c>
      <c r="U23" s="58">
        <v>152</v>
      </c>
      <c r="V23" s="61">
        <v>44372</v>
      </c>
      <c r="W23" s="57">
        <v>0</v>
      </c>
      <c r="X23" s="57">
        <f t="shared" si="9"/>
        <v>0</v>
      </c>
      <c r="Y23" s="57">
        <f t="shared" si="10"/>
        <v>0.08</v>
      </c>
      <c r="Z23" s="57">
        <v>1</v>
      </c>
      <c r="AA23" s="57" t="s">
        <v>35</v>
      </c>
      <c r="AB23" s="60">
        <f t="shared" si="11"/>
        <v>-0.69</v>
      </c>
      <c r="AC23" s="57">
        <v>0.12782016666666668</v>
      </c>
      <c r="AD23" s="57">
        <f t="shared" si="12"/>
        <v>-6.5264977100000001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303</v>
      </c>
      <c r="C24" s="17">
        <f t="shared" si="4"/>
        <v>16.489999999999998</v>
      </c>
      <c r="D24" s="17">
        <v>34</v>
      </c>
      <c r="E24" s="17">
        <v>1</v>
      </c>
      <c r="F24" s="17">
        <v>560.66</v>
      </c>
      <c r="G24" s="17">
        <v>0</v>
      </c>
      <c r="H24" s="17">
        <f t="shared" si="1"/>
        <v>0</v>
      </c>
      <c r="I24" s="17">
        <f t="shared" si="2"/>
        <v>0.12674731170406303</v>
      </c>
      <c r="J24" s="17">
        <f t="shared" si="5"/>
        <v>71.062147779999975</v>
      </c>
      <c r="K24" s="17">
        <f t="shared" si="3"/>
        <v>2.0900631699999992</v>
      </c>
      <c r="L24" s="17">
        <v>51</v>
      </c>
      <c r="M24" s="17">
        <f t="shared" si="6"/>
        <v>0.66666666666666663</v>
      </c>
      <c r="N24" s="17">
        <v>242</v>
      </c>
      <c r="O24" s="17">
        <f t="shared" ref="O24:P24" si="32">D24/7</f>
        <v>4.8571428571428568</v>
      </c>
      <c r="P24" s="17">
        <f t="shared" si="32"/>
        <v>0.14285714285714285</v>
      </c>
      <c r="Q24" s="17">
        <f t="shared" si="8"/>
        <v>48</v>
      </c>
      <c r="R24" s="17"/>
      <c r="S24" s="57">
        <v>1.3598014888337471</v>
      </c>
      <c r="T24" s="57">
        <v>932</v>
      </c>
      <c r="U24" s="58">
        <v>152</v>
      </c>
      <c r="V24" s="61" t="s">
        <v>315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0.12782016666666668</v>
      </c>
      <c r="AD24" s="57">
        <f t="shared" si="12"/>
        <v>-5.99732222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17.034117647058821</v>
      </c>
      <c r="D25" s="17">
        <v>34</v>
      </c>
      <c r="E25" s="17">
        <v>2</v>
      </c>
      <c r="F25" s="17">
        <v>579.16</v>
      </c>
      <c r="G25" s="17">
        <v>-0.24</v>
      </c>
      <c r="H25" s="17">
        <f t="shared" si="1"/>
        <v>4.1439325920298366E-4</v>
      </c>
      <c r="I25" s="17">
        <f t="shared" si="2"/>
        <v>0.15765444398784434</v>
      </c>
      <c r="J25" s="17">
        <f t="shared" si="5"/>
        <v>91.307147779999923</v>
      </c>
      <c r="K25" s="17">
        <f t="shared" si="3"/>
        <v>2.6855043464705859</v>
      </c>
      <c r="L25" s="17">
        <v>42</v>
      </c>
      <c r="M25" s="17">
        <f t="shared" si="6"/>
        <v>0.80952380952380953</v>
      </c>
      <c r="N25" s="17">
        <v>209</v>
      </c>
      <c r="O25" s="17">
        <f t="shared" ref="O25:P25" si="33">D25/7</f>
        <v>4.8571428571428568</v>
      </c>
      <c r="P25" s="17">
        <f t="shared" si="33"/>
        <v>0.2857142857142857</v>
      </c>
      <c r="Q25" s="17">
        <f t="shared" si="8"/>
        <v>40</v>
      </c>
      <c r="R25" s="17"/>
      <c r="S25" s="57">
        <v>1.604395604395604</v>
      </c>
      <c r="T25" s="57">
        <v>932</v>
      </c>
      <c r="U25" s="58">
        <v>152</v>
      </c>
      <c r="V25" s="61" t="s">
        <v>316</v>
      </c>
      <c r="W25" s="57">
        <v>0</v>
      </c>
      <c r="X25" s="57">
        <f t="shared" si="9"/>
        <v>0</v>
      </c>
      <c r="Y25" s="57">
        <f t="shared" si="10"/>
        <v>0.24</v>
      </c>
      <c r="Z25" s="57">
        <v>1</v>
      </c>
      <c r="AA25" s="57" t="s">
        <v>35</v>
      </c>
      <c r="AB25" s="60">
        <f t="shared" si="11"/>
        <v>-0.69</v>
      </c>
      <c r="AC25" s="57">
        <v>0.12782016666666668</v>
      </c>
      <c r="AD25" s="57">
        <f t="shared" si="12"/>
        <v>-5.99732222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17.490000000000002</v>
      </c>
      <c r="D26" s="17">
        <v>27</v>
      </c>
      <c r="E26" s="17">
        <v>6</v>
      </c>
      <c r="F26" s="17">
        <v>472.23</v>
      </c>
      <c r="G26" s="17">
        <v>-0.02</v>
      </c>
      <c r="H26" s="17">
        <f t="shared" si="1"/>
        <v>4.2352243610105243E-5</v>
      </c>
      <c r="I26" s="17">
        <f t="shared" si="2"/>
        <v>0.17606188846536666</v>
      </c>
      <c r="J26" s="17">
        <f t="shared" si="5"/>
        <v>83.1417055900001</v>
      </c>
      <c r="K26" s="17">
        <f t="shared" si="3"/>
        <v>3.0793224292592631</v>
      </c>
      <c r="L26" s="17">
        <v>51</v>
      </c>
      <c r="M26" s="17">
        <f t="shared" si="6"/>
        <v>0.52941176470588236</v>
      </c>
      <c r="N26" s="17">
        <v>177</v>
      </c>
      <c r="O26" s="17">
        <f t="shared" ref="O26:P26" si="34">D26/7</f>
        <v>3.8571428571428572</v>
      </c>
      <c r="P26" s="17">
        <f t="shared" si="34"/>
        <v>0.8571428571428571</v>
      </c>
      <c r="Q26" s="17">
        <f t="shared" si="8"/>
        <v>37</v>
      </c>
      <c r="R26" s="17"/>
      <c r="S26" s="57">
        <v>1.955271565495208</v>
      </c>
      <c r="T26" s="57">
        <v>780</v>
      </c>
      <c r="U26" s="58">
        <v>152</v>
      </c>
      <c r="V26" s="61" t="s">
        <v>317</v>
      </c>
      <c r="W26" s="57">
        <v>1</v>
      </c>
      <c r="X26" s="57">
        <f t="shared" si="9"/>
        <v>3.7037037037037035E-2</v>
      </c>
      <c r="Y26" s="57">
        <f t="shared" si="10"/>
        <v>0.02</v>
      </c>
      <c r="Z26" s="57">
        <v>0</v>
      </c>
      <c r="AA26" s="57" t="s">
        <v>35</v>
      </c>
      <c r="AB26" s="60">
        <f t="shared" si="11"/>
        <v>-0.69</v>
      </c>
      <c r="AC26" s="57">
        <v>0.12782016666666668</v>
      </c>
      <c r="AD26" s="57">
        <f t="shared" si="12"/>
        <v>-4.7625794099999998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27">
        <v>18.989999999999998</v>
      </c>
      <c r="C27" s="17">
        <f t="shared" si="4"/>
        <v>17.490000000000002</v>
      </c>
      <c r="D27" s="17">
        <v>27</v>
      </c>
      <c r="E27" s="17">
        <v>6</v>
      </c>
      <c r="F27" s="17">
        <v>472.23</v>
      </c>
      <c r="G27" s="17">
        <v>-0.11</v>
      </c>
      <c r="H27" s="17">
        <f t="shared" si="1"/>
        <v>2.3293733985557883E-4</v>
      </c>
      <c r="I27" s="17">
        <f t="shared" si="2"/>
        <v>0.17587130336912113</v>
      </c>
      <c r="J27" s="17">
        <f t="shared" si="5"/>
        <v>83.051705590000068</v>
      </c>
      <c r="K27" s="17">
        <f t="shared" si="3"/>
        <v>3.0759890959259284</v>
      </c>
      <c r="L27" s="17">
        <v>53</v>
      </c>
      <c r="M27" s="17">
        <f t="shared" si="6"/>
        <v>0.50943396226415094</v>
      </c>
      <c r="N27" s="17">
        <v>145</v>
      </c>
      <c r="O27" s="17">
        <f t="shared" ref="O27:P27" si="35">D27/7</f>
        <v>3.8571428571428572</v>
      </c>
      <c r="P27" s="17">
        <f t="shared" si="35"/>
        <v>0.8571428571428571</v>
      </c>
      <c r="Q27" s="17">
        <f t="shared" si="8"/>
        <v>30</v>
      </c>
      <c r="R27" s="17"/>
      <c r="S27" s="57">
        <v>1.2996972754793139</v>
      </c>
      <c r="T27" s="57">
        <v>780</v>
      </c>
      <c r="U27" s="58">
        <v>152</v>
      </c>
      <c r="V27" s="61" t="s">
        <v>317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0.12782016666666668</v>
      </c>
      <c r="AD27" s="57">
        <f t="shared" si="12"/>
        <v>-4.7625794099999998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4"/>
        <v>17.489999999999998</v>
      </c>
      <c r="D28" s="17">
        <v>29</v>
      </c>
      <c r="E28" s="17">
        <v>2</v>
      </c>
      <c r="F28" s="17">
        <v>507.21</v>
      </c>
      <c r="G28" s="17">
        <v>-0.08</v>
      </c>
      <c r="H28" s="17">
        <f t="shared" si="1"/>
        <v>1.5772559689280574E-4</v>
      </c>
      <c r="I28" s="17">
        <f t="shared" si="2"/>
        <v>0.21840899345685211</v>
      </c>
      <c r="J28" s="17">
        <f t="shared" si="5"/>
        <v>110.77922557124995</v>
      </c>
      <c r="K28" s="17">
        <f t="shared" si="3"/>
        <v>3.8199732955603434</v>
      </c>
      <c r="L28" s="17">
        <v>67</v>
      </c>
      <c r="M28" s="17">
        <f t="shared" si="6"/>
        <v>0.43283582089552236</v>
      </c>
      <c r="N28" s="17">
        <v>111</v>
      </c>
      <c r="O28" s="17">
        <f t="shared" ref="O28:P28" si="36">D28/7</f>
        <v>4.1428571428571432</v>
      </c>
      <c r="P28" s="17">
        <f t="shared" si="36"/>
        <v>0.2857142857142857</v>
      </c>
      <c r="Q28" s="17">
        <f t="shared" si="8"/>
        <v>25</v>
      </c>
      <c r="R28" s="17"/>
      <c r="S28" s="57">
        <v>1.569917743830787</v>
      </c>
      <c r="T28" s="57">
        <v>780</v>
      </c>
      <c r="U28" s="58">
        <v>152</v>
      </c>
      <c r="V28" s="61" t="s">
        <v>317</v>
      </c>
      <c r="W28" s="57">
        <v>1</v>
      </c>
      <c r="X28" s="57">
        <f t="shared" si="9"/>
        <v>3.4482758620689655E-2</v>
      </c>
      <c r="Y28" s="57">
        <f t="shared" si="10"/>
        <v>0.08</v>
      </c>
      <c r="Z28" s="57">
        <v>0</v>
      </c>
      <c r="AA28" s="57" t="s">
        <v>35</v>
      </c>
      <c r="AB28" s="60">
        <f t="shared" si="11"/>
        <v>-0.69</v>
      </c>
      <c r="AC28" s="57">
        <v>0.12782016666666668</v>
      </c>
      <c r="AD28" s="57">
        <f t="shared" si="12"/>
        <v>-5.1153630699999999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27">
        <v>17.989999999999998</v>
      </c>
      <c r="C29" s="17">
        <f t="shared" si="4"/>
        <v>18.59</v>
      </c>
      <c r="D29" s="17">
        <v>13</v>
      </c>
      <c r="E29" s="17">
        <v>3</v>
      </c>
      <c r="F29" s="17">
        <v>241.67</v>
      </c>
      <c r="G29" s="17">
        <v>-0.05</v>
      </c>
      <c r="H29" s="17">
        <f t="shared" si="1"/>
        <v>2.0689369801795839E-4</v>
      </c>
      <c r="I29" s="17">
        <f t="shared" si="2"/>
        <v>0.25572274138804968</v>
      </c>
      <c r="J29" s="17">
        <f t="shared" si="5"/>
        <v>61.800514911249962</v>
      </c>
      <c r="K29" s="17">
        <f t="shared" si="3"/>
        <v>4.7538857624038435</v>
      </c>
      <c r="L29" s="17">
        <v>40</v>
      </c>
      <c r="M29" s="17">
        <f t="shared" si="6"/>
        <v>0.32500000000000001</v>
      </c>
      <c r="N29" s="17">
        <v>212</v>
      </c>
      <c r="O29" s="17">
        <f t="shared" ref="O29:P29" si="37">D29/7</f>
        <v>1.8571428571428572</v>
      </c>
      <c r="P29" s="17">
        <f t="shared" si="37"/>
        <v>0.42857142857142855</v>
      </c>
      <c r="Q29" s="17">
        <f t="shared" si="8"/>
        <v>92</v>
      </c>
      <c r="R29" s="17"/>
      <c r="S29" s="57">
        <v>1.603729603729604</v>
      </c>
      <c r="T29" s="57">
        <v>780</v>
      </c>
      <c r="U29" s="58">
        <v>152</v>
      </c>
      <c r="V29" s="61" t="s">
        <v>317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0.12782016666666668</v>
      </c>
      <c r="AD29" s="57">
        <f t="shared" si="12"/>
        <v>-2.2930937899999999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113</v>
      </c>
      <c r="C30" s="17">
        <f t="shared" si="4"/>
        <v>18.59</v>
      </c>
      <c r="D30" s="17">
        <v>10</v>
      </c>
      <c r="E30" s="17">
        <v>1</v>
      </c>
      <c r="F30" s="17">
        <v>185.9</v>
      </c>
      <c r="G30" s="17">
        <v>-0.02</v>
      </c>
      <c r="H30" s="17">
        <f t="shared" si="1"/>
        <v>1.0758472296933836E-4</v>
      </c>
      <c r="I30" s="17">
        <f t="shared" si="2"/>
        <v>0.25582205036309846</v>
      </c>
      <c r="J30" s="17">
        <f t="shared" si="5"/>
        <v>47.557319162500008</v>
      </c>
      <c r="K30" s="17">
        <f t="shared" si="3"/>
        <v>4.7557319162500011</v>
      </c>
      <c r="L30" s="17">
        <v>29</v>
      </c>
      <c r="M30" s="17">
        <f t="shared" si="6"/>
        <v>0.34482758620689657</v>
      </c>
      <c r="N30" s="17">
        <v>354</v>
      </c>
      <c r="O30" s="17">
        <f t="shared" ref="O30:P30" si="38">D30/7</f>
        <v>1.4285714285714286</v>
      </c>
      <c r="P30" s="17">
        <f t="shared" si="38"/>
        <v>0.14285714285714285</v>
      </c>
      <c r="Q30" s="17">
        <f t="shared" si="8"/>
        <v>225</v>
      </c>
      <c r="R30" s="17"/>
      <c r="S30" s="57">
        <v>1.4484210526315791</v>
      </c>
      <c r="T30" s="57">
        <v>628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0.12782016666666668</v>
      </c>
      <c r="AD30" s="57">
        <f t="shared" si="12"/>
        <v>-1.7639183000000001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17.989999999999998</v>
      </c>
      <c r="D31" s="17">
        <v>29</v>
      </c>
      <c r="E31" s="17">
        <v>0</v>
      </c>
      <c r="F31" s="17">
        <v>521.70999999999992</v>
      </c>
      <c r="G31" s="17">
        <v>-0.08</v>
      </c>
      <c r="H31" s="17">
        <f t="shared" si="1"/>
        <v>1.5334189492246654E-4</v>
      </c>
      <c r="I31" s="17">
        <f t="shared" si="2"/>
        <v>0.2359629402757277</v>
      </c>
      <c r="J31" s="17">
        <f t="shared" si="5"/>
        <v>123.10422557124988</v>
      </c>
      <c r="K31" s="17">
        <f t="shared" si="3"/>
        <v>4.2449732955603405</v>
      </c>
      <c r="L31" s="17">
        <v>43</v>
      </c>
      <c r="M31" s="17">
        <f t="shared" si="6"/>
        <v>0.67441860465116277</v>
      </c>
      <c r="N31" s="17">
        <v>318</v>
      </c>
      <c r="O31" s="17">
        <f t="shared" ref="O31:P31" si="39">D31/7</f>
        <v>4.1428571428571432</v>
      </c>
      <c r="P31" s="17">
        <f t="shared" si="39"/>
        <v>0</v>
      </c>
      <c r="Q31" s="17">
        <f t="shared" si="8"/>
        <v>76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1.6405307599517489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0.12782016666666668</v>
      </c>
      <c r="AD31" s="57">
        <f t="shared" si="12"/>
        <v>-5.1153630699999999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0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7.1640625" customWidth="1"/>
    <col min="22" max="22" width="24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Bright American Flag")</f>
        <v>All Weather Cornhole Bean Bags Set of 8 - Duck Cloth, Regulation Size &amp; Weight - Bright American Flag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Info!B1:BJ7000""),3,FALSE),"""")"),"B07ZTP9RHL")</f>
        <v>B07ZTP9RHL</v>
      </c>
      <c r="B2" s="2" t="s">
        <v>326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17.75" customHeight="1">
      <c r="A3" s="45" t="s">
        <v>32</v>
      </c>
      <c r="B3" s="46"/>
      <c r="C3" s="3">
        <f>((AE31+AF31)/0.85)*-1</f>
        <v>12.867789710294117</v>
      </c>
      <c r="D3" s="4">
        <f>SUM(D4:D99763)</f>
        <v>363</v>
      </c>
      <c r="E3" s="4"/>
      <c r="F3" s="5">
        <f t="shared" ref="F3:G3" si="0">SUM(F4:F99763)</f>
        <v>6513.4799999999987</v>
      </c>
      <c r="G3" s="5">
        <f t="shared" si="0"/>
        <v>-262.59000000000003</v>
      </c>
      <c r="H3" s="6">
        <f t="shared" ref="H3:H31" si="1">G3/F3*-1</f>
        <v>4.0314854732032661E-2</v>
      </c>
      <c r="I3" s="7">
        <f t="shared" ref="I3:I31" si="2">J3/F3</f>
        <v>0.14319888994649338</v>
      </c>
      <c r="J3" s="5">
        <f>SUM(J4:J99763)</f>
        <v>932.72310568868556</v>
      </c>
      <c r="K3" s="5">
        <f t="shared" ref="K3:K31" si="3">J3/D3</f>
        <v>2.5694851396382523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Compiled!b1:g5000""),2,FALSE),"""")"),"7 - March
10 - April
21.45 - May
22.77 - Jun
20.13 - Jul
0 - Aug
0 - Sept
12.0285 - Oct
10.82565 - Nov
9.743085 - Dec
4 - Jan
3 - Feb")</f>
        <v>7 - March
10 - April
21.45 - May
22.77 - Jun
20.13 - Jul
0 - Aug
0 - Sept
12.0285 - Oct
10.82565 - Nov
9.743085 - Dec
4 - Jan
3 -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28</v>
      </c>
      <c r="X3" s="6">
        <f>AVERAGE(X4:X99763)</f>
        <v>5.0830790155324324E-2</v>
      </c>
      <c r="Y3" s="5">
        <f>ROUND(AVERAGE(Y4:Y99763),2)</f>
        <v>1.9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88</v>
      </c>
      <c r="C4" s="17">
        <f t="shared" ref="C4:C31" si="4">IFERROR(F4/D4," - ")</f>
        <v>18.989999999999998</v>
      </c>
      <c r="D4" s="17">
        <v>8</v>
      </c>
      <c r="E4" s="17">
        <v>0</v>
      </c>
      <c r="F4" s="17">
        <v>151.91999999999999</v>
      </c>
      <c r="G4" s="17">
        <v>0</v>
      </c>
      <c r="H4" s="17">
        <f t="shared" si="1"/>
        <v>0</v>
      </c>
      <c r="I4" s="17">
        <f t="shared" si="2"/>
        <v>0.25880425877317359</v>
      </c>
      <c r="J4" s="17">
        <f t="shared" ref="J4:J31" si="5">F4*0.85+G4+AF4*D4+D4*AE4+AG4+AD4</f>
        <v>39.317542992820528</v>
      </c>
      <c r="K4" s="17">
        <f t="shared" si="3"/>
        <v>4.9146928741025659</v>
      </c>
      <c r="L4" s="17">
        <v>36</v>
      </c>
      <c r="M4" s="17">
        <f t="shared" ref="M4:M31" si="6">IFERROR(D4/L4,"-")</f>
        <v>0.22222222222222221</v>
      </c>
      <c r="N4" s="17">
        <v>29</v>
      </c>
      <c r="O4" s="17">
        <f t="shared" ref="O4:P4" si="7">D4/7</f>
        <v>1.1428571428571428</v>
      </c>
      <c r="P4" s="17">
        <f t="shared" si="7"/>
        <v>0</v>
      </c>
      <c r="Q4" s="17">
        <f t="shared" ref="Q4:Q31" si="8">ROUNDDOWN(N4/(O4+P4),0)</f>
        <v>25</v>
      </c>
      <c r="R4" s="17"/>
      <c r="S4" s="57">
        <v>1.8294573643410801</v>
      </c>
      <c r="T4" s="57">
        <v>682</v>
      </c>
      <c r="U4" s="58">
        <v>116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0.18588383333333333</v>
      </c>
      <c r="AD4" s="57">
        <f t="shared" ref="AD4:AD31" si="12">IFERROR(AB4*AC4*D4*2,0)</f>
        <v>-2.0521575199999997</v>
      </c>
      <c r="AE4" s="57">
        <v>-7.32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 t="s">
        <v>327</v>
      </c>
      <c r="C5" s="17">
        <f t="shared" si="4"/>
        <v>18.989999999999998</v>
      </c>
      <c r="D5" s="17">
        <v>3</v>
      </c>
      <c r="E5" s="17">
        <v>0</v>
      </c>
      <c r="F5" s="17">
        <v>56.97</v>
      </c>
      <c r="G5" s="17">
        <v>0</v>
      </c>
      <c r="H5" s="17">
        <f t="shared" si="1"/>
        <v>0</v>
      </c>
      <c r="I5" s="17">
        <f t="shared" si="2"/>
        <v>0.2588042587731737</v>
      </c>
      <c r="J5" s="17">
        <f t="shared" si="5"/>
        <v>14.744078622307704</v>
      </c>
      <c r="K5" s="17">
        <f t="shared" si="3"/>
        <v>4.9146928741025677</v>
      </c>
      <c r="L5" s="17">
        <v>23</v>
      </c>
      <c r="M5" s="17">
        <f t="shared" si="6"/>
        <v>0.13043478260869565</v>
      </c>
      <c r="N5" s="17">
        <v>26</v>
      </c>
      <c r="O5" s="17">
        <f t="shared" ref="O5:P5" si="13">D5/7</f>
        <v>0.42857142857142855</v>
      </c>
      <c r="P5" s="17">
        <f t="shared" si="13"/>
        <v>0</v>
      </c>
      <c r="Q5" s="17">
        <f t="shared" si="8"/>
        <v>60</v>
      </c>
      <c r="R5" s="17"/>
      <c r="S5" s="57">
        <v>2.0884955752212302</v>
      </c>
      <c r="T5" s="57">
        <v>682</v>
      </c>
      <c r="U5" s="58">
        <v>116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0.18588383333333333</v>
      </c>
      <c r="AD5" s="57">
        <f t="shared" si="12"/>
        <v>-0.7695590699999999</v>
      </c>
      <c r="AE5" s="57">
        <v>-7.32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 t="s">
        <v>88</v>
      </c>
      <c r="C6" s="17">
        <f t="shared" si="4"/>
        <v>18.989999999999998</v>
      </c>
      <c r="D6" s="17">
        <v>3</v>
      </c>
      <c r="E6" s="17">
        <v>0</v>
      </c>
      <c r="F6" s="17">
        <v>56.97</v>
      </c>
      <c r="G6" s="17">
        <v>0</v>
      </c>
      <c r="H6" s="17">
        <f t="shared" si="1"/>
        <v>0</v>
      </c>
      <c r="I6" s="17">
        <f t="shared" si="2"/>
        <v>0.2588042587731737</v>
      </c>
      <c r="J6" s="17">
        <f t="shared" si="5"/>
        <v>14.744078622307704</v>
      </c>
      <c r="K6" s="17">
        <f t="shared" si="3"/>
        <v>4.9146928741025677</v>
      </c>
      <c r="L6" s="17">
        <v>17</v>
      </c>
      <c r="M6" s="17">
        <f t="shared" si="6"/>
        <v>0.17647058823529413</v>
      </c>
      <c r="N6" s="17">
        <v>24</v>
      </c>
      <c r="O6" s="17">
        <f t="shared" ref="O6:P6" si="14">D6/7</f>
        <v>0.42857142857142855</v>
      </c>
      <c r="P6" s="17">
        <f t="shared" si="14"/>
        <v>0</v>
      </c>
      <c r="Q6" s="17">
        <f t="shared" si="8"/>
        <v>56</v>
      </c>
      <c r="R6" s="17"/>
      <c r="S6" s="57">
        <v>2.3157894736842102</v>
      </c>
      <c r="T6" s="57">
        <v>682</v>
      </c>
      <c r="U6" s="58">
        <v>116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0.18588383333333333</v>
      </c>
      <c r="AD6" s="57">
        <f t="shared" si="12"/>
        <v>-0.7695590699999999</v>
      </c>
      <c r="AE6" s="57">
        <v>-7.32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 t="s">
        <v>320</v>
      </c>
      <c r="C7" s="17">
        <f t="shared" si="4"/>
        <v>18.989999999999998</v>
      </c>
      <c r="D7" s="17">
        <v>2</v>
      </c>
      <c r="E7" s="17">
        <v>2</v>
      </c>
      <c r="F7" s="17">
        <v>37.979999999999997</v>
      </c>
      <c r="G7" s="17">
        <v>0</v>
      </c>
      <c r="H7" s="17">
        <f t="shared" si="1"/>
        <v>0</v>
      </c>
      <c r="I7" s="17">
        <f t="shared" si="2"/>
        <v>0.25880425876777241</v>
      </c>
      <c r="J7" s="17">
        <f t="shared" si="5"/>
        <v>9.8293857479999946</v>
      </c>
      <c r="K7" s="17">
        <f t="shared" si="3"/>
        <v>4.9146928739999973</v>
      </c>
      <c r="L7" s="17">
        <v>18</v>
      </c>
      <c r="M7" s="17">
        <f t="shared" si="6"/>
        <v>0.1111111111111111</v>
      </c>
      <c r="N7" s="17">
        <v>20</v>
      </c>
      <c r="O7" s="17">
        <f t="shared" ref="O7:P7" si="15">D7/7</f>
        <v>0.2857142857142857</v>
      </c>
      <c r="P7" s="17">
        <f t="shared" si="15"/>
        <v>0.2857142857142857</v>
      </c>
      <c r="Q7" s="17">
        <f t="shared" si="8"/>
        <v>35</v>
      </c>
      <c r="R7" s="17"/>
      <c r="S7" s="57">
        <v>2.2119205298013251</v>
      </c>
      <c r="T7" s="57">
        <v>682</v>
      </c>
      <c r="U7" s="58">
        <v>116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0.18588383333333333</v>
      </c>
      <c r="AD7" s="57">
        <f t="shared" si="12"/>
        <v>-0.51303937999999993</v>
      </c>
      <c r="AE7" s="57">
        <v>-7.32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 t="s">
        <v>320</v>
      </c>
      <c r="C8" s="17">
        <f t="shared" si="4"/>
        <v>18.989999999999998</v>
      </c>
      <c r="D8" s="17">
        <v>3</v>
      </c>
      <c r="E8" s="17">
        <v>0</v>
      </c>
      <c r="F8" s="17">
        <v>56.97</v>
      </c>
      <c r="G8" s="17">
        <v>0</v>
      </c>
      <c r="H8" s="17">
        <f t="shared" si="1"/>
        <v>0</v>
      </c>
      <c r="I8" s="17">
        <f t="shared" si="2"/>
        <v>0.25880425876777247</v>
      </c>
      <c r="J8" s="17">
        <f t="shared" si="5"/>
        <v>14.744078621999996</v>
      </c>
      <c r="K8" s="17">
        <f t="shared" si="3"/>
        <v>4.9146928739999991</v>
      </c>
      <c r="L8" s="17">
        <v>24</v>
      </c>
      <c r="M8" s="17">
        <f t="shared" si="6"/>
        <v>0.125</v>
      </c>
      <c r="N8" s="17">
        <v>18</v>
      </c>
      <c r="O8" s="17">
        <f t="shared" ref="O8:P8" si="16">D8/7</f>
        <v>0.42857142857142855</v>
      </c>
      <c r="P8" s="17">
        <f t="shared" si="16"/>
        <v>0</v>
      </c>
      <c r="Q8" s="17">
        <f t="shared" si="8"/>
        <v>42</v>
      </c>
      <c r="R8" s="17"/>
      <c r="S8" s="57">
        <v>2.2575757575757578</v>
      </c>
      <c r="T8" s="57">
        <v>682</v>
      </c>
      <c r="U8" s="58">
        <v>116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0.18588383333333333</v>
      </c>
      <c r="AD8" s="57">
        <f t="shared" si="12"/>
        <v>-0.7695590699999999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 t="s">
        <v>109</v>
      </c>
      <c r="C9" s="17">
        <f t="shared" si="4"/>
        <v>18.989999999999998</v>
      </c>
      <c r="D9" s="17">
        <v>1</v>
      </c>
      <c r="E9" s="17">
        <v>1</v>
      </c>
      <c r="F9" s="17">
        <v>18.989999999999998</v>
      </c>
      <c r="G9" s="17">
        <v>0</v>
      </c>
      <c r="H9" s="17">
        <f t="shared" si="1"/>
        <v>0</v>
      </c>
      <c r="I9" s="17">
        <f t="shared" si="2"/>
        <v>0.24020472596103196</v>
      </c>
      <c r="J9" s="17">
        <f t="shared" si="5"/>
        <v>4.5614877459999965</v>
      </c>
      <c r="K9" s="17">
        <f t="shared" si="3"/>
        <v>4.5614877459999965</v>
      </c>
      <c r="L9" s="17">
        <v>27</v>
      </c>
      <c r="M9" s="17">
        <f t="shared" si="6"/>
        <v>3.7037037037037035E-2</v>
      </c>
      <c r="N9" s="17">
        <v>15</v>
      </c>
      <c r="O9" s="17">
        <f t="shared" ref="O9:P9" si="17">D9/7</f>
        <v>0.14285714285714285</v>
      </c>
      <c r="P9" s="17">
        <f t="shared" si="17"/>
        <v>0.14285714285714285</v>
      </c>
      <c r="Q9" s="17">
        <f t="shared" si="8"/>
        <v>52</v>
      </c>
      <c r="R9" s="17"/>
      <c r="S9" s="57">
        <v>2.3964757709251101</v>
      </c>
      <c r="T9" s="57">
        <v>566</v>
      </c>
      <c r="U9" s="58">
        <v>66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0.18588383333333333</v>
      </c>
      <c r="AD9" s="57">
        <f t="shared" si="12"/>
        <v>-0.25651968999999997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 t="s">
        <v>88</v>
      </c>
      <c r="C10" s="17">
        <f t="shared" si="4"/>
        <v>16.989999999999998</v>
      </c>
      <c r="D10" s="17">
        <v>1</v>
      </c>
      <c r="E10" s="17">
        <v>0</v>
      </c>
      <c r="F10" s="17">
        <v>16.989999999999998</v>
      </c>
      <c r="G10" s="17">
        <v>0</v>
      </c>
      <c r="H10" s="17">
        <f t="shared" si="1"/>
        <v>0</v>
      </c>
      <c r="I10" s="17">
        <f t="shared" si="2"/>
        <v>0.16842188028251898</v>
      </c>
      <c r="J10" s="17">
        <f t="shared" si="5"/>
        <v>2.8614877459999972</v>
      </c>
      <c r="K10" s="17">
        <f t="shared" si="3"/>
        <v>2.8614877459999972</v>
      </c>
      <c r="L10" s="17">
        <v>10</v>
      </c>
      <c r="M10" s="17">
        <f t="shared" si="6"/>
        <v>0.1</v>
      </c>
      <c r="N10" s="17">
        <v>14</v>
      </c>
      <c r="O10" s="17">
        <f t="shared" ref="O10:P10" si="18">D10/7</f>
        <v>0.14285714285714285</v>
      </c>
      <c r="P10" s="17">
        <f t="shared" si="18"/>
        <v>0</v>
      </c>
      <c r="Q10" s="17">
        <f t="shared" si="8"/>
        <v>98</v>
      </c>
      <c r="R10" s="17"/>
      <c r="S10" s="57">
        <v>2.645502645502646</v>
      </c>
      <c r="T10" s="57">
        <v>568</v>
      </c>
      <c r="U10" s="58">
        <v>66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0.18588383333333333</v>
      </c>
      <c r="AD10" s="57">
        <f t="shared" si="12"/>
        <v>-0.25651968999999997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>
        <f t="shared" si="4"/>
        <v>16.989999999999998</v>
      </c>
      <c r="D11" s="17">
        <v>2</v>
      </c>
      <c r="E11" s="17">
        <v>1</v>
      </c>
      <c r="F11" s="17">
        <v>33.979999999999997</v>
      </c>
      <c r="G11" s="17">
        <v>0</v>
      </c>
      <c r="H11" s="17">
        <f t="shared" si="1"/>
        <v>0</v>
      </c>
      <c r="I11" s="17">
        <f t="shared" si="2"/>
        <v>0.16329065679811638</v>
      </c>
      <c r="J11" s="17">
        <f t="shared" si="5"/>
        <v>5.548616517999994</v>
      </c>
      <c r="K11" s="17">
        <f t="shared" si="3"/>
        <v>2.774308258999997</v>
      </c>
      <c r="L11" s="17">
        <v>14</v>
      </c>
      <c r="M11" s="17">
        <f t="shared" si="6"/>
        <v>0.14285714285714285</v>
      </c>
      <c r="N11" s="17">
        <v>11</v>
      </c>
      <c r="O11" s="17">
        <f t="shared" ref="O11:P11" si="19">D11/7</f>
        <v>0.2857142857142857</v>
      </c>
      <c r="P11" s="17">
        <f t="shared" si="19"/>
        <v>0.14285714285714285</v>
      </c>
      <c r="Q11" s="17">
        <f t="shared" si="8"/>
        <v>25</v>
      </c>
      <c r="R11" s="17"/>
      <c r="S11" s="57">
        <v>3.074829931972789</v>
      </c>
      <c r="T11" s="57">
        <v>568</v>
      </c>
      <c r="U11" s="58">
        <v>66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0.18588383333333333</v>
      </c>
      <c r="AD11" s="57">
        <f t="shared" si="12"/>
        <v>-0.51303937999999993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151</v>
      </c>
      <c r="C12" s="17">
        <f t="shared" si="4"/>
        <v>16.989999999999998</v>
      </c>
      <c r="D12" s="17">
        <v>6</v>
      </c>
      <c r="E12" s="17">
        <v>0</v>
      </c>
      <c r="F12" s="17">
        <v>101.94</v>
      </c>
      <c r="G12" s="17">
        <v>0</v>
      </c>
      <c r="H12" s="17">
        <f t="shared" si="1"/>
        <v>0</v>
      </c>
      <c r="I12" s="17">
        <f t="shared" si="2"/>
        <v>0.1515944855797528</v>
      </c>
      <c r="J12" s="17">
        <f t="shared" si="5"/>
        <v>15.453541860000001</v>
      </c>
      <c r="K12" s="17">
        <f t="shared" si="3"/>
        <v>2.5755903100000004</v>
      </c>
      <c r="L12" s="17">
        <v>18</v>
      </c>
      <c r="M12" s="17">
        <f t="shared" si="6"/>
        <v>0.33333333333333331</v>
      </c>
      <c r="N12" s="17">
        <v>6</v>
      </c>
      <c r="O12" s="17">
        <f t="shared" ref="O12:P12" si="20">D12/7</f>
        <v>0.8571428571428571</v>
      </c>
      <c r="P12" s="17">
        <f t="shared" si="20"/>
        <v>0</v>
      </c>
      <c r="Q12" s="17">
        <f t="shared" si="8"/>
        <v>7</v>
      </c>
      <c r="R12" s="17"/>
      <c r="S12" s="57">
        <v>2.3529411764705879</v>
      </c>
      <c r="T12" s="57">
        <v>568</v>
      </c>
      <c r="U12" s="58">
        <v>66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0.18588383333333333</v>
      </c>
      <c r="AD12" s="57">
        <f t="shared" si="12"/>
        <v>-1.5391181399999998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328</v>
      </c>
      <c r="C13" s="17">
        <f t="shared" si="4"/>
        <v>17.656666666666666</v>
      </c>
      <c r="D13" s="17">
        <v>3</v>
      </c>
      <c r="E13" s="17">
        <v>2</v>
      </c>
      <c r="F13" s="17">
        <v>52.97</v>
      </c>
      <c r="G13" s="17">
        <v>0</v>
      </c>
      <c r="H13" s="17">
        <f t="shared" si="1"/>
        <v>0</v>
      </c>
      <c r="I13" s="17">
        <f t="shared" si="2"/>
        <v>0.17796433698319797</v>
      </c>
      <c r="J13" s="17">
        <f t="shared" si="5"/>
        <v>9.4267709299999964</v>
      </c>
      <c r="K13" s="17">
        <f t="shared" si="3"/>
        <v>3.1422569766666655</v>
      </c>
      <c r="L13" s="17">
        <v>21</v>
      </c>
      <c r="M13" s="17">
        <f t="shared" si="6"/>
        <v>0.14285714285714285</v>
      </c>
      <c r="N13" s="17">
        <v>1</v>
      </c>
      <c r="O13" s="17">
        <f t="shared" ref="O13:P13" si="21">D13/7</f>
        <v>0.42857142857142855</v>
      </c>
      <c r="P13" s="17">
        <f t="shared" si="21"/>
        <v>0.2857142857142857</v>
      </c>
      <c r="Q13" s="17">
        <f t="shared" si="8"/>
        <v>1</v>
      </c>
      <c r="R13" s="17"/>
      <c r="S13" s="57">
        <v>2.63768115942029</v>
      </c>
      <c r="T13" s="57">
        <v>568</v>
      </c>
      <c r="U13" s="58">
        <v>66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0.18588383333333333</v>
      </c>
      <c r="AD13" s="57">
        <f t="shared" si="12"/>
        <v>-0.7695590699999999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329</v>
      </c>
      <c r="C14" s="17" t="str">
        <f t="shared" si="4"/>
        <v xml:space="preserve"> - </v>
      </c>
      <c r="D14" s="17">
        <v>0</v>
      </c>
      <c r="E14" s="17">
        <v>3</v>
      </c>
      <c r="F14" s="17">
        <v>0</v>
      </c>
      <c r="G14" s="17">
        <v>-6.8</v>
      </c>
      <c r="H14" s="17" t="e">
        <f t="shared" si="1"/>
        <v>#DIV/0!</v>
      </c>
      <c r="I14" s="17" t="e">
        <f t="shared" si="2"/>
        <v>#DIV/0!</v>
      </c>
      <c r="J14" s="17">
        <f t="shared" si="5"/>
        <v>-6.8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163</v>
      </c>
      <c r="O14" s="17">
        <f t="shared" ref="O14:P14" si="22">D14/7</f>
        <v>0</v>
      </c>
      <c r="P14" s="17">
        <f t="shared" si="22"/>
        <v>0.42857142857142855</v>
      </c>
      <c r="Q14" s="17">
        <f t="shared" si="8"/>
        <v>380</v>
      </c>
      <c r="R14" s="17"/>
      <c r="S14" s="57">
        <v>1.054151624548737</v>
      </c>
      <c r="T14" s="57">
        <v>568</v>
      </c>
      <c r="U14" s="58">
        <v>66</v>
      </c>
      <c r="V14" s="61">
        <v>44265</v>
      </c>
      <c r="W14" s="57">
        <v>0</v>
      </c>
      <c r="X14" s="57">
        <f t="shared" si="9"/>
        <v>0</v>
      </c>
      <c r="Y14" s="57">
        <f t="shared" si="10"/>
        <v>6.8</v>
      </c>
      <c r="Z14" s="57">
        <v>1</v>
      </c>
      <c r="AA14" s="57" t="s">
        <v>35</v>
      </c>
      <c r="AB14" s="60">
        <f t="shared" si="11"/>
        <v>-0.69</v>
      </c>
      <c r="AC14" s="57">
        <v>0.18588383333333333</v>
      </c>
      <c r="AD14" s="57">
        <f t="shared" si="12"/>
        <v>0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177</v>
      </c>
      <c r="C15" s="17">
        <f t="shared" si="4"/>
        <v>17.990000000000002</v>
      </c>
      <c r="D15" s="17">
        <v>10</v>
      </c>
      <c r="E15" s="17">
        <v>13</v>
      </c>
      <c r="F15" s="17">
        <v>179.9</v>
      </c>
      <c r="G15" s="17">
        <v>-31.06</v>
      </c>
      <c r="H15" s="17">
        <f t="shared" si="1"/>
        <v>0.1726514730405781</v>
      </c>
      <c r="I15" s="17">
        <f t="shared" si="2"/>
        <v>6.0417070594774346E-3</v>
      </c>
      <c r="J15" s="17">
        <f t="shared" si="5"/>
        <v>1.0869030999999905</v>
      </c>
      <c r="K15" s="17">
        <f t="shared" si="3"/>
        <v>0.10869030999999904</v>
      </c>
      <c r="L15" s="17">
        <v>19</v>
      </c>
      <c r="M15" s="17">
        <f t="shared" si="6"/>
        <v>0.52631578947368418</v>
      </c>
      <c r="N15" s="17">
        <v>144</v>
      </c>
      <c r="O15" s="17">
        <f t="shared" ref="O15:P15" si="23">D15/7</f>
        <v>1.4285714285714286</v>
      </c>
      <c r="P15" s="17">
        <f t="shared" si="23"/>
        <v>1.8571428571428572</v>
      </c>
      <c r="Q15" s="17">
        <f t="shared" si="8"/>
        <v>43</v>
      </c>
      <c r="R15" s="17"/>
      <c r="S15" s="57">
        <v>1.171171171171171</v>
      </c>
      <c r="T15" s="57">
        <v>568</v>
      </c>
      <c r="U15" s="58">
        <v>66</v>
      </c>
      <c r="V15" s="61">
        <v>44265</v>
      </c>
      <c r="W15" s="57">
        <v>2</v>
      </c>
      <c r="X15" s="57">
        <f t="shared" si="9"/>
        <v>0.2</v>
      </c>
      <c r="Y15" s="57">
        <f t="shared" si="10"/>
        <v>3.451111111111111</v>
      </c>
      <c r="Z15" s="57">
        <v>7</v>
      </c>
      <c r="AA15" s="57" t="s">
        <v>35</v>
      </c>
      <c r="AB15" s="60">
        <f t="shared" si="11"/>
        <v>-0.69</v>
      </c>
      <c r="AC15" s="57">
        <v>0.18588383333333333</v>
      </c>
      <c r="AD15" s="57">
        <f t="shared" si="12"/>
        <v>-2.5651968999999997</v>
      </c>
      <c r="AE15" s="57">
        <v>-7.32</v>
      </c>
      <c r="AF15" s="57">
        <v>-4.5002899999999997</v>
      </c>
      <c r="AG15" s="57">
        <v>0</v>
      </c>
    </row>
    <row r="16" spans="1:33" ht="15.75" customHeight="1">
      <c r="A16" s="13" t="s">
        <v>57</v>
      </c>
      <c r="B16" s="13" t="s">
        <v>330</v>
      </c>
      <c r="C16" s="17">
        <f t="shared" si="4"/>
        <v>17.724</v>
      </c>
      <c r="D16" s="17">
        <v>15</v>
      </c>
      <c r="E16" s="17">
        <v>19</v>
      </c>
      <c r="F16" s="17">
        <v>265.86</v>
      </c>
      <c r="G16" s="17">
        <v>-40.49</v>
      </c>
      <c r="H16" s="17">
        <f t="shared" si="1"/>
        <v>0.15229820206123523</v>
      </c>
      <c r="I16" s="17">
        <f t="shared" si="2"/>
        <v>1.6320073158805334E-2</v>
      </c>
      <c r="J16" s="17">
        <f t="shared" si="5"/>
        <v>4.3388546499999867</v>
      </c>
      <c r="K16" s="17">
        <f t="shared" si="3"/>
        <v>0.28925697666666578</v>
      </c>
      <c r="L16" s="17">
        <v>45</v>
      </c>
      <c r="M16" s="17">
        <f t="shared" si="6"/>
        <v>0.33333333333333331</v>
      </c>
      <c r="N16" s="17">
        <v>107</v>
      </c>
      <c r="O16" s="17">
        <f t="shared" ref="O16:P16" si="24">D16/7</f>
        <v>2.1428571428571428</v>
      </c>
      <c r="P16" s="17">
        <f t="shared" si="24"/>
        <v>2.7142857142857144</v>
      </c>
      <c r="Q16" s="17">
        <f t="shared" si="8"/>
        <v>22</v>
      </c>
      <c r="R16" s="17"/>
      <c r="S16" s="57">
        <v>2</v>
      </c>
      <c r="T16" s="57">
        <v>568</v>
      </c>
      <c r="U16" s="58">
        <v>486</v>
      </c>
      <c r="V16" s="61">
        <v>44279</v>
      </c>
      <c r="W16" s="57">
        <v>7</v>
      </c>
      <c r="X16" s="57">
        <f t="shared" si="9"/>
        <v>0.46666666666666667</v>
      </c>
      <c r="Y16" s="57">
        <f t="shared" si="10"/>
        <v>5.0612500000000002</v>
      </c>
      <c r="Z16" s="57">
        <v>1</v>
      </c>
      <c r="AA16" s="57" t="s">
        <v>35</v>
      </c>
      <c r="AB16" s="60">
        <f t="shared" si="11"/>
        <v>-0.69</v>
      </c>
      <c r="AC16" s="57">
        <v>0.18588383333333333</v>
      </c>
      <c r="AD16" s="57">
        <f t="shared" si="12"/>
        <v>-3.8477953499999993</v>
      </c>
      <c r="AE16" s="57">
        <v>-7.32</v>
      </c>
      <c r="AF16" s="57">
        <v>-4.5002899999999997</v>
      </c>
      <c r="AG16" s="57">
        <v>0</v>
      </c>
    </row>
    <row r="17" spans="1:33" ht="15.75" customHeight="1">
      <c r="A17" s="13" t="s">
        <v>59</v>
      </c>
      <c r="B17" s="13" t="s">
        <v>331</v>
      </c>
      <c r="C17" s="17">
        <f t="shared" si="4"/>
        <v>17.487857142857145</v>
      </c>
      <c r="D17" s="17">
        <v>14</v>
      </c>
      <c r="E17" s="17">
        <v>24</v>
      </c>
      <c r="F17" s="17">
        <v>244.83</v>
      </c>
      <c r="G17" s="17">
        <v>-34.320000000000007</v>
      </c>
      <c r="H17" s="17">
        <f t="shared" si="1"/>
        <v>0.14017889964465141</v>
      </c>
      <c r="I17" s="17">
        <f t="shared" si="2"/>
        <v>1.9238509741453313E-2</v>
      </c>
      <c r="J17" s="17">
        <f t="shared" si="5"/>
        <v>4.7101643400000146</v>
      </c>
      <c r="K17" s="17">
        <f t="shared" si="3"/>
        <v>0.33644031000000102</v>
      </c>
      <c r="L17" s="17">
        <v>51</v>
      </c>
      <c r="M17" s="17">
        <f t="shared" si="6"/>
        <v>0.27450980392156865</v>
      </c>
      <c r="N17" s="17">
        <v>90</v>
      </c>
      <c r="O17" s="17">
        <f t="shared" ref="O17:P17" si="25">D17/7</f>
        <v>2</v>
      </c>
      <c r="P17" s="17">
        <f t="shared" si="25"/>
        <v>3.4285714285714284</v>
      </c>
      <c r="Q17" s="17">
        <f t="shared" si="8"/>
        <v>16</v>
      </c>
      <c r="R17" s="17"/>
      <c r="S17" s="57">
        <v>2.7612903225806451</v>
      </c>
      <c r="T17" s="57">
        <v>1226</v>
      </c>
      <c r="U17" s="58">
        <v>14</v>
      </c>
      <c r="V17" s="61">
        <v>44324</v>
      </c>
      <c r="W17" s="57">
        <v>1</v>
      </c>
      <c r="X17" s="57">
        <f t="shared" si="9"/>
        <v>7.1428571428571425E-2</v>
      </c>
      <c r="Y17" s="57">
        <f t="shared" si="10"/>
        <v>6.8640000000000017</v>
      </c>
      <c r="Z17" s="57">
        <v>4</v>
      </c>
      <c r="AA17" s="57" t="s">
        <v>35</v>
      </c>
      <c r="AB17" s="60">
        <f t="shared" si="11"/>
        <v>-0.69</v>
      </c>
      <c r="AC17" s="57">
        <v>0.18588383333333333</v>
      </c>
      <c r="AD17" s="57">
        <f t="shared" si="12"/>
        <v>-3.5912756599999995</v>
      </c>
      <c r="AE17" s="57">
        <v>-7.32</v>
      </c>
      <c r="AF17" s="57">
        <v>-4.5002899999999997</v>
      </c>
      <c r="AG17" s="57">
        <v>0</v>
      </c>
    </row>
    <row r="18" spans="1:33" ht="15.75" customHeight="1">
      <c r="A18" s="13" t="s">
        <v>61</v>
      </c>
      <c r="B18" s="13" t="s">
        <v>292</v>
      </c>
      <c r="C18" s="17">
        <f t="shared" si="4"/>
        <v>16.638979591836733</v>
      </c>
      <c r="D18" s="17">
        <v>49</v>
      </c>
      <c r="E18" s="17">
        <v>24</v>
      </c>
      <c r="F18" s="17">
        <v>815.31</v>
      </c>
      <c r="G18" s="17">
        <v>0</v>
      </c>
      <c r="H18" s="17">
        <f t="shared" si="1"/>
        <v>0</v>
      </c>
      <c r="I18" s="17">
        <f t="shared" si="2"/>
        <v>0.12418567807337076</v>
      </c>
      <c r="J18" s="17">
        <f t="shared" si="5"/>
        <v>101.24982518999991</v>
      </c>
      <c r="K18" s="17">
        <f t="shared" si="3"/>
        <v>2.0663229630612228</v>
      </c>
      <c r="L18" s="17">
        <v>70</v>
      </c>
      <c r="M18" s="17">
        <f t="shared" si="6"/>
        <v>0.7</v>
      </c>
      <c r="N18" s="17">
        <v>14</v>
      </c>
      <c r="O18" s="17">
        <f t="shared" ref="O18:P18" si="26">D18/7</f>
        <v>7</v>
      </c>
      <c r="P18" s="17">
        <f t="shared" si="26"/>
        <v>3.4285714285714284</v>
      </c>
      <c r="Q18" s="17">
        <f t="shared" si="8"/>
        <v>1</v>
      </c>
      <c r="R18" s="17"/>
      <c r="S18" s="57">
        <v>4.1104972375690609</v>
      </c>
      <c r="T18" s="57">
        <v>1226</v>
      </c>
      <c r="U18" s="58">
        <v>14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0.18588383333333333</v>
      </c>
      <c r="AD18" s="57">
        <f t="shared" si="12"/>
        <v>-12.569464809999998</v>
      </c>
      <c r="AE18" s="57">
        <v>-7.32</v>
      </c>
      <c r="AF18" s="57">
        <v>-4.5002899999999997</v>
      </c>
      <c r="AG18" s="57">
        <v>0</v>
      </c>
    </row>
    <row r="19" spans="1:33" ht="15.75" customHeight="1">
      <c r="A19" s="13" t="s">
        <v>64</v>
      </c>
      <c r="B19" s="13" t="s">
        <v>332</v>
      </c>
      <c r="C19" s="17">
        <f t="shared" si="4"/>
        <v>19.239999999999998</v>
      </c>
      <c r="D19" s="17">
        <v>12</v>
      </c>
      <c r="E19" s="17">
        <v>0</v>
      </c>
      <c r="F19" s="17">
        <v>230.88</v>
      </c>
      <c r="G19" s="17">
        <v>0</v>
      </c>
      <c r="H19" s="17">
        <f t="shared" si="1"/>
        <v>0</v>
      </c>
      <c r="I19" s="17">
        <f t="shared" si="2"/>
        <v>0.22230718866943863</v>
      </c>
      <c r="J19" s="17">
        <f t="shared" si="5"/>
        <v>51.326283719999992</v>
      </c>
      <c r="K19" s="17">
        <f t="shared" si="3"/>
        <v>4.2771903099999991</v>
      </c>
      <c r="L19" s="17">
        <v>46</v>
      </c>
      <c r="M19" s="17">
        <f t="shared" si="6"/>
        <v>0.2608695652173913</v>
      </c>
      <c r="N19" s="17">
        <v>475</v>
      </c>
      <c r="O19" s="17">
        <f t="shared" ref="O19:P19" si="27">D19/7</f>
        <v>1.7142857142857142</v>
      </c>
      <c r="P19" s="17">
        <f t="shared" si="27"/>
        <v>0</v>
      </c>
      <c r="Q19" s="17">
        <f t="shared" si="8"/>
        <v>277</v>
      </c>
      <c r="R19" s="17"/>
      <c r="S19" s="57">
        <v>1.2261904761904761</v>
      </c>
      <c r="T19" s="57">
        <v>1226</v>
      </c>
      <c r="U19" s="58">
        <v>14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0.18588383333333333</v>
      </c>
      <c r="AD19" s="57">
        <f t="shared" si="12"/>
        <v>-3.0782362799999996</v>
      </c>
      <c r="AE19" s="57">
        <v>-7.32</v>
      </c>
      <c r="AF19" s="57">
        <v>-4.5002899999999997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17.853750000000002</v>
      </c>
      <c r="D20" s="17">
        <v>16</v>
      </c>
      <c r="E20" s="17">
        <v>28</v>
      </c>
      <c r="F20" s="17">
        <v>285.66000000000003</v>
      </c>
      <c r="G20" s="17">
        <v>-24.75</v>
      </c>
      <c r="H20" s="17">
        <f t="shared" si="1"/>
        <v>8.6641461877756773E-2</v>
      </c>
      <c r="I20" s="17">
        <f t="shared" si="2"/>
        <v>8.6928673808023549E-2</v>
      </c>
      <c r="J20" s="17">
        <f t="shared" si="5"/>
        <v>24.832044960000008</v>
      </c>
      <c r="K20" s="17">
        <f t="shared" si="3"/>
        <v>1.5520028100000005</v>
      </c>
      <c r="L20" s="17">
        <v>44</v>
      </c>
      <c r="M20" s="17">
        <f t="shared" si="6"/>
        <v>0.36363636363636365</v>
      </c>
      <c r="N20" s="17">
        <v>432</v>
      </c>
      <c r="O20" s="17">
        <f t="shared" ref="O20:P20" si="28">D20/7</f>
        <v>2.2857142857142856</v>
      </c>
      <c r="P20" s="17">
        <f t="shared" si="28"/>
        <v>4</v>
      </c>
      <c r="Q20" s="17">
        <f t="shared" si="8"/>
        <v>68</v>
      </c>
      <c r="R20" s="17"/>
      <c r="S20" s="57">
        <v>1.67003367003367</v>
      </c>
      <c r="T20" s="57">
        <v>1826</v>
      </c>
      <c r="U20" s="58">
        <v>14</v>
      </c>
      <c r="V20" s="61">
        <v>44322</v>
      </c>
      <c r="W20" s="57">
        <v>2</v>
      </c>
      <c r="X20" s="57">
        <f t="shared" si="9"/>
        <v>0.125</v>
      </c>
      <c r="Y20" s="57">
        <f t="shared" si="10"/>
        <v>8.25</v>
      </c>
      <c r="Z20" s="57">
        <v>1</v>
      </c>
      <c r="AA20" s="57" t="s">
        <v>35</v>
      </c>
      <c r="AB20" s="60">
        <f t="shared" si="11"/>
        <v>-0.69</v>
      </c>
      <c r="AC20" s="57">
        <v>0.18588383333333333</v>
      </c>
      <c r="AD20" s="57">
        <f t="shared" si="12"/>
        <v>-4.1043150399999995</v>
      </c>
      <c r="AE20" s="57">
        <v>-7.32</v>
      </c>
      <c r="AF20" s="57">
        <v>-4.5002899999999997</v>
      </c>
      <c r="AG20" s="57">
        <v>0</v>
      </c>
    </row>
    <row r="21" spans="1:33" ht="15.75" customHeight="1">
      <c r="A21" s="13" t="s">
        <v>68</v>
      </c>
      <c r="B21" s="13" t="s">
        <v>333</v>
      </c>
      <c r="C21" s="17">
        <f t="shared" si="4"/>
        <v>16.989999999999998</v>
      </c>
      <c r="D21" s="17">
        <v>33</v>
      </c>
      <c r="E21" s="17">
        <v>32</v>
      </c>
      <c r="F21" s="17">
        <v>560.66999999999996</v>
      </c>
      <c r="G21" s="17">
        <v>-37.799999999999997</v>
      </c>
      <c r="H21" s="17">
        <f t="shared" si="1"/>
        <v>6.7419337578254593E-2</v>
      </c>
      <c r="I21" s="17">
        <f t="shared" si="2"/>
        <v>7.1761963775482801E-2</v>
      </c>
      <c r="J21" s="17">
        <f t="shared" si="5"/>
        <v>40.234780229999942</v>
      </c>
      <c r="K21" s="17">
        <f t="shared" si="3"/>
        <v>1.2192357645454528</v>
      </c>
      <c r="L21" s="17">
        <v>45</v>
      </c>
      <c r="M21" s="17">
        <f t="shared" si="6"/>
        <v>0.73333333333333328</v>
      </c>
      <c r="N21" s="17">
        <v>312</v>
      </c>
      <c r="O21" s="17">
        <f t="shared" ref="O21:P21" si="29">D21/7</f>
        <v>4.7142857142857144</v>
      </c>
      <c r="P21" s="17">
        <f t="shared" si="29"/>
        <v>4.5714285714285712</v>
      </c>
      <c r="Q21" s="17">
        <f t="shared" si="8"/>
        <v>33</v>
      </c>
      <c r="R21" s="17"/>
      <c r="S21" s="57">
        <v>2.766439909297052</v>
      </c>
      <c r="T21" s="57">
        <v>1812</v>
      </c>
      <c r="U21" s="58">
        <v>600</v>
      </c>
      <c r="V21" s="61">
        <v>44354</v>
      </c>
      <c r="W21" s="57">
        <v>9</v>
      </c>
      <c r="X21" s="57">
        <f t="shared" si="9"/>
        <v>0.27272727272727271</v>
      </c>
      <c r="Y21" s="57">
        <f t="shared" si="10"/>
        <v>2.9076923076923076</v>
      </c>
      <c r="Z21" s="57">
        <v>4</v>
      </c>
      <c r="AA21" s="57" t="s">
        <v>35</v>
      </c>
      <c r="AB21" s="60">
        <f t="shared" si="11"/>
        <v>-0.69</v>
      </c>
      <c r="AC21" s="57">
        <v>0.18588383333333333</v>
      </c>
      <c r="AD21" s="57">
        <f t="shared" si="12"/>
        <v>-8.4651497699999982</v>
      </c>
      <c r="AE21" s="57">
        <v>-7.32</v>
      </c>
      <c r="AF21" s="57">
        <v>-4.5002899999999997</v>
      </c>
      <c r="AG21" s="57">
        <v>0</v>
      </c>
    </row>
    <row r="22" spans="1:33" ht="15.75" customHeight="1">
      <c r="A22" s="13" t="s">
        <v>70</v>
      </c>
      <c r="B22" s="13" t="s">
        <v>334</v>
      </c>
      <c r="C22" s="17">
        <f t="shared" si="4"/>
        <v>16.989999999999998</v>
      </c>
      <c r="D22" s="17">
        <v>46</v>
      </c>
      <c r="E22" s="17">
        <v>37</v>
      </c>
      <c r="F22" s="17">
        <v>781.54</v>
      </c>
      <c r="G22" s="17">
        <v>-49.820000000000007</v>
      </c>
      <c r="H22" s="17">
        <f t="shared" si="1"/>
        <v>6.374593750799705E-2</v>
      </c>
      <c r="I22" s="17">
        <f t="shared" si="2"/>
        <v>7.5435363845740358E-2</v>
      </c>
      <c r="J22" s="17">
        <f t="shared" si="5"/>
        <v>58.955754259999921</v>
      </c>
      <c r="K22" s="17">
        <f t="shared" si="3"/>
        <v>1.2816468317391287</v>
      </c>
      <c r="L22" s="17">
        <v>74</v>
      </c>
      <c r="M22" s="17">
        <f t="shared" si="6"/>
        <v>0.6216216216216216</v>
      </c>
      <c r="N22" s="17">
        <v>285</v>
      </c>
      <c r="O22" s="17">
        <f t="shared" ref="O22:P22" si="30">D22/7</f>
        <v>6.5714285714285712</v>
      </c>
      <c r="P22" s="17">
        <f t="shared" si="30"/>
        <v>5.2857142857142856</v>
      </c>
      <c r="Q22" s="17">
        <f t="shared" si="8"/>
        <v>24</v>
      </c>
      <c r="R22" s="17"/>
      <c r="S22" s="57">
        <v>4.0991735537190079</v>
      </c>
      <c r="T22" s="57">
        <v>1812</v>
      </c>
      <c r="U22" s="58">
        <v>600</v>
      </c>
      <c r="V22" s="61">
        <v>44372</v>
      </c>
      <c r="W22" s="57">
        <v>3</v>
      </c>
      <c r="X22" s="57">
        <f t="shared" si="9"/>
        <v>6.5217391304347824E-2</v>
      </c>
      <c r="Y22" s="57">
        <f t="shared" si="10"/>
        <v>12.455000000000002</v>
      </c>
      <c r="Z22" s="57">
        <v>1</v>
      </c>
      <c r="AA22" s="57" t="s">
        <v>35</v>
      </c>
      <c r="AB22" s="60">
        <f t="shared" si="11"/>
        <v>-0.69</v>
      </c>
      <c r="AC22" s="57">
        <v>0.18588383333333333</v>
      </c>
      <c r="AD22" s="57">
        <f t="shared" si="12"/>
        <v>-11.799905739999998</v>
      </c>
      <c r="AE22" s="57">
        <v>-7.32</v>
      </c>
      <c r="AF22" s="57">
        <v>-4.5002899999999997</v>
      </c>
      <c r="AG22" s="57">
        <v>0</v>
      </c>
    </row>
    <row r="23" spans="1:33" ht="15.75" customHeight="1">
      <c r="A23" s="13" t="s">
        <v>72</v>
      </c>
      <c r="B23" s="13" t="s">
        <v>303</v>
      </c>
      <c r="C23" s="17">
        <f t="shared" si="4"/>
        <v>16.880196078431371</v>
      </c>
      <c r="D23" s="17">
        <v>51</v>
      </c>
      <c r="E23" s="17">
        <v>41</v>
      </c>
      <c r="F23" s="17">
        <v>860.89</v>
      </c>
      <c r="G23" s="17">
        <v>0</v>
      </c>
      <c r="H23" s="17">
        <f t="shared" si="1"/>
        <v>0</v>
      </c>
      <c r="I23" s="17">
        <f t="shared" si="2"/>
        <v>0.1345574995760202</v>
      </c>
      <c r="J23" s="17">
        <f t="shared" si="5"/>
        <v>115.83920581000002</v>
      </c>
      <c r="K23" s="17">
        <f t="shared" si="3"/>
        <v>2.271356976666667</v>
      </c>
      <c r="L23" s="17">
        <v>59</v>
      </c>
      <c r="M23" s="17">
        <f t="shared" si="6"/>
        <v>0.86440677966101698</v>
      </c>
      <c r="N23" s="17">
        <v>203</v>
      </c>
      <c r="O23" s="17">
        <f t="shared" ref="O23:P23" si="31">D23/7</f>
        <v>7.2857142857142856</v>
      </c>
      <c r="P23" s="17">
        <f t="shared" si="31"/>
        <v>5.8571428571428568</v>
      </c>
      <c r="Q23" s="17">
        <f t="shared" si="8"/>
        <v>15</v>
      </c>
      <c r="R23" s="17"/>
      <c r="S23" s="57">
        <v>2.117647058823529</v>
      </c>
      <c r="T23" s="57">
        <v>1812</v>
      </c>
      <c r="U23" s="58">
        <v>600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0.18588383333333333</v>
      </c>
      <c r="AD23" s="57">
        <f t="shared" si="12"/>
        <v>-13.082504189999998</v>
      </c>
      <c r="AE23" s="57">
        <v>-7.32</v>
      </c>
      <c r="AF23" s="57">
        <v>-4.5002899999999997</v>
      </c>
      <c r="AG23" s="57">
        <v>0</v>
      </c>
    </row>
    <row r="24" spans="1:33" ht="15.75" customHeight="1">
      <c r="A24" s="13" t="s">
        <v>74</v>
      </c>
      <c r="B24" s="13" t="s">
        <v>335</v>
      </c>
      <c r="C24" s="17">
        <f t="shared" si="4"/>
        <v>17.313939393939393</v>
      </c>
      <c r="D24" s="17">
        <v>33</v>
      </c>
      <c r="E24" s="17">
        <v>41</v>
      </c>
      <c r="F24" s="17">
        <v>571.36</v>
      </c>
      <c r="G24" s="17">
        <v>0</v>
      </c>
      <c r="H24" s="17">
        <f t="shared" si="1"/>
        <v>0</v>
      </c>
      <c r="I24" s="17">
        <f t="shared" si="2"/>
        <v>0.15248053806706807</v>
      </c>
      <c r="J24" s="17">
        <f t="shared" si="5"/>
        <v>87.121280230000011</v>
      </c>
      <c r="K24" s="17">
        <f t="shared" si="3"/>
        <v>2.6400387948484854</v>
      </c>
      <c r="L24" s="17">
        <v>72</v>
      </c>
      <c r="M24" s="17">
        <f t="shared" si="6"/>
        <v>0.45833333333333331</v>
      </c>
      <c r="N24" s="17">
        <v>133</v>
      </c>
      <c r="O24" s="17">
        <f t="shared" ref="O24:P24" si="32">D24/7</f>
        <v>4.7142857142857144</v>
      </c>
      <c r="P24" s="17">
        <f t="shared" si="32"/>
        <v>5.8571428571428568</v>
      </c>
      <c r="Q24" s="17">
        <f t="shared" si="8"/>
        <v>12</v>
      </c>
      <c r="R24" s="17"/>
      <c r="S24" s="57">
        <v>2.944519621109607</v>
      </c>
      <c r="T24" s="57">
        <v>1812</v>
      </c>
      <c r="U24" s="58">
        <v>600</v>
      </c>
      <c r="V24" s="61" t="s">
        <v>336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0.18588383333333333</v>
      </c>
      <c r="AD24" s="57">
        <f t="shared" si="12"/>
        <v>-8.4651497699999982</v>
      </c>
      <c r="AE24" s="57">
        <v>-7.32</v>
      </c>
      <c r="AF24" s="57">
        <v>-4.5002899999999997</v>
      </c>
      <c r="AG24" s="57">
        <v>0</v>
      </c>
    </row>
    <row r="25" spans="1:33" ht="15.75" customHeight="1">
      <c r="A25" s="13" t="s">
        <v>76</v>
      </c>
      <c r="B25" s="27">
        <v>23.99</v>
      </c>
      <c r="C25" s="17">
        <f t="shared" si="4"/>
        <v>19.91105263157894</v>
      </c>
      <c r="D25" s="17">
        <v>19</v>
      </c>
      <c r="E25" s="17">
        <v>53</v>
      </c>
      <c r="F25" s="17">
        <v>378.30999999999989</v>
      </c>
      <c r="G25" s="17">
        <v>-0.19</v>
      </c>
      <c r="H25" s="17">
        <f t="shared" si="1"/>
        <v>5.0223361793238369E-4</v>
      </c>
      <c r="I25" s="17">
        <f t="shared" si="2"/>
        <v>0.24999105466416424</v>
      </c>
      <c r="J25" s="17">
        <f t="shared" si="5"/>
        <v>94.574115889999945</v>
      </c>
      <c r="K25" s="17">
        <f t="shared" si="3"/>
        <v>4.9775850468421021</v>
      </c>
      <c r="L25" s="17">
        <v>58</v>
      </c>
      <c r="M25" s="17">
        <f t="shared" si="6"/>
        <v>0.32758620689655171</v>
      </c>
      <c r="N25" s="17">
        <v>51</v>
      </c>
      <c r="O25" s="17">
        <f t="shared" ref="O25:P25" si="33">D25/7</f>
        <v>2.7142857142857144</v>
      </c>
      <c r="P25" s="17">
        <f t="shared" si="33"/>
        <v>7.5714285714285712</v>
      </c>
      <c r="Q25" s="17">
        <f t="shared" si="8"/>
        <v>4</v>
      </c>
      <c r="R25" s="17"/>
      <c r="S25" s="57">
        <v>3.7201907790143078</v>
      </c>
      <c r="T25" s="57">
        <v>1812</v>
      </c>
      <c r="U25" s="58">
        <v>600</v>
      </c>
      <c r="V25" s="61" t="s">
        <v>337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0.18588383333333333</v>
      </c>
      <c r="AD25" s="57">
        <f t="shared" si="12"/>
        <v>-4.8738741099999991</v>
      </c>
      <c r="AE25" s="57">
        <v>-7.18</v>
      </c>
      <c r="AF25" s="57">
        <v>-4.5002899999999997</v>
      </c>
      <c r="AG25" s="57">
        <v>0</v>
      </c>
    </row>
    <row r="26" spans="1:33" ht="15.75" customHeight="1">
      <c r="A26" s="13" t="s">
        <v>78</v>
      </c>
      <c r="B26" s="13" t="s">
        <v>156</v>
      </c>
      <c r="C26" s="17">
        <f t="shared" si="4"/>
        <v>23.990000000000002</v>
      </c>
      <c r="D26" s="17">
        <v>5</v>
      </c>
      <c r="E26" s="17">
        <v>26</v>
      </c>
      <c r="F26" s="17">
        <v>119.95</v>
      </c>
      <c r="G26" s="17">
        <v>0</v>
      </c>
      <c r="H26" s="17">
        <f t="shared" si="1"/>
        <v>0</v>
      </c>
      <c r="I26" s="17">
        <f t="shared" si="2"/>
        <v>0.35242560691954983</v>
      </c>
      <c r="J26" s="17">
        <f t="shared" si="5"/>
        <v>42.273451550000004</v>
      </c>
      <c r="K26" s="17">
        <f t="shared" si="3"/>
        <v>8.4546903100000002</v>
      </c>
      <c r="L26" s="17">
        <v>44</v>
      </c>
      <c r="M26" s="17">
        <f t="shared" si="6"/>
        <v>0.11363636363636363</v>
      </c>
      <c r="N26" s="17">
        <v>15</v>
      </c>
      <c r="O26" s="17">
        <f t="shared" ref="O26:P26" si="34">D26/7</f>
        <v>0.7142857142857143</v>
      </c>
      <c r="P26" s="17">
        <f t="shared" si="34"/>
        <v>3.7142857142857144</v>
      </c>
      <c r="Q26" s="17">
        <f t="shared" si="8"/>
        <v>3</v>
      </c>
      <c r="R26" s="17"/>
      <c r="S26" s="57">
        <v>5.852348993288591</v>
      </c>
      <c r="T26" s="57">
        <v>1212</v>
      </c>
      <c r="U26" s="58">
        <v>600</v>
      </c>
      <c r="V26" s="61" t="s">
        <v>338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0.18588383333333333</v>
      </c>
      <c r="AD26" s="57">
        <f t="shared" si="12"/>
        <v>-1.2825984499999998</v>
      </c>
      <c r="AE26" s="57">
        <v>-7.18</v>
      </c>
      <c r="AF26" s="57">
        <v>-4.5002899999999997</v>
      </c>
      <c r="AG26" s="57">
        <v>0</v>
      </c>
    </row>
    <row r="27" spans="1:33" ht="15.75" customHeight="1">
      <c r="A27" s="13" t="s">
        <v>79</v>
      </c>
      <c r="B27" s="13"/>
      <c r="C27" s="17">
        <f t="shared" si="4"/>
        <v>23.990000000000002</v>
      </c>
      <c r="D27" s="17">
        <v>7</v>
      </c>
      <c r="E27" s="17">
        <v>5</v>
      </c>
      <c r="F27" s="17">
        <v>167.93</v>
      </c>
      <c r="G27" s="17">
        <v>-7.0000000000000007E-2</v>
      </c>
      <c r="H27" s="17">
        <f t="shared" si="1"/>
        <v>4.1684035014589413E-4</v>
      </c>
      <c r="I27" s="17">
        <f t="shared" si="2"/>
        <v>0.352008766569404</v>
      </c>
      <c r="J27" s="17">
        <f t="shared" si="5"/>
        <v>59.112832170000019</v>
      </c>
      <c r="K27" s="17">
        <f t="shared" si="3"/>
        <v>8.4446903100000021</v>
      </c>
      <c r="L27" s="17">
        <v>67</v>
      </c>
      <c r="M27" s="17">
        <f t="shared" si="6"/>
        <v>0.1044776119402985</v>
      </c>
      <c r="N27" s="17">
        <v>2</v>
      </c>
      <c r="O27" s="17">
        <f t="shared" ref="O27:P27" si="35">D27/7</f>
        <v>1</v>
      </c>
      <c r="P27" s="17">
        <f t="shared" si="35"/>
        <v>0.7142857142857143</v>
      </c>
      <c r="Q27" s="17">
        <f t="shared" si="8"/>
        <v>1</v>
      </c>
      <c r="R27" s="17"/>
      <c r="S27" s="57">
        <v>3.3300248138957822</v>
      </c>
      <c r="T27" s="57">
        <v>1212</v>
      </c>
      <c r="U27" s="58">
        <v>600</v>
      </c>
      <c r="V27" s="61" t="s">
        <v>338</v>
      </c>
      <c r="W27" s="57">
        <v>0</v>
      </c>
      <c r="X27" s="57">
        <f t="shared" si="9"/>
        <v>0</v>
      </c>
      <c r="Y27" s="57">
        <f t="shared" si="10"/>
        <v>7.0000000000000007E-2</v>
      </c>
      <c r="Z27" s="57">
        <v>1</v>
      </c>
      <c r="AA27" s="57" t="s">
        <v>35</v>
      </c>
      <c r="AB27" s="60">
        <f t="shared" si="11"/>
        <v>-0.69</v>
      </c>
      <c r="AC27" s="57">
        <v>0.18588383333333333</v>
      </c>
      <c r="AD27" s="57">
        <f t="shared" si="12"/>
        <v>-1.7956378299999998</v>
      </c>
      <c r="AE27" s="57">
        <v>-7.18</v>
      </c>
      <c r="AF27" s="57">
        <v>-4.5002899999999997</v>
      </c>
      <c r="AG27" s="57">
        <v>0</v>
      </c>
    </row>
    <row r="28" spans="1:33" ht="15.75" customHeight="1">
      <c r="A28" s="13" t="s">
        <v>81</v>
      </c>
      <c r="B28" s="13"/>
      <c r="C28" s="17">
        <f t="shared" si="4"/>
        <v>23.99</v>
      </c>
      <c r="D28" s="17">
        <v>2</v>
      </c>
      <c r="E28" s="17">
        <v>0</v>
      </c>
      <c r="F28" s="17">
        <v>47.98</v>
      </c>
      <c r="G28" s="17">
        <v>0</v>
      </c>
      <c r="H28" s="17">
        <f t="shared" si="1"/>
        <v>0</v>
      </c>
      <c r="I28" s="17">
        <f t="shared" si="2"/>
        <v>0.383383036942476</v>
      </c>
      <c r="J28" s="17">
        <f t="shared" si="5"/>
        <v>18.394718112499998</v>
      </c>
      <c r="K28" s="17">
        <f t="shared" si="3"/>
        <v>9.1973590562499989</v>
      </c>
      <c r="L28" s="17">
        <v>25</v>
      </c>
      <c r="M28" s="17">
        <f t="shared" si="6"/>
        <v>0.08</v>
      </c>
      <c r="N28" s="17">
        <v>0</v>
      </c>
      <c r="O28" s="17">
        <f t="shared" ref="O28:P28" si="36">D28/7</f>
        <v>0.2857142857142857</v>
      </c>
      <c r="P28" s="17">
        <f t="shared" si="36"/>
        <v>0</v>
      </c>
      <c r="Q28" s="17">
        <f t="shared" si="8"/>
        <v>0</v>
      </c>
      <c r="R28" s="17"/>
      <c r="S28" s="57">
        <v>3.3695090439276481</v>
      </c>
      <c r="T28" s="57">
        <v>1212</v>
      </c>
      <c r="U28" s="58">
        <v>600</v>
      </c>
      <c r="V28" s="61" t="s">
        <v>338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0.18588383333333333</v>
      </c>
      <c r="AD28" s="57">
        <f t="shared" si="12"/>
        <v>-0.51303937999999993</v>
      </c>
      <c r="AE28" s="57">
        <v>-7.18</v>
      </c>
      <c r="AF28" s="57">
        <v>-3.75762125375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1212</v>
      </c>
      <c r="U29" s="58">
        <v>600</v>
      </c>
      <c r="V29" s="61" t="s">
        <v>338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0.18588383333333333</v>
      </c>
      <c r="AD29" s="57">
        <f t="shared" si="12"/>
        <v>0</v>
      </c>
      <c r="AE29" s="57">
        <v>-7.18</v>
      </c>
      <c r="AF29" s="57">
        <v>-3.75762125375</v>
      </c>
      <c r="AG29" s="57">
        <v>0</v>
      </c>
    </row>
    <row r="30" spans="1:33" ht="15.75" customHeight="1">
      <c r="A30" s="13" t="s">
        <v>84</v>
      </c>
      <c r="B30" s="13" t="s">
        <v>339</v>
      </c>
      <c r="C30" s="17">
        <f t="shared" si="4"/>
        <v>23.99</v>
      </c>
      <c r="D30" s="17">
        <v>1</v>
      </c>
      <c r="E30" s="17">
        <v>1</v>
      </c>
      <c r="F30" s="17">
        <v>23.99</v>
      </c>
      <c r="G30" s="17">
        <v>0</v>
      </c>
      <c r="H30" s="17">
        <f t="shared" si="1"/>
        <v>0</v>
      </c>
      <c r="I30" s="17">
        <f t="shared" si="2"/>
        <v>0.383383036942476</v>
      </c>
      <c r="J30" s="17">
        <f t="shared" si="5"/>
        <v>9.1973590562499989</v>
      </c>
      <c r="K30" s="17">
        <f t="shared" si="3"/>
        <v>9.1973590562499989</v>
      </c>
      <c r="L30" s="17">
        <v>14</v>
      </c>
      <c r="M30" s="17">
        <f t="shared" si="6"/>
        <v>7.1428571428571425E-2</v>
      </c>
      <c r="N30" s="17">
        <v>599</v>
      </c>
      <c r="O30" s="17">
        <f t="shared" ref="O30:P30" si="38">D30/7</f>
        <v>0.14285714285714285</v>
      </c>
      <c r="P30" s="17">
        <f t="shared" si="38"/>
        <v>0.14285714285714285</v>
      </c>
      <c r="Q30" s="17">
        <f t="shared" si="8"/>
        <v>2096</v>
      </c>
      <c r="R30" s="17"/>
      <c r="S30" s="57">
        <v>2.1771689497716888</v>
      </c>
      <c r="T30" s="57">
        <v>612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0.18588383333333333</v>
      </c>
      <c r="AD30" s="57">
        <f t="shared" si="12"/>
        <v>-0.25651968999999997</v>
      </c>
      <c r="AE30" s="57">
        <v>-7.18</v>
      </c>
      <c r="AF30" s="57">
        <v>-3.75762125375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21.818888888888889</v>
      </c>
      <c r="D31" s="17">
        <v>18</v>
      </c>
      <c r="E31" s="17">
        <v>1</v>
      </c>
      <c r="F31" s="17">
        <v>392.74</v>
      </c>
      <c r="G31" s="17">
        <v>-37.29</v>
      </c>
      <c r="H31" s="17">
        <f t="shared" si="1"/>
        <v>9.4948311860263784E-2</v>
      </c>
      <c r="I31" s="17">
        <f t="shared" si="2"/>
        <v>0.24200352144548545</v>
      </c>
      <c r="J31" s="17">
        <f t="shared" si="5"/>
        <v>95.044463012499961</v>
      </c>
      <c r="K31" s="17">
        <f t="shared" si="3"/>
        <v>5.2802479451388864</v>
      </c>
      <c r="L31" s="17">
        <v>68</v>
      </c>
      <c r="M31" s="17">
        <f t="shared" si="6"/>
        <v>0.26470588235294118</v>
      </c>
      <c r="N31" s="17">
        <v>581</v>
      </c>
      <c r="O31" s="17">
        <f t="shared" ref="O31:P31" si="39">D31/7</f>
        <v>2.5714285714285716</v>
      </c>
      <c r="P31" s="17">
        <f t="shared" si="39"/>
        <v>0.14285714285714285</v>
      </c>
      <c r="Q31" s="17">
        <f t="shared" si="8"/>
        <v>214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2.3713646532438482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4</v>
      </c>
      <c r="X31" s="57">
        <f t="shared" si="9"/>
        <v>0.22222222222222221</v>
      </c>
      <c r="Y31" s="57">
        <f t="shared" si="10"/>
        <v>7.4580000000000002</v>
      </c>
      <c r="Z31" s="57">
        <v>1</v>
      </c>
      <c r="AA31" s="57" t="s">
        <v>35</v>
      </c>
      <c r="AB31" s="60">
        <f t="shared" si="11"/>
        <v>-0.69</v>
      </c>
      <c r="AC31" s="57">
        <v>0.18588383333333333</v>
      </c>
      <c r="AD31" s="57">
        <f t="shared" si="12"/>
        <v>-4.6173544199999998</v>
      </c>
      <c r="AE31" s="57">
        <v>-7.18</v>
      </c>
      <c r="AF31" s="57">
        <v>-3.75762125375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3.5" customWidth="1"/>
    <col min="22" max="22" width="18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Green &amp; Black")</f>
        <v>All Weather Cornhole Bean Bags Set of 8 - Duck Cloth, Regulation Size &amp; Weight - Green &amp;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Info!B1:BJ7000""),3,FALSE),"""")"),"B07ZTNS1FJ")</f>
        <v>B07ZTNS1FJ</v>
      </c>
      <c r="B2" s="2" t="s">
        <v>340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225</v>
      </c>
      <c r="E3" s="4"/>
      <c r="F3" s="5">
        <f t="shared" ref="F3:G3" si="0">SUM(F4:F99763)</f>
        <v>4000.4300000000007</v>
      </c>
      <c r="G3" s="5">
        <f t="shared" si="0"/>
        <v>-10.72</v>
      </c>
      <c r="H3" s="6">
        <f t="shared" ref="H3:H31" si="1">G3/F3*-1</f>
        <v>2.6797119309674208E-3</v>
      </c>
      <c r="I3" s="7">
        <f t="shared" ref="I3:I31" si="2">J3/F3</f>
        <v>0.18553163941407536</v>
      </c>
      <c r="J3" s="5">
        <f>SUM(J4:J99763)</f>
        <v>742.20633626124959</v>
      </c>
      <c r="K3" s="5">
        <f t="shared" ref="K3:K31" si="3">J3/D3</f>
        <v>3.2986948278277759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4.62 - May
7.92 - Jun
6.6 - Jul
4.95 - Aug
4.95 - Sept
4.62 - Oct
2.64 - Nov
2.64 - Dec
1 - Jan
1 - Feb")</f>
        <v>2 - March
4 - April
4.62 - May
7.92 - Jun
6.6 - Jul
4.95 - Aug
4.95 - Sept
4.62 - Oct
2.64 - Nov
2.64 -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268</v>
      </c>
      <c r="U4" s="58">
        <v>108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268</v>
      </c>
      <c r="U5" s="58">
        <v>108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268</v>
      </c>
      <c r="U6" s="58">
        <v>108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268</v>
      </c>
      <c r="U7" s="58">
        <v>108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268</v>
      </c>
      <c r="U8" s="58">
        <v>108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160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0.18215232291666669</v>
      </c>
      <c r="AD9" s="57">
        <f t="shared" si="12"/>
        <v>0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160</v>
      </c>
      <c r="U10" s="58">
        <v>96</v>
      </c>
      <c r="V10" s="61">
        <v>44301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0.18215232291666669</v>
      </c>
      <c r="AD10" s="57">
        <f t="shared" si="12"/>
        <v>0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160</v>
      </c>
      <c r="U11" s="58">
        <v>96</v>
      </c>
      <c r="V11" s="61">
        <v>44301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0.18215232291666669</v>
      </c>
      <c r="AD11" s="57">
        <f t="shared" si="12"/>
        <v>0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160</v>
      </c>
      <c r="U12" s="58">
        <v>96</v>
      </c>
      <c r="V12" s="61">
        <v>44307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0.18215232291666669</v>
      </c>
      <c r="AD12" s="57">
        <f t="shared" si="12"/>
        <v>0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/>
      <c r="C13" s="17">
        <f t="shared" si="4"/>
        <v>17.989999999999998</v>
      </c>
      <c r="D13" s="17">
        <v>1</v>
      </c>
      <c r="E13" s="17">
        <v>0</v>
      </c>
      <c r="F13" s="17">
        <v>17.989999999999998</v>
      </c>
      <c r="G13" s="17">
        <v>0</v>
      </c>
      <c r="H13" s="17">
        <f t="shared" si="1"/>
        <v>0</v>
      </c>
      <c r="I13" s="17">
        <f t="shared" si="2"/>
        <v>0.19495518454697044</v>
      </c>
      <c r="J13" s="17">
        <f t="shared" si="5"/>
        <v>3.5072437699999979</v>
      </c>
      <c r="K13" s="17">
        <f t="shared" si="3"/>
        <v>3.5072437699999979</v>
      </c>
      <c r="L13" s="17">
        <v>3</v>
      </c>
      <c r="M13" s="17">
        <f t="shared" si="6"/>
        <v>0.33333333333333331</v>
      </c>
      <c r="N13" s="17">
        <v>0</v>
      </c>
      <c r="O13" s="17">
        <f t="shared" ref="O13:P13" si="21">D13/7</f>
        <v>0.14285714285714285</v>
      </c>
      <c r="P13" s="17">
        <f t="shared" si="21"/>
        <v>0</v>
      </c>
      <c r="Q13" s="17">
        <f t="shared" si="8"/>
        <v>0</v>
      </c>
      <c r="R13" s="17"/>
      <c r="S13" s="57">
        <v>0</v>
      </c>
      <c r="T13" s="57">
        <v>160</v>
      </c>
      <c r="U13" s="58">
        <v>96</v>
      </c>
      <c r="V13" s="61">
        <v>44307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0.18215232291666669</v>
      </c>
      <c r="AD13" s="57">
        <f t="shared" si="12"/>
        <v>-0.17486623000000001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341</v>
      </c>
      <c r="C14" s="17">
        <f t="shared" si="4"/>
        <v>17.989999999999998</v>
      </c>
      <c r="D14" s="17">
        <v>1</v>
      </c>
      <c r="E14" s="17">
        <v>0</v>
      </c>
      <c r="F14" s="17">
        <v>17.989999999999998</v>
      </c>
      <c r="G14" s="17">
        <v>0</v>
      </c>
      <c r="H14" s="17">
        <f t="shared" si="1"/>
        <v>0</v>
      </c>
      <c r="I14" s="17">
        <f t="shared" si="2"/>
        <v>0.19070260113257353</v>
      </c>
      <c r="J14" s="17">
        <f t="shared" si="5"/>
        <v>3.4307397943749978</v>
      </c>
      <c r="K14" s="17">
        <f t="shared" si="3"/>
        <v>3.4307397943749978</v>
      </c>
      <c r="L14" s="17">
        <v>2</v>
      </c>
      <c r="M14" s="17">
        <f t="shared" si="6"/>
        <v>0.5</v>
      </c>
      <c r="N14" s="17">
        <v>107</v>
      </c>
      <c r="O14" s="17">
        <f t="shared" ref="O14:P14" si="22">D14/7</f>
        <v>0.14285714285714285</v>
      </c>
      <c r="P14" s="17">
        <f t="shared" si="22"/>
        <v>0</v>
      </c>
      <c r="Q14" s="17">
        <f t="shared" si="8"/>
        <v>749</v>
      </c>
      <c r="R14" s="17"/>
      <c r="S14" s="57">
        <v>0.45161290322580638</v>
      </c>
      <c r="T14" s="57">
        <v>160</v>
      </c>
      <c r="U14" s="58">
        <v>96</v>
      </c>
      <c r="V14" s="61">
        <v>44307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0.18215232291666669</v>
      </c>
      <c r="AD14" s="57">
        <f t="shared" si="12"/>
        <v>-0.25137020562500001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112</v>
      </c>
      <c r="C15" s="17">
        <f t="shared" si="4"/>
        <v>18.561428571428571</v>
      </c>
      <c r="D15" s="17">
        <v>7</v>
      </c>
      <c r="E15" s="17">
        <v>0</v>
      </c>
      <c r="F15" s="17">
        <v>129.93</v>
      </c>
      <c r="G15" s="17">
        <v>0</v>
      </c>
      <c r="H15" s="17">
        <f t="shared" si="1"/>
        <v>0</v>
      </c>
      <c r="I15" s="17">
        <f t="shared" si="2"/>
        <v>0.20342179297025315</v>
      </c>
      <c r="J15" s="17">
        <f t="shared" si="5"/>
        <v>26.430593560624992</v>
      </c>
      <c r="K15" s="17">
        <f t="shared" si="3"/>
        <v>3.7757990800892847</v>
      </c>
      <c r="L15" s="17">
        <v>10</v>
      </c>
      <c r="M15" s="17">
        <f t="shared" si="6"/>
        <v>0.7</v>
      </c>
      <c r="N15" s="17">
        <v>100</v>
      </c>
      <c r="O15" s="17">
        <f t="shared" ref="O15:P15" si="23">D15/7</f>
        <v>1</v>
      </c>
      <c r="P15" s="17">
        <f t="shared" si="23"/>
        <v>0</v>
      </c>
      <c r="Q15" s="17">
        <f t="shared" si="8"/>
        <v>100</v>
      </c>
      <c r="R15" s="17"/>
      <c r="S15" s="57">
        <v>0.28828828828828829</v>
      </c>
      <c r="T15" s="57">
        <v>160</v>
      </c>
      <c r="U15" s="58">
        <v>96</v>
      </c>
      <c r="V15" s="61">
        <v>44307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0.18215232291666669</v>
      </c>
      <c r="AD15" s="57">
        <f t="shared" si="12"/>
        <v>-1.7595914393750001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107</v>
      </c>
      <c r="C16" s="17">
        <f t="shared" si="4"/>
        <v>18.078888888888891</v>
      </c>
      <c r="D16" s="17">
        <v>9</v>
      </c>
      <c r="E16" s="17">
        <v>0</v>
      </c>
      <c r="F16" s="17">
        <v>162.71</v>
      </c>
      <c r="G16" s="17">
        <v>0</v>
      </c>
      <c r="H16" s="17">
        <f t="shared" si="1"/>
        <v>0</v>
      </c>
      <c r="I16" s="17">
        <f t="shared" si="2"/>
        <v>0.18616411498601815</v>
      </c>
      <c r="J16" s="17">
        <f t="shared" si="5"/>
        <v>30.290763149375014</v>
      </c>
      <c r="K16" s="17">
        <f t="shared" si="3"/>
        <v>3.3656403499305569</v>
      </c>
      <c r="L16" s="17">
        <v>17</v>
      </c>
      <c r="M16" s="17">
        <f t="shared" si="6"/>
        <v>0.52941176470588236</v>
      </c>
      <c r="N16" s="17">
        <v>90</v>
      </c>
      <c r="O16" s="17">
        <f t="shared" ref="O16:P16" si="24">D16/7</f>
        <v>1.2857142857142858</v>
      </c>
      <c r="P16" s="17">
        <f t="shared" si="24"/>
        <v>0</v>
      </c>
      <c r="Q16" s="17">
        <f t="shared" si="8"/>
        <v>70</v>
      </c>
      <c r="R16" s="17"/>
      <c r="S16" s="57">
        <v>0.76595744680851063</v>
      </c>
      <c r="T16" s="57">
        <v>160</v>
      </c>
      <c r="U16" s="58">
        <v>96</v>
      </c>
      <c r="V16" s="61">
        <v>44307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0.18215232291666669</v>
      </c>
      <c r="AD16" s="57">
        <f t="shared" si="12"/>
        <v>-2.2623318506250003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342</v>
      </c>
      <c r="C17" s="17">
        <f t="shared" si="4"/>
        <v>16.823333333333334</v>
      </c>
      <c r="D17" s="17">
        <v>9</v>
      </c>
      <c r="E17" s="17">
        <v>0</v>
      </c>
      <c r="F17" s="17">
        <v>151.41</v>
      </c>
      <c r="G17" s="17">
        <v>0</v>
      </c>
      <c r="H17" s="17">
        <f t="shared" si="1"/>
        <v>0</v>
      </c>
      <c r="I17" s="17">
        <f t="shared" si="2"/>
        <v>0.13662085165692489</v>
      </c>
      <c r="J17" s="17">
        <f t="shared" si="5"/>
        <v>20.685763149374996</v>
      </c>
      <c r="K17" s="17">
        <f t="shared" si="3"/>
        <v>2.2984181277083326</v>
      </c>
      <c r="L17" s="17">
        <v>18</v>
      </c>
      <c r="M17" s="17">
        <f t="shared" si="6"/>
        <v>0.5</v>
      </c>
      <c r="N17" s="17">
        <v>87</v>
      </c>
      <c r="O17" s="17">
        <f t="shared" ref="O17:P17" si="25">D17/7</f>
        <v>1.2857142857142858</v>
      </c>
      <c r="P17" s="17">
        <f t="shared" si="25"/>
        <v>0</v>
      </c>
      <c r="Q17" s="17">
        <f t="shared" si="8"/>
        <v>67</v>
      </c>
      <c r="R17" s="17"/>
      <c r="S17" s="57">
        <v>0.74226804123711343</v>
      </c>
      <c r="T17" s="57">
        <v>512</v>
      </c>
      <c r="U17" s="58">
        <v>96</v>
      </c>
      <c r="V17" s="61">
        <v>44322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0.18215232291666669</v>
      </c>
      <c r="AD17" s="57">
        <f t="shared" si="12"/>
        <v>-2.2623318506250003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301</v>
      </c>
      <c r="C18" s="17">
        <f t="shared" si="4"/>
        <v>16.660740740740739</v>
      </c>
      <c r="D18" s="17">
        <v>27</v>
      </c>
      <c r="E18" s="17">
        <v>0</v>
      </c>
      <c r="F18" s="17">
        <v>449.84</v>
      </c>
      <c r="G18" s="17">
        <v>0</v>
      </c>
      <c r="H18" s="17">
        <f t="shared" si="1"/>
        <v>0</v>
      </c>
      <c r="I18" s="17">
        <f t="shared" si="2"/>
        <v>0.12965896640611108</v>
      </c>
      <c r="J18" s="17">
        <f t="shared" si="5"/>
        <v>58.325789448125001</v>
      </c>
      <c r="K18" s="17">
        <f t="shared" si="3"/>
        <v>2.1602144240046295</v>
      </c>
      <c r="L18" s="17">
        <v>47</v>
      </c>
      <c r="M18" s="17">
        <f t="shared" si="6"/>
        <v>0.57446808510638303</v>
      </c>
      <c r="N18" s="17">
        <v>58</v>
      </c>
      <c r="O18" s="17">
        <f t="shared" ref="O18:P18" si="26">D18/7</f>
        <v>3.8571428571428572</v>
      </c>
      <c r="P18" s="17">
        <f t="shared" si="26"/>
        <v>0</v>
      </c>
      <c r="Q18" s="17">
        <f t="shared" si="8"/>
        <v>15</v>
      </c>
      <c r="R18" s="17"/>
      <c r="S18" s="57">
        <v>1.0169491525423731</v>
      </c>
      <c r="T18" s="57">
        <v>512</v>
      </c>
      <c r="U18" s="58">
        <v>96</v>
      </c>
      <c r="V18" s="61">
        <v>44322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0.18215232291666669</v>
      </c>
      <c r="AD18" s="57">
        <f t="shared" si="12"/>
        <v>-6.786995551875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18.596875000000001</v>
      </c>
      <c r="D19" s="17">
        <v>16</v>
      </c>
      <c r="E19" s="17">
        <v>0</v>
      </c>
      <c r="F19" s="17">
        <v>297.55</v>
      </c>
      <c r="G19" s="17">
        <v>0</v>
      </c>
      <c r="H19" s="17">
        <f t="shared" si="1"/>
        <v>0</v>
      </c>
      <c r="I19" s="17">
        <f t="shared" si="2"/>
        <v>0.2046541983196101</v>
      </c>
      <c r="J19" s="17">
        <f t="shared" si="5"/>
        <v>60.894856709999985</v>
      </c>
      <c r="K19" s="17">
        <f t="shared" si="3"/>
        <v>3.8059285443749991</v>
      </c>
      <c r="L19" s="17">
        <v>29</v>
      </c>
      <c r="M19" s="17">
        <f t="shared" si="6"/>
        <v>0.55172413793103448</v>
      </c>
      <c r="N19" s="17">
        <v>38</v>
      </c>
      <c r="O19" s="17">
        <f t="shared" ref="O19:P19" si="27">D19/7</f>
        <v>2.2857142857142856</v>
      </c>
      <c r="P19" s="17">
        <f t="shared" si="27"/>
        <v>0</v>
      </c>
      <c r="Q19" s="17">
        <f t="shared" si="8"/>
        <v>16</v>
      </c>
      <c r="R19" s="17"/>
      <c r="S19" s="57">
        <v>1.673202614379085</v>
      </c>
      <c r="T19" s="57">
        <v>512</v>
      </c>
      <c r="U19" s="58">
        <v>64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0.18215232291666669</v>
      </c>
      <c r="AD19" s="57">
        <f t="shared" si="12"/>
        <v>-4.0219232900000002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17.989999999999998</v>
      </c>
      <c r="D20" s="17">
        <v>9</v>
      </c>
      <c r="E20" s="17">
        <v>0</v>
      </c>
      <c r="F20" s="17">
        <v>161.91</v>
      </c>
      <c r="G20" s="17">
        <v>0</v>
      </c>
      <c r="H20" s="17">
        <f t="shared" si="1"/>
        <v>0</v>
      </c>
      <c r="I20" s="17">
        <f t="shared" si="2"/>
        <v>0.18288409084908286</v>
      </c>
      <c r="J20" s="17">
        <f t="shared" si="5"/>
        <v>29.610763149375007</v>
      </c>
      <c r="K20" s="17">
        <f t="shared" si="3"/>
        <v>3.2900847943750007</v>
      </c>
      <c r="L20" s="17">
        <v>18</v>
      </c>
      <c r="M20" s="17">
        <f t="shared" si="6"/>
        <v>0.5</v>
      </c>
      <c r="N20" s="17">
        <v>28</v>
      </c>
      <c r="O20" s="17">
        <f t="shared" ref="O20:P20" si="28">D20/7</f>
        <v>1.2857142857142858</v>
      </c>
      <c r="P20" s="17">
        <f t="shared" si="28"/>
        <v>0</v>
      </c>
      <c r="Q20" s="17">
        <f t="shared" si="8"/>
        <v>21</v>
      </c>
      <c r="R20" s="17"/>
      <c r="S20" s="57">
        <v>2.4444444444444451</v>
      </c>
      <c r="T20" s="57">
        <v>664</v>
      </c>
      <c r="U20" s="58">
        <v>64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0.18215232291666669</v>
      </c>
      <c r="AD20" s="57">
        <f t="shared" si="12"/>
        <v>-2.2623318506250003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4"/>
        <v>17.989999999999998</v>
      </c>
      <c r="D21" s="17">
        <v>12</v>
      </c>
      <c r="E21" s="17">
        <v>0</v>
      </c>
      <c r="F21" s="17">
        <v>215.88</v>
      </c>
      <c r="G21" s="17">
        <v>0</v>
      </c>
      <c r="H21" s="17">
        <f t="shared" si="1"/>
        <v>0</v>
      </c>
      <c r="I21" s="17">
        <f t="shared" si="2"/>
        <v>0.18288409084908278</v>
      </c>
      <c r="J21" s="17">
        <f t="shared" si="5"/>
        <v>39.48101753249999</v>
      </c>
      <c r="K21" s="17">
        <f t="shared" si="3"/>
        <v>3.2900847943749993</v>
      </c>
      <c r="L21" s="17">
        <v>14</v>
      </c>
      <c r="M21" s="17">
        <f t="shared" si="6"/>
        <v>0.8571428571428571</v>
      </c>
      <c r="N21" s="17">
        <v>83</v>
      </c>
      <c r="O21" s="17">
        <f t="shared" ref="O21:P21" si="29">D21/7</f>
        <v>1.7142857142857142</v>
      </c>
      <c r="P21" s="17">
        <f t="shared" si="29"/>
        <v>0</v>
      </c>
      <c r="Q21" s="17">
        <f t="shared" si="8"/>
        <v>48</v>
      </c>
      <c r="R21" s="17"/>
      <c r="S21" s="57">
        <v>2.9059829059829059</v>
      </c>
      <c r="T21" s="57">
        <v>152</v>
      </c>
      <c r="U21" s="58">
        <v>152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0.18215232291666669</v>
      </c>
      <c r="AD21" s="57">
        <f t="shared" si="12"/>
        <v>-3.0164424675000001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343</v>
      </c>
      <c r="C22" s="17">
        <f t="shared" si="4"/>
        <v>18.018888888888888</v>
      </c>
      <c r="D22" s="17">
        <v>9</v>
      </c>
      <c r="E22" s="17">
        <v>0</v>
      </c>
      <c r="F22" s="17">
        <v>162.16999999999999</v>
      </c>
      <c r="G22" s="17">
        <v>0</v>
      </c>
      <c r="H22" s="17">
        <f t="shared" si="1"/>
        <v>0</v>
      </c>
      <c r="I22" s="17">
        <f t="shared" si="2"/>
        <v>0.1839536483281432</v>
      </c>
      <c r="J22" s="17">
        <f t="shared" si="5"/>
        <v>29.831763149374982</v>
      </c>
      <c r="K22" s="17">
        <f t="shared" si="3"/>
        <v>3.3146403499305537</v>
      </c>
      <c r="L22" s="17">
        <v>24</v>
      </c>
      <c r="M22" s="17">
        <f t="shared" si="6"/>
        <v>0.375</v>
      </c>
      <c r="N22" s="17">
        <v>164</v>
      </c>
      <c r="O22" s="17">
        <f t="shared" ref="O22:P22" si="30">D22/7</f>
        <v>1.2857142857142858</v>
      </c>
      <c r="P22" s="17">
        <f t="shared" si="30"/>
        <v>0</v>
      </c>
      <c r="Q22" s="17">
        <f t="shared" si="8"/>
        <v>127</v>
      </c>
      <c r="R22" s="17"/>
      <c r="S22" s="57">
        <v>1.583673469387755</v>
      </c>
      <c r="T22" s="57">
        <v>152</v>
      </c>
      <c r="U22" s="58">
        <v>152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0.18215232291666669</v>
      </c>
      <c r="AD22" s="57">
        <f t="shared" si="12"/>
        <v>-2.2623318506250003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18.102142857142859</v>
      </c>
      <c r="D23" s="17">
        <v>14</v>
      </c>
      <c r="E23" s="17">
        <v>0</v>
      </c>
      <c r="F23" s="17">
        <v>253.43</v>
      </c>
      <c r="G23" s="17">
        <v>-10.56</v>
      </c>
      <c r="H23" s="17">
        <f t="shared" si="1"/>
        <v>4.1668310776151206E-2</v>
      </c>
      <c r="I23" s="17">
        <f t="shared" si="2"/>
        <v>0.14534856615732161</v>
      </c>
      <c r="J23" s="17">
        <f t="shared" si="5"/>
        <v>36.835687121250018</v>
      </c>
      <c r="K23" s="17">
        <f t="shared" si="3"/>
        <v>2.6311205086607155</v>
      </c>
      <c r="L23" s="17">
        <v>28</v>
      </c>
      <c r="M23" s="17">
        <f t="shared" si="6"/>
        <v>0.5</v>
      </c>
      <c r="N23" s="17">
        <v>147</v>
      </c>
      <c r="O23" s="17">
        <f t="shared" ref="O23:P23" si="31">D23/7</f>
        <v>2</v>
      </c>
      <c r="P23" s="17">
        <f t="shared" si="31"/>
        <v>0</v>
      </c>
      <c r="Q23" s="17">
        <f t="shared" si="8"/>
        <v>73</v>
      </c>
      <c r="R23" s="17"/>
      <c r="S23" s="57">
        <v>1.4509803921568629</v>
      </c>
      <c r="T23" s="57">
        <v>152</v>
      </c>
      <c r="U23" s="58">
        <v>152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0.18215232291666669</v>
      </c>
      <c r="AD23" s="57">
        <f t="shared" si="12"/>
        <v>-3.5191828787500001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18.025294117647054</v>
      </c>
      <c r="D24" s="17">
        <v>17</v>
      </c>
      <c r="E24" s="17">
        <v>0</v>
      </c>
      <c r="F24" s="17">
        <v>306.42999999999989</v>
      </c>
      <c r="G24" s="17">
        <v>0</v>
      </c>
      <c r="H24" s="17">
        <f t="shared" si="1"/>
        <v>0</v>
      </c>
      <c r="I24" s="17">
        <f t="shared" si="2"/>
        <v>0.18419032570040442</v>
      </c>
      <c r="J24" s="17">
        <f t="shared" si="5"/>
        <v>56.441441504374907</v>
      </c>
      <c r="K24" s="17">
        <f t="shared" si="3"/>
        <v>3.3200847943749947</v>
      </c>
      <c r="L24" s="17">
        <v>34</v>
      </c>
      <c r="M24" s="17">
        <f t="shared" si="6"/>
        <v>0.5</v>
      </c>
      <c r="N24" s="17">
        <v>129</v>
      </c>
      <c r="O24" s="17">
        <f t="shared" ref="O24:P24" si="32">D24/7</f>
        <v>2.4285714285714284</v>
      </c>
      <c r="P24" s="17">
        <f t="shared" si="32"/>
        <v>0</v>
      </c>
      <c r="Q24" s="17">
        <f t="shared" si="8"/>
        <v>53</v>
      </c>
      <c r="R24" s="17"/>
      <c r="S24" s="57">
        <v>1.838235294117647</v>
      </c>
      <c r="T24" s="57">
        <v>152</v>
      </c>
      <c r="U24" s="58">
        <v>152</v>
      </c>
      <c r="V24" s="61" t="s">
        <v>315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0.18215232291666669</v>
      </c>
      <c r="AD24" s="57">
        <f t="shared" si="12"/>
        <v>-4.2732934956250004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17.997499999999999</v>
      </c>
      <c r="D25" s="17">
        <v>16</v>
      </c>
      <c r="E25" s="17">
        <v>0</v>
      </c>
      <c r="F25" s="17">
        <v>287.95999999999998</v>
      </c>
      <c r="G25" s="17">
        <v>0</v>
      </c>
      <c r="H25" s="17">
        <f t="shared" si="1"/>
        <v>0</v>
      </c>
      <c r="I25" s="17">
        <f t="shared" si="2"/>
        <v>0.1909409525975829</v>
      </c>
      <c r="J25" s="17">
        <f t="shared" si="5"/>
        <v>54.983356709999967</v>
      </c>
      <c r="K25" s="17">
        <f t="shared" si="3"/>
        <v>3.4364597943749979</v>
      </c>
      <c r="L25" s="17">
        <v>27</v>
      </c>
      <c r="M25" s="17">
        <f t="shared" si="6"/>
        <v>0.59259259259259256</v>
      </c>
      <c r="N25" s="17">
        <v>110</v>
      </c>
      <c r="O25" s="17">
        <f t="shared" ref="O25:P25" si="33">D25/7</f>
        <v>2.2857142857142856</v>
      </c>
      <c r="P25" s="17">
        <f t="shared" si="33"/>
        <v>0</v>
      </c>
      <c r="Q25" s="17">
        <f t="shared" si="8"/>
        <v>48</v>
      </c>
      <c r="R25" s="17"/>
      <c r="S25" s="57">
        <v>2.3291139240506329</v>
      </c>
      <c r="T25" s="57">
        <v>152</v>
      </c>
      <c r="U25" s="58">
        <v>152</v>
      </c>
      <c r="V25" s="61" t="s">
        <v>316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0.18215232291666669</v>
      </c>
      <c r="AD25" s="57">
        <f t="shared" si="12"/>
        <v>-4.0219232900000002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17.989999999999998</v>
      </c>
      <c r="D26" s="17">
        <v>8</v>
      </c>
      <c r="E26" s="17">
        <v>0</v>
      </c>
      <c r="F26" s="17">
        <v>143.91999999999999</v>
      </c>
      <c r="G26" s="17">
        <v>0</v>
      </c>
      <c r="H26" s="17">
        <f t="shared" si="1"/>
        <v>0</v>
      </c>
      <c r="I26" s="17">
        <f t="shared" si="2"/>
        <v>0.1906661920163979</v>
      </c>
      <c r="J26" s="17">
        <f t="shared" si="5"/>
        <v>27.440678354999982</v>
      </c>
      <c r="K26" s="17">
        <f t="shared" si="3"/>
        <v>3.4300847943749977</v>
      </c>
      <c r="L26" s="17">
        <v>18</v>
      </c>
      <c r="M26" s="17">
        <f t="shared" si="6"/>
        <v>0.44444444444444442</v>
      </c>
      <c r="N26" s="17">
        <v>98</v>
      </c>
      <c r="O26" s="17">
        <f t="shared" ref="O26:P26" si="34">D26/7</f>
        <v>1.1428571428571428</v>
      </c>
      <c r="P26" s="17">
        <f t="shared" si="34"/>
        <v>0</v>
      </c>
      <c r="Q26" s="17">
        <f t="shared" si="8"/>
        <v>85</v>
      </c>
      <c r="R26" s="17"/>
      <c r="S26" s="57">
        <v>1.6328767123287671</v>
      </c>
      <c r="T26" s="57">
        <v>352</v>
      </c>
      <c r="U26" s="58">
        <v>152</v>
      </c>
      <c r="V26" s="61" t="s">
        <v>317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0.18215232291666669</v>
      </c>
      <c r="AD26" s="57">
        <f t="shared" si="12"/>
        <v>-2.0109616450000001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344</v>
      </c>
      <c r="C27" s="17">
        <f t="shared" si="4"/>
        <v>16.931764705882351</v>
      </c>
      <c r="D27" s="17">
        <v>17</v>
      </c>
      <c r="E27" s="17">
        <v>0</v>
      </c>
      <c r="F27" s="17">
        <v>287.83999999999997</v>
      </c>
      <c r="G27" s="17">
        <v>0</v>
      </c>
      <c r="H27" s="17">
        <f t="shared" si="1"/>
        <v>0</v>
      </c>
      <c r="I27" s="17">
        <f t="shared" si="2"/>
        <v>0.14945782901742274</v>
      </c>
      <c r="J27" s="17">
        <f t="shared" si="5"/>
        <v>43.019941504374955</v>
      </c>
      <c r="K27" s="17">
        <f t="shared" si="3"/>
        <v>2.5305847943749975</v>
      </c>
      <c r="L27" s="17">
        <v>28</v>
      </c>
      <c r="M27" s="17">
        <f t="shared" si="6"/>
        <v>0.6071428571428571</v>
      </c>
      <c r="N27" s="17">
        <v>82</v>
      </c>
      <c r="O27" s="17">
        <f t="shared" ref="O27:P27" si="35">D27/7</f>
        <v>2.4285714285714284</v>
      </c>
      <c r="P27" s="17">
        <f t="shared" si="35"/>
        <v>0</v>
      </c>
      <c r="Q27" s="17">
        <f t="shared" si="8"/>
        <v>33</v>
      </c>
      <c r="R27" s="17"/>
      <c r="S27" s="57">
        <v>1.6381909547738689</v>
      </c>
      <c r="T27" s="57">
        <v>352</v>
      </c>
      <c r="U27" s="58">
        <v>152</v>
      </c>
      <c r="V27" s="61" t="s">
        <v>317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0.18215232291666669</v>
      </c>
      <c r="AD27" s="57">
        <f t="shared" si="12"/>
        <v>-4.2732934956250004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4"/>
        <v>17.989999999999998</v>
      </c>
      <c r="D28" s="17">
        <v>16</v>
      </c>
      <c r="E28" s="17">
        <v>0</v>
      </c>
      <c r="F28" s="17">
        <v>287.83999999999997</v>
      </c>
      <c r="G28" s="17">
        <v>-0.08</v>
      </c>
      <c r="H28" s="17">
        <f t="shared" si="1"/>
        <v>2.7793218454697058E-4</v>
      </c>
      <c r="I28" s="17">
        <f t="shared" si="2"/>
        <v>0.23167056923985535</v>
      </c>
      <c r="J28" s="17">
        <f t="shared" si="5"/>
        <v>66.68405664999996</v>
      </c>
      <c r="K28" s="17">
        <f t="shared" si="3"/>
        <v>4.1677535406249975</v>
      </c>
      <c r="L28" s="17">
        <v>28</v>
      </c>
      <c r="M28" s="17">
        <f t="shared" si="6"/>
        <v>0.5714285714285714</v>
      </c>
      <c r="N28" s="17">
        <v>67</v>
      </c>
      <c r="O28" s="17">
        <f t="shared" ref="O28:P28" si="36">D28/7</f>
        <v>2.2857142857142856</v>
      </c>
      <c r="P28" s="17">
        <f t="shared" si="36"/>
        <v>0</v>
      </c>
      <c r="Q28" s="17">
        <f t="shared" si="8"/>
        <v>29</v>
      </c>
      <c r="R28" s="17"/>
      <c r="S28" s="57">
        <v>1.954545454545455</v>
      </c>
      <c r="T28" s="57">
        <v>352</v>
      </c>
      <c r="U28" s="58">
        <v>152</v>
      </c>
      <c r="V28" s="61" t="s">
        <v>317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0.18215232291666669</v>
      </c>
      <c r="AD28" s="57">
        <f t="shared" si="12"/>
        <v>-4.0219232900000002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17.990000000000002</v>
      </c>
      <c r="D29" s="17">
        <v>10</v>
      </c>
      <c r="E29" s="17">
        <v>0</v>
      </c>
      <c r="F29" s="17">
        <v>179.9</v>
      </c>
      <c r="G29" s="17">
        <v>-0.08</v>
      </c>
      <c r="H29" s="17">
        <f t="shared" si="1"/>
        <v>4.4469149527515285E-4</v>
      </c>
      <c r="I29" s="17">
        <f t="shared" si="2"/>
        <v>0.2315038099291272</v>
      </c>
      <c r="J29" s="17">
        <f t="shared" si="5"/>
        <v>41.647535406249986</v>
      </c>
      <c r="K29" s="17">
        <f t="shared" si="3"/>
        <v>4.1647535406249983</v>
      </c>
      <c r="L29" s="17">
        <v>24</v>
      </c>
      <c r="M29" s="17">
        <f t="shared" si="6"/>
        <v>0.41666666666666669</v>
      </c>
      <c r="N29" s="17">
        <v>56</v>
      </c>
      <c r="O29" s="17">
        <f t="shared" ref="O29:P29" si="37">D29/7</f>
        <v>1.4285714285714286</v>
      </c>
      <c r="P29" s="17">
        <f t="shared" si="37"/>
        <v>0</v>
      </c>
      <c r="Q29" s="17">
        <f t="shared" si="8"/>
        <v>39</v>
      </c>
      <c r="R29" s="17"/>
      <c r="S29" s="57">
        <v>2.4246575342465748</v>
      </c>
      <c r="T29" s="57">
        <v>352</v>
      </c>
      <c r="U29" s="58">
        <v>152</v>
      </c>
      <c r="V29" s="61" t="s">
        <v>317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0.18215232291666669</v>
      </c>
      <c r="AD29" s="57">
        <f t="shared" si="12"/>
        <v>-2.5137020562500001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113</v>
      </c>
      <c r="C30" s="17">
        <f t="shared" si="4"/>
        <v>17.989999999999998</v>
      </c>
      <c r="D30" s="17">
        <v>12</v>
      </c>
      <c r="E30" s="17">
        <v>1</v>
      </c>
      <c r="F30" s="17">
        <v>215.88</v>
      </c>
      <c r="G30" s="17">
        <v>0</v>
      </c>
      <c r="H30" s="17">
        <f t="shared" si="1"/>
        <v>0</v>
      </c>
      <c r="I30" s="17">
        <f t="shared" si="2"/>
        <v>0.2319485014244024</v>
      </c>
      <c r="J30" s="17">
        <f t="shared" si="5"/>
        <v>50.07304248749999</v>
      </c>
      <c r="K30" s="17">
        <f t="shared" si="3"/>
        <v>4.1727535406249991</v>
      </c>
      <c r="L30" s="17">
        <v>19</v>
      </c>
      <c r="M30" s="17">
        <f t="shared" si="6"/>
        <v>0.63157894736842102</v>
      </c>
      <c r="N30" s="17">
        <v>195</v>
      </c>
      <c r="O30" s="17">
        <f t="shared" ref="O30:P30" si="38">D30/7</f>
        <v>1.7142857142857142</v>
      </c>
      <c r="P30" s="17">
        <f t="shared" si="38"/>
        <v>0.14285714285714285</v>
      </c>
      <c r="Q30" s="17">
        <f t="shared" si="8"/>
        <v>105</v>
      </c>
      <c r="R30" s="17"/>
      <c r="S30" s="57">
        <v>1.275563258232236</v>
      </c>
      <c r="T30" s="57">
        <v>200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0.18215232291666669</v>
      </c>
      <c r="AD30" s="57">
        <f t="shared" si="12"/>
        <v>-3.0164424675000001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17.990000000000002</v>
      </c>
      <c r="D31" s="17">
        <v>15</v>
      </c>
      <c r="E31" s="17">
        <v>0</v>
      </c>
      <c r="F31" s="17">
        <v>269.85000000000002</v>
      </c>
      <c r="G31" s="17">
        <v>0</v>
      </c>
      <c r="H31" s="17">
        <f t="shared" si="1"/>
        <v>0</v>
      </c>
      <c r="I31" s="17">
        <f t="shared" si="2"/>
        <v>0.23194850142440246</v>
      </c>
      <c r="J31" s="17">
        <f t="shared" si="5"/>
        <v>62.591303109375012</v>
      </c>
      <c r="K31" s="17">
        <f t="shared" si="3"/>
        <v>4.1727535406250009</v>
      </c>
      <c r="L31" s="17">
        <v>33</v>
      </c>
      <c r="M31" s="17">
        <f t="shared" si="6"/>
        <v>0.45454545454545453</v>
      </c>
      <c r="N31" s="17">
        <v>175</v>
      </c>
      <c r="O31" s="17">
        <f t="shared" ref="O31:P31" si="39">D31/7</f>
        <v>2.1428571428571428</v>
      </c>
      <c r="P31" s="17">
        <f t="shared" si="39"/>
        <v>0</v>
      </c>
      <c r="Q31" s="17">
        <f t="shared" si="8"/>
        <v>81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1.3622047244094491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0.18215232291666669</v>
      </c>
      <c r="AD31" s="57">
        <f t="shared" si="12"/>
        <v>-3.7705530843749999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A188" s="13"/>
      <c r="B188" s="1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24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Hunter Green &amp; Black")</f>
        <v>All Weather Cornhole Bean Bags Set of 8 - Duck Cloth, Regulation Size &amp; Weight - Hunter Green &amp;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Info!B1:BJ7000""),3,FALSE),"""")"),"B07Q3HF8PJ")</f>
        <v>B07Q3HF8PJ</v>
      </c>
      <c r="B2" s="2" t="s">
        <v>345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05" customHeight="1">
      <c r="A3" s="45" t="s">
        <v>32</v>
      </c>
      <c r="B3" s="46"/>
      <c r="C3" s="3">
        <f>((AE31+AF31)/0.85)*-1</f>
        <v>12.785148533823529</v>
      </c>
      <c r="D3" s="4">
        <f>SUM(D4:D99763)</f>
        <v>529</v>
      </c>
      <c r="E3" s="4"/>
      <c r="F3" s="5">
        <f t="shared" ref="F3:G3" si="0">SUM(F4:F99763)</f>
        <v>9378.3000000000011</v>
      </c>
      <c r="G3" s="5">
        <f t="shared" si="0"/>
        <v>-380.12999999999994</v>
      </c>
      <c r="H3" s="6">
        <f t="shared" ref="H3:H31" si="1">G3/F3*-1</f>
        <v>4.0532932407792446E-2</v>
      </c>
      <c r="I3" s="7">
        <f t="shared" ref="I3:I31" si="2">J3/F3</f>
        <v>0.15400652924607117</v>
      </c>
      <c r="J3" s="5">
        <f>SUM(J4:J99763)</f>
        <v>1444.3194332284293</v>
      </c>
      <c r="K3" s="5">
        <f t="shared" ref="K3:K31" si="3">J3/D3</f>
        <v>2.7302824824734011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11 - April
10 - May
12 - Jun
5.94 - Jul
5.28 - Aug
5.28 - Sept
5.28 - Oct
2.64 - Nov
1.98 - Dec
2.5 - Jan
3.5 - Feb")</f>
        <v>4 - March
11 - April
10 - May
12 - Jun
5.94 - Jul
5.28 - Aug
5.28 - Sept
5.28 - Oct
2.64 - Nov
1.98 -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34</v>
      </c>
      <c r="X3" s="6">
        <f>AVERAGE(X4:X99763)</f>
        <v>4.4099318477969988E-2</v>
      </c>
      <c r="Y3" s="5">
        <f>ROUND(AVERAGE(Y4:Y99763),2)</f>
        <v>1.66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189</v>
      </c>
      <c r="C4" s="17">
        <f t="shared" ref="C4:C31" si="4">IFERROR(F4/D4," - ")</f>
        <v>20.99</v>
      </c>
      <c r="D4" s="17">
        <v>6</v>
      </c>
      <c r="E4" s="17">
        <v>0</v>
      </c>
      <c r="F4" s="17">
        <v>125.93999999999998</v>
      </c>
      <c r="G4" s="17">
        <v>0</v>
      </c>
      <c r="H4" s="17">
        <f t="shared" si="1"/>
        <v>0</v>
      </c>
      <c r="I4" s="17">
        <f t="shared" si="2"/>
        <v>0.31756910069966177</v>
      </c>
      <c r="J4" s="17">
        <f t="shared" ref="J4:J31" si="5">F4*0.85+G4+AF4*D4+D4*AE4+AG4+AD4</f>
        <v>39.994652542115396</v>
      </c>
      <c r="K4" s="17">
        <f t="shared" si="3"/>
        <v>6.6657754236858997</v>
      </c>
      <c r="L4" s="17">
        <v>39</v>
      </c>
      <c r="M4" s="17">
        <f t="shared" ref="M4:M31" si="6">IFERROR(D4/L4,"-")</f>
        <v>0.15384615384615385</v>
      </c>
      <c r="N4" s="17">
        <v>10</v>
      </c>
      <c r="O4" s="17">
        <f t="shared" ref="O4:P4" si="7">D4/7</f>
        <v>0.8571428571428571</v>
      </c>
      <c r="P4" s="17">
        <f t="shared" si="7"/>
        <v>0</v>
      </c>
      <c r="Q4" s="17">
        <f t="shared" ref="Q4:Q31" si="8">ROUNDDOWN(N4/(O4+P4),0)</f>
        <v>11</v>
      </c>
      <c r="R4" s="17"/>
      <c r="S4" s="57">
        <v>2.5727699530516399</v>
      </c>
      <c r="T4" s="57">
        <v>640</v>
      </c>
      <c r="U4" s="58">
        <v>40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0.14886749305555555</v>
      </c>
      <c r="AD4" s="57">
        <f t="shared" ref="AD4:AD31" si="12">IFERROR(AB4*AC4*D4*2,0)</f>
        <v>-1.2326228424999999</v>
      </c>
      <c r="AE4" s="57">
        <v>-7.32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 t="s">
        <v>115</v>
      </c>
      <c r="C5" s="17">
        <f t="shared" si="4"/>
        <v>20.990000000000002</v>
      </c>
      <c r="D5" s="17">
        <v>10</v>
      </c>
      <c r="E5" s="17">
        <v>0</v>
      </c>
      <c r="F5" s="17">
        <v>209.90000000000003</v>
      </c>
      <c r="G5" s="17">
        <v>-0.04</v>
      </c>
      <c r="H5" s="17">
        <f t="shared" si="1"/>
        <v>1.9056693663649355E-4</v>
      </c>
      <c r="I5" s="17">
        <f t="shared" si="2"/>
        <v>0.31737853376302538</v>
      </c>
      <c r="J5" s="17">
        <f t="shared" si="5"/>
        <v>66.617754236859042</v>
      </c>
      <c r="K5" s="17">
        <f t="shared" si="3"/>
        <v>6.6617754236859046</v>
      </c>
      <c r="L5" s="17">
        <v>26</v>
      </c>
      <c r="M5" s="17">
        <f t="shared" si="6"/>
        <v>0.38461538461538464</v>
      </c>
      <c r="N5" s="17">
        <v>3</v>
      </c>
      <c r="O5" s="17">
        <f t="shared" ref="O5:P5" si="13">D5/7</f>
        <v>1.4285714285714286</v>
      </c>
      <c r="P5" s="17">
        <f t="shared" si="13"/>
        <v>0</v>
      </c>
      <c r="Q5" s="17">
        <f t="shared" si="8"/>
        <v>2</v>
      </c>
      <c r="R5" s="17"/>
      <c r="S5" s="57">
        <v>3.44</v>
      </c>
      <c r="T5" s="57">
        <v>640</v>
      </c>
      <c r="U5" s="58">
        <v>40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0.14886749305555555</v>
      </c>
      <c r="AD5" s="57">
        <f t="shared" si="12"/>
        <v>-2.0543714041666665</v>
      </c>
      <c r="AE5" s="57">
        <v>-7.32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/>
      <c r="C6" s="17">
        <f t="shared" si="4"/>
        <v>20.99</v>
      </c>
      <c r="D6" s="17">
        <v>2</v>
      </c>
      <c r="E6" s="17">
        <v>0</v>
      </c>
      <c r="F6" s="17">
        <v>41.98</v>
      </c>
      <c r="G6" s="17">
        <v>0</v>
      </c>
      <c r="H6" s="17">
        <f t="shared" si="1"/>
        <v>0</v>
      </c>
      <c r="I6" s="17">
        <f t="shared" si="2"/>
        <v>0.31756910069966188</v>
      </c>
      <c r="J6" s="17">
        <f t="shared" si="5"/>
        <v>13.331550847371805</v>
      </c>
      <c r="K6" s="17">
        <f t="shared" si="3"/>
        <v>6.6657754236859024</v>
      </c>
      <c r="L6" s="17">
        <v>21</v>
      </c>
      <c r="M6" s="17">
        <f t="shared" si="6"/>
        <v>9.5238095238095233E-2</v>
      </c>
      <c r="N6" s="17">
        <v>1</v>
      </c>
      <c r="O6" s="17">
        <f t="shared" ref="O6:P6" si="14">D6/7</f>
        <v>0.2857142857142857</v>
      </c>
      <c r="P6" s="17">
        <f t="shared" si="14"/>
        <v>0</v>
      </c>
      <c r="Q6" s="17">
        <f t="shared" si="8"/>
        <v>3</v>
      </c>
      <c r="R6" s="17"/>
      <c r="S6" s="57">
        <v>4.0629921259842501</v>
      </c>
      <c r="T6" s="57">
        <v>640</v>
      </c>
      <c r="U6" s="58">
        <v>40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0.14886749305555555</v>
      </c>
      <c r="AD6" s="57">
        <f t="shared" si="12"/>
        <v>-0.41087428083333327</v>
      </c>
      <c r="AE6" s="57">
        <v>-7.32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640</v>
      </c>
      <c r="U7" s="58">
        <v>40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-7.32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640</v>
      </c>
      <c r="U8" s="58">
        <v>40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600</v>
      </c>
      <c r="U9" s="58">
        <v>128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0.14886749305555555</v>
      </c>
      <c r="AD9" s="57">
        <f t="shared" si="12"/>
        <v>0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600</v>
      </c>
      <c r="U10" s="58">
        <v>128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0.14886749305555555</v>
      </c>
      <c r="AD10" s="57">
        <f t="shared" si="12"/>
        <v>0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600</v>
      </c>
      <c r="U11" s="58">
        <v>128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0.14886749305555555</v>
      </c>
      <c r="AD11" s="57">
        <f t="shared" si="12"/>
        <v>0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113</v>
      </c>
      <c r="C12" s="17">
        <f t="shared" si="4"/>
        <v>20.99</v>
      </c>
      <c r="D12" s="17">
        <v>3</v>
      </c>
      <c r="E12" s="17">
        <v>0</v>
      </c>
      <c r="F12" s="17">
        <v>62.97</v>
      </c>
      <c r="G12" s="17">
        <v>0</v>
      </c>
      <c r="H12" s="17">
        <f t="shared" si="1"/>
        <v>0</v>
      </c>
      <c r="I12" s="17">
        <f t="shared" si="2"/>
        <v>0.28712114624027307</v>
      </c>
      <c r="J12" s="17">
        <f t="shared" si="5"/>
        <v>18.080018578749996</v>
      </c>
      <c r="K12" s="17">
        <f t="shared" si="3"/>
        <v>6.0266728595833321</v>
      </c>
      <c r="L12" s="17">
        <v>20</v>
      </c>
      <c r="M12" s="17">
        <f t="shared" si="6"/>
        <v>0.15</v>
      </c>
      <c r="N12" s="17">
        <v>12</v>
      </c>
      <c r="O12" s="17">
        <f t="shared" ref="O12:P12" si="20">D12/7</f>
        <v>0.42857142857142855</v>
      </c>
      <c r="P12" s="17">
        <f t="shared" si="20"/>
        <v>0</v>
      </c>
      <c r="Q12" s="17">
        <f t="shared" si="8"/>
        <v>28</v>
      </c>
      <c r="R12" s="17"/>
      <c r="S12" s="57">
        <v>3.0588235294117641</v>
      </c>
      <c r="T12" s="57">
        <v>600</v>
      </c>
      <c r="U12" s="58">
        <v>128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0.14886749305555555</v>
      </c>
      <c r="AD12" s="57">
        <f t="shared" si="12"/>
        <v>-0.61631142124999994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346</v>
      </c>
      <c r="C13" s="17">
        <f t="shared" si="4"/>
        <v>20.99</v>
      </c>
      <c r="D13" s="17">
        <v>8</v>
      </c>
      <c r="E13" s="17">
        <v>0</v>
      </c>
      <c r="F13" s="17">
        <v>167.92</v>
      </c>
      <c r="G13" s="17">
        <v>-0.02</v>
      </c>
      <c r="H13" s="17">
        <f t="shared" si="1"/>
        <v>1.1910433539780849E-4</v>
      </c>
      <c r="I13" s="17">
        <f t="shared" si="2"/>
        <v>0.28700204190487522</v>
      </c>
      <c r="J13" s="17">
        <f t="shared" si="5"/>
        <v>48.193382876666647</v>
      </c>
      <c r="K13" s="17">
        <f t="shared" si="3"/>
        <v>6.0241728595833308</v>
      </c>
      <c r="L13" s="17">
        <v>43</v>
      </c>
      <c r="M13" s="17">
        <f t="shared" si="6"/>
        <v>0.18604651162790697</v>
      </c>
      <c r="N13" s="17">
        <v>4</v>
      </c>
      <c r="O13" s="17">
        <f t="shared" ref="O13:P13" si="21">D13/7</f>
        <v>1.1428571428571428</v>
      </c>
      <c r="P13" s="17">
        <f t="shared" si="21"/>
        <v>0</v>
      </c>
      <c r="Q13" s="17">
        <f t="shared" si="8"/>
        <v>3</v>
      </c>
      <c r="R13" s="17"/>
      <c r="S13" s="57">
        <v>3.5862068965517242</v>
      </c>
      <c r="T13" s="57">
        <v>600</v>
      </c>
      <c r="U13" s="58">
        <v>128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0.14886749305555555</v>
      </c>
      <c r="AD13" s="57">
        <f t="shared" si="12"/>
        <v>-1.6434971233333331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287</v>
      </c>
      <c r="C14" s="17">
        <f t="shared" si="4"/>
        <v>20.99</v>
      </c>
      <c r="D14" s="17">
        <v>4</v>
      </c>
      <c r="E14" s="17">
        <v>0</v>
      </c>
      <c r="F14" s="17">
        <v>83.96</v>
      </c>
      <c r="G14" s="17">
        <v>0</v>
      </c>
      <c r="H14" s="17">
        <f t="shared" si="1"/>
        <v>0</v>
      </c>
      <c r="I14" s="17">
        <f t="shared" si="2"/>
        <v>0.28712114624027313</v>
      </c>
      <c r="J14" s="17">
        <f t="shared" si="5"/>
        <v>24.106691438333328</v>
      </c>
      <c r="K14" s="17">
        <f t="shared" si="3"/>
        <v>6.0266728595833321</v>
      </c>
      <c r="L14" s="17">
        <v>27</v>
      </c>
      <c r="M14" s="17">
        <f t="shared" si="6"/>
        <v>0.14814814814814814</v>
      </c>
      <c r="N14" s="17">
        <v>152</v>
      </c>
      <c r="O14" s="17">
        <f t="shared" ref="O14:P14" si="22">D14/7</f>
        <v>0.5714285714285714</v>
      </c>
      <c r="P14" s="17">
        <f t="shared" si="22"/>
        <v>0</v>
      </c>
      <c r="Q14" s="17">
        <f t="shared" si="8"/>
        <v>266</v>
      </c>
      <c r="R14" s="17"/>
      <c r="S14" s="57">
        <v>1.262135922330097</v>
      </c>
      <c r="T14" s="57">
        <v>600</v>
      </c>
      <c r="U14" s="58">
        <v>128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0.14886749305555555</v>
      </c>
      <c r="AD14" s="57">
        <f t="shared" si="12"/>
        <v>-0.82174856166666654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113</v>
      </c>
      <c r="C15" s="17">
        <f t="shared" si="4"/>
        <v>19.272857142857141</v>
      </c>
      <c r="D15" s="17">
        <v>7</v>
      </c>
      <c r="E15" s="17">
        <v>0</v>
      </c>
      <c r="F15" s="17">
        <v>134.91</v>
      </c>
      <c r="G15" s="17">
        <v>0</v>
      </c>
      <c r="H15" s="17">
        <f t="shared" si="1"/>
        <v>0</v>
      </c>
      <c r="I15" s="17">
        <f t="shared" si="2"/>
        <v>0.22967255961072813</v>
      </c>
      <c r="J15" s="17">
        <f t="shared" si="5"/>
        <v>30.98512501708333</v>
      </c>
      <c r="K15" s="17">
        <f t="shared" si="3"/>
        <v>4.4264464310119047</v>
      </c>
      <c r="L15" s="17">
        <v>27</v>
      </c>
      <c r="M15" s="17">
        <f t="shared" si="6"/>
        <v>0.25925925925925924</v>
      </c>
      <c r="N15" s="17">
        <v>144</v>
      </c>
      <c r="O15" s="17">
        <f t="shared" ref="O15:P15" si="23">D15/7</f>
        <v>1</v>
      </c>
      <c r="P15" s="17">
        <f t="shared" si="23"/>
        <v>0</v>
      </c>
      <c r="Q15" s="17">
        <f t="shared" si="8"/>
        <v>144</v>
      </c>
      <c r="R15" s="17"/>
      <c r="S15" s="57">
        <v>1.206703910614525</v>
      </c>
      <c r="T15" s="57">
        <v>600</v>
      </c>
      <c r="U15" s="58">
        <v>128</v>
      </c>
      <c r="V15" s="61">
        <v>44265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0.14886749305555555</v>
      </c>
      <c r="AD15" s="57">
        <f t="shared" si="12"/>
        <v>-1.4380599829166665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107</v>
      </c>
      <c r="C16" s="17">
        <f t="shared" si="4"/>
        <v>17.999333333333333</v>
      </c>
      <c r="D16" s="17">
        <v>15</v>
      </c>
      <c r="E16" s="17">
        <v>0</v>
      </c>
      <c r="F16" s="17">
        <v>269.99</v>
      </c>
      <c r="G16" s="17">
        <v>-0.2</v>
      </c>
      <c r="H16" s="17">
        <f t="shared" si="1"/>
        <v>7.4076817659913337E-4</v>
      </c>
      <c r="I16" s="17">
        <f t="shared" si="2"/>
        <v>0.18504117890940408</v>
      </c>
      <c r="J16" s="17">
        <f t="shared" si="5"/>
        <v>49.95926789375001</v>
      </c>
      <c r="K16" s="17">
        <f t="shared" si="3"/>
        <v>3.330617859583334</v>
      </c>
      <c r="L16" s="17">
        <v>74</v>
      </c>
      <c r="M16" s="17">
        <f t="shared" si="6"/>
        <v>0.20270270270270271</v>
      </c>
      <c r="N16" s="17">
        <v>127</v>
      </c>
      <c r="O16" s="17">
        <f t="shared" ref="O16:P16" si="24">D16/7</f>
        <v>2.1428571428571428</v>
      </c>
      <c r="P16" s="17">
        <f t="shared" si="24"/>
        <v>0</v>
      </c>
      <c r="Q16" s="17">
        <f t="shared" si="8"/>
        <v>59</v>
      </c>
      <c r="R16" s="17"/>
      <c r="S16" s="57">
        <v>1.3170731707317069</v>
      </c>
      <c r="T16" s="57">
        <v>600</v>
      </c>
      <c r="U16" s="58">
        <v>424</v>
      </c>
      <c r="V16" s="61">
        <v>44279</v>
      </c>
      <c r="W16" s="57">
        <v>1</v>
      </c>
      <c r="X16" s="57">
        <f t="shared" si="9"/>
        <v>6.6666666666666666E-2</v>
      </c>
      <c r="Y16" s="57">
        <f t="shared" si="10"/>
        <v>0.2</v>
      </c>
      <c r="Z16" s="57">
        <v>0</v>
      </c>
      <c r="AA16" s="57" t="s">
        <v>35</v>
      </c>
      <c r="AB16" s="60">
        <f t="shared" si="11"/>
        <v>-0.69</v>
      </c>
      <c r="AC16" s="57">
        <v>0.14886749305555555</v>
      </c>
      <c r="AD16" s="57">
        <f t="shared" si="12"/>
        <v>-3.0815571062499996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291</v>
      </c>
      <c r="C17" s="17">
        <f t="shared" si="4"/>
        <v>17.385000000000002</v>
      </c>
      <c r="D17" s="17">
        <v>24</v>
      </c>
      <c r="E17" s="17">
        <v>0</v>
      </c>
      <c r="F17" s="17">
        <v>417.24</v>
      </c>
      <c r="G17" s="17">
        <v>0</v>
      </c>
      <c r="H17" s="17">
        <f t="shared" si="1"/>
        <v>0</v>
      </c>
      <c r="I17" s="17">
        <f t="shared" si="2"/>
        <v>0.16231048947847759</v>
      </c>
      <c r="J17" s="17">
        <f t="shared" si="5"/>
        <v>67.722428629999996</v>
      </c>
      <c r="K17" s="17">
        <f t="shared" si="3"/>
        <v>2.8217678595833333</v>
      </c>
      <c r="L17" s="17">
        <v>79</v>
      </c>
      <c r="M17" s="17">
        <f t="shared" si="6"/>
        <v>0.30379746835443039</v>
      </c>
      <c r="N17" s="17">
        <v>106</v>
      </c>
      <c r="O17" s="17">
        <f t="shared" ref="O17:P17" si="25">D17/7</f>
        <v>3.4285714285714284</v>
      </c>
      <c r="P17" s="17">
        <f t="shared" si="25"/>
        <v>0</v>
      </c>
      <c r="Q17" s="17">
        <f t="shared" si="8"/>
        <v>30</v>
      </c>
      <c r="R17" s="17"/>
      <c r="S17" s="57">
        <v>1.925925925925926</v>
      </c>
      <c r="T17" s="57">
        <v>808</v>
      </c>
      <c r="U17" s="58">
        <v>48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0.14886749305555555</v>
      </c>
      <c r="AD17" s="57">
        <f t="shared" si="12"/>
        <v>-4.9304913699999995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301</v>
      </c>
      <c r="C18" s="17">
        <f t="shared" si="4"/>
        <v>16.092500000000001</v>
      </c>
      <c r="D18" s="17">
        <v>40</v>
      </c>
      <c r="E18" s="17">
        <v>0</v>
      </c>
      <c r="F18" s="17">
        <v>643.70000000000005</v>
      </c>
      <c r="G18" s="17">
        <v>0</v>
      </c>
      <c r="H18" s="17">
        <f t="shared" si="1"/>
        <v>0</v>
      </c>
      <c r="I18" s="17">
        <f t="shared" si="2"/>
        <v>0.1070773875770286</v>
      </c>
      <c r="J18" s="17">
        <f t="shared" si="5"/>
        <v>68.925714383333315</v>
      </c>
      <c r="K18" s="17">
        <f t="shared" si="3"/>
        <v>1.7231428595833329</v>
      </c>
      <c r="L18" s="17">
        <v>137</v>
      </c>
      <c r="M18" s="17">
        <f t="shared" si="6"/>
        <v>0.29197080291970801</v>
      </c>
      <c r="N18" s="17">
        <v>71</v>
      </c>
      <c r="O18" s="17">
        <f t="shared" ref="O18:P18" si="26">D18/7</f>
        <v>5.7142857142857144</v>
      </c>
      <c r="P18" s="17">
        <f t="shared" si="26"/>
        <v>0</v>
      </c>
      <c r="Q18" s="17">
        <f t="shared" si="8"/>
        <v>12</v>
      </c>
      <c r="R18" s="17"/>
      <c r="S18" s="57">
        <v>3.333333333333333</v>
      </c>
      <c r="T18" s="57">
        <v>808</v>
      </c>
      <c r="U18" s="58">
        <v>48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0.14886749305555555</v>
      </c>
      <c r="AD18" s="57">
        <f t="shared" si="12"/>
        <v>-8.2174856166666661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18.616999999999997</v>
      </c>
      <c r="D19" s="17">
        <v>20</v>
      </c>
      <c r="E19" s="17">
        <v>0</v>
      </c>
      <c r="F19" s="17">
        <v>372.34</v>
      </c>
      <c r="G19" s="17">
        <v>0</v>
      </c>
      <c r="H19" s="17">
        <f t="shared" si="1"/>
        <v>0</v>
      </c>
      <c r="I19" s="17">
        <f t="shared" si="2"/>
        <v>0.20781908253657047</v>
      </c>
      <c r="J19" s="17">
        <f t="shared" si="5"/>
        <v>77.379357191666642</v>
      </c>
      <c r="K19" s="17">
        <f t="shared" si="3"/>
        <v>3.8689678595833321</v>
      </c>
      <c r="L19" s="17">
        <v>89</v>
      </c>
      <c r="M19" s="17">
        <f t="shared" si="6"/>
        <v>0.2247191011235955</v>
      </c>
      <c r="N19" s="17">
        <v>470</v>
      </c>
      <c r="O19" s="17">
        <f t="shared" ref="O19:P19" si="27">D19/7</f>
        <v>2.8571428571428572</v>
      </c>
      <c r="P19" s="17">
        <f t="shared" si="27"/>
        <v>0</v>
      </c>
      <c r="Q19" s="17">
        <f t="shared" si="8"/>
        <v>164</v>
      </c>
      <c r="R19" s="17"/>
      <c r="S19" s="57">
        <v>0.73599999999999999</v>
      </c>
      <c r="T19" s="57">
        <v>808</v>
      </c>
      <c r="U19" s="58">
        <v>48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0.14886749305555555</v>
      </c>
      <c r="AD19" s="57">
        <f t="shared" si="12"/>
        <v>-4.1087428083333331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153</v>
      </c>
      <c r="C20" s="17">
        <f t="shared" si="4"/>
        <v>17.990000000000002</v>
      </c>
      <c r="D20" s="17">
        <v>20</v>
      </c>
      <c r="E20" s="17">
        <v>0</v>
      </c>
      <c r="F20" s="17">
        <v>359.8</v>
      </c>
      <c r="G20" s="17">
        <v>0</v>
      </c>
      <c r="H20" s="17">
        <f t="shared" si="1"/>
        <v>0</v>
      </c>
      <c r="I20" s="17">
        <f t="shared" si="2"/>
        <v>0.18543734628034089</v>
      </c>
      <c r="J20" s="17">
        <f t="shared" si="5"/>
        <v>66.72035719166665</v>
      </c>
      <c r="K20" s="17">
        <f t="shared" si="3"/>
        <v>3.3360178595833325</v>
      </c>
      <c r="L20" s="17">
        <v>74</v>
      </c>
      <c r="M20" s="17">
        <f t="shared" si="6"/>
        <v>0.27027027027027029</v>
      </c>
      <c r="N20" s="17">
        <v>443</v>
      </c>
      <c r="O20" s="17">
        <f t="shared" ref="O20:P20" si="28">D20/7</f>
        <v>2.8571428571428572</v>
      </c>
      <c r="P20" s="17">
        <f t="shared" si="28"/>
        <v>0</v>
      </c>
      <c r="Q20" s="17">
        <f t="shared" si="8"/>
        <v>155</v>
      </c>
      <c r="R20" s="17"/>
      <c r="S20" s="57">
        <v>0.87933884297520659</v>
      </c>
      <c r="T20" s="57">
        <v>900</v>
      </c>
      <c r="U20" s="58">
        <v>48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0.14886749305555555</v>
      </c>
      <c r="AD20" s="57">
        <f t="shared" si="12"/>
        <v>-4.1087428083333331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193</v>
      </c>
      <c r="C21" s="17">
        <f t="shared" si="4"/>
        <v>17.989999999999998</v>
      </c>
      <c r="D21" s="17">
        <v>32</v>
      </c>
      <c r="E21" s="17">
        <v>2</v>
      </c>
      <c r="F21" s="17">
        <v>575.67999999999995</v>
      </c>
      <c r="G21" s="17">
        <v>-29.82</v>
      </c>
      <c r="H21" s="17">
        <f t="shared" si="1"/>
        <v>5.1799610894941638E-2</v>
      </c>
      <c r="I21" s="17">
        <f t="shared" si="2"/>
        <v>0.13363773538539916</v>
      </c>
      <c r="J21" s="17">
        <f t="shared" si="5"/>
        <v>76.932571506666591</v>
      </c>
      <c r="K21" s="17">
        <f t="shared" si="3"/>
        <v>2.404142859583331</v>
      </c>
      <c r="L21" s="17">
        <v>116</v>
      </c>
      <c r="M21" s="17">
        <f t="shared" si="6"/>
        <v>0.27586206896551724</v>
      </c>
      <c r="N21" s="17">
        <v>427</v>
      </c>
      <c r="O21" s="17">
        <f t="shared" ref="O21:P21" si="29">D21/7</f>
        <v>4.5714285714285712</v>
      </c>
      <c r="P21" s="17">
        <f t="shared" si="29"/>
        <v>0.2857142857142857</v>
      </c>
      <c r="Q21" s="17">
        <f t="shared" si="8"/>
        <v>87</v>
      </c>
      <c r="R21" s="17"/>
      <c r="S21" s="57">
        <v>1.2509652509652509</v>
      </c>
      <c r="T21" s="57">
        <v>852</v>
      </c>
      <c r="U21" s="58">
        <v>92</v>
      </c>
      <c r="V21" s="61">
        <v>44354</v>
      </c>
      <c r="W21" s="57">
        <v>2</v>
      </c>
      <c r="X21" s="57">
        <f t="shared" si="9"/>
        <v>6.25E-2</v>
      </c>
      <c r="Y21" s="57">
        <f t="shared" si="10"/>
        <v>3.3133333333333335</v>
      </c>
      <c r="Z21" s="57">
        <v>7</v>
      </c>
      <c r="AA21" s="57" t="s">
        <v>35</v>
      </c>
      <c r="AB21" s="60">
        <f t="shared" si="11"/>
        <v>-0.69</v>
      </c>
      <c r="AC21" s="57">
        <v>0.14886749305555555</v>
      </c>
      <c r="AD21" s="57">
        <f t="shared" si="12"/>
        <v>-6.5739884933333324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347</v>
      </c>
      <c r="C22" s="17">
        <f t="shared" si="4"/>
        <v>18.614999999999998</v>
      </c>
      <c r="D22" s="17">
        <v>36</v>
      </c>
      <c r="E22" s="17">
        <v>0</v>
      </c>
      <c r="F22" s="17">
        <v>670.14</v>
      </c>
      <c r="G22" s="17">
        <v>-32.57</v>
      </c>
      <c r="H22" s="17">
        <f t="shared" si="1"/>
        <v>4.860178470170412E-2</v>
      </c>
      <c r="I22" s="17">
        <f t="shared" si="2"/>
        <v>0.15914830176530273</v>
      </c>
      <c r="J22" s="17">
        <f t="shared" si="5"/>
        <v>106.65164294499998</v>
      </c>
      <c r="K22" s="17">
        <f t="shared" si="3"/>
        <v>2.9625456373611105</v>
      </c>
      <c r="L22" s="17">
        <v>145</v>
      </c>
      <c r="M22" s="17">
        <f t="shared" si="6"/>
        <v>0.24827586206896551</v>
      </c>
      <c r="N22" s="17">
        <v>423</v>
      </c>
      <c r="O22" s="17">
        <f t="shared" ref="O22:P22" si="30">D22/7</f>
        <v>5.1428571428571432</v>
      </c>
      <c r="P22" s="17">
        <f t="shared" si="30"/>
        <v>0</v>
      </c>
      <c r="Q22" s="17">
        <f t="shared" si="8"/>
        <v>82</v>
      </c>
      <c r="R22" s="17"/>
      <c r="S22" s="57">
        <v>1.5143403441682599</v>
      </c>
      <c r="T22" s="57">
        <v>852</v>
      </c>
      <c r="U22" s="58">
        <v>92</v>
      </c>
      <c r="V22" s="61">
        <v>44372</v>
      </c>
      <c r="W22" s="57">
        <v>2</v>
      </c>
      <c r="X22" s="57">
        <f t="shared" si="9"/>
        <v>5.5555555555555552E-2</v>
      </c>
      <c r="Y22" s="57">
        <f t="shared" si="10"/>
        <v>2.7141666666666668</v>
      </c>
      <c r="Z22" s="57">
        <v>10</v>
      </c>
      <c r="AA22" s="57" t="s">
        <v>35</v>
      </c>
      <c r="AB22" s="60">
        <f t="shared" si="11"/>
        <v>-0.69</v>
      </c>
      <c r="AC22" s="57">
        <v>0.14886749305555555</v>
      </c>
      <c r="AD22" s="57">
        <f t="shared" si="12"/>
        <v>-7.3957370549999988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151</v>
      </c>
      <c r="C23" s="17">
        <f t="shared" si="4"/>
        <v>18.240312499999998</v>
      </c>
      <c r="D23" s="17">
        <v>32</v>
      </c>
      <c r="E23" s="17">
        <v>0</v>
      </c>
      <c r="F23" s="17">
        <v>583.68999999999994</v>
      </c>
      <c r="G23" s="17">
        <v>-35.039999999999992</v>
      </c>
      <c r="H23" s="17">
        <f t="shared" si="1"/>
        <v>6.0031866230361997E-2</v>
      </c>
      <c r="I23" s="17">
        <f t="shared" si="2"/>
        <v>0.13452529854317646</v>
      </c>
      <c r="J23" s="17">
        <f t="shared" si="5"/>
        <v>78.521071506666658</v>
      </c>
      <c r="K23" s="17">
        <f t="shared" si="3"/>
        <v>2.4537834845833331</v>
      </c>
      <c r="L23" s="17">
        <v>151</v>
      </c>
      <c r="M23" s="17">
        <f t="shared" si="6"/>
        <v>0.2119205298013245</v>
      </c>
      <c r="N23" s="17">
        <v>391</v>
      </c>
      <c r="O23" s="17">
        <f t="shared" ref="O23:P23" si="31">D23/7</f>
        <v>4.5714285714285712</v>
      </c>
      <c r="P23" s="17">
        <f t="shared" si="31"/>
        <v>0</v>
      </c>
      <c r="Q23" s="17">
        <f t="shared" si="8"/>
        <v>85</v>
      </c>
      <c r="R23" s="17"/>
      <c r="S23" s="57">
        <v>1.4723127035830621</v>
      </c>
      <c r="T23" s="57">
        <v>852</v>
      </c>
      <c r="U23" s="58">
        <v>92</v>
      </c>
      <c r="V23" s="61">
        <v>44372</v>
      </c>
      <c r="W23" s="57">
        <v>2</v>
      </c>
      <c r="X23" s="57">
        <f t="shared" si="9"/>
        <v>6.25E-2</v>
      </c>
      <c r="Y23" s="57">
        <f t="shared" si="10"/>
        <v>8.759999999999998</v>
      </c>
      <c r="Z23" s="57">
        <v>2</v>
      </c>
      <c r="AA23" s="57" t="s">
        <v>35</v>
      </c>
      <c r="AB23" s="60">
        <f t="shared" si="11"/>
        <v>-0.69</v>
      </c>
      <c r="AC23" s="57">
        <v>0.14886749305555555</v>
      </c>
      <c r="AD23" s="57">
        <f t="shared" si="12"/>
        <v>-6.5739884933333324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18.28290322580645</v>
      </c>
      <c r="D24" s="17">
        <v>31</v>
      </c>
      <c r="E24" s="17">
        <v>0</v>
      </c>
      <c r="F24" s="17">
        <v>566.77</v>
      </c>
      <c r="G24" s="17">
        <v>-34.47999999999999</v>
      </c>
      <c r="H24" s="17">
        <f t="shared" si="1"/>
        <v>6.0835965206344711E-2</v>
      </c>
      <c r="I24" s="17">
        <f t="shared" si="2"/>
        <v>0.13524807884518114</v>
      </c>
      <c r="J24" s="17">
        <f t="shared" si="5"/>
        <v>76.654553647083318</v>
      </c>
      <c r="K24" s="17">
        <f t="shared" si="3"/>
        <v>2.4727275370026875</v>
      </c>
      <c r="L24" s="17">
        <v>171</v>
      </c>
      <c r="M24" s="17">
        <f t="shared" si="6"/>
        <v>0.18128654970760233</v>
      </c>
      <c r="N24" s="17">
        <v>361</v>
      </c>
      <c r="O24" s="17">
        <f t="shared" ref="O24:P24" si="32">D24/7</f>
        <v>4.4285714285714288</v>
      </c>
      <c r="P24" s="17">
        <f t="shared" si="32"/>
        <v>0</v>
      </c>
      <c r="Q24" s="17">
        <f t="shared" si="8"/>
        <v>81</v>
      </c>
      <c r="R24" s="17"/>
      <c r="S24" s="57">
        <v>1.0882658359293871</v>
      </c>
      <c r="T24" s="57">
        <v>852</v>
      </c>
      <c r="U24" s="58">
        <v>92</v>
      </c>
      <c r="V24" s="61" t="s">
        <v>348</v>
      </c>
      <c r="W24" s="57">
        <v>1</v>
      </c>
      <c r="X24" s="57">
        <f t="shared" si="9"/>
        <v>3.2258064516129031E-2</v>
      </c>
      <c r="Y24" s="57">
        <f t="shared" si="10"/>
        <v>5.7466666666666653</v>
      </c>
      <c r="Z24" s="57">
        <v>5</v>
      </c>
      <c r="AA24" s="57" t="s">
        <v>35</v>
      </c>
      <c r="AB24" s="60">
        <f t="shared" si="11"/>
        <v>-0.69</v>
      </c>
      <c r="AC24" s="57">
        <v>0.14886749305555555</v>
      </c>
      <c r="AD24" s="57">
        <f t="shared" si="12"/>
        <v>-6.3685513529166657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27">
        <v>18.489999999999998</v>
      </c>
      <c r="C25" s="17">
        <f t="shared" si="4"/>
        <v>17.409677419354836</v>
      </c>
      <c r="D25" s="17">
        <v>31</v>
      </c>
      <c r="E25" s="17">
        <v>1</v>
      </c>
      <c r="F25" s="17">
        <v>539.69999999999993</v>
      </c>
      <c r="G25" s="17">
        <v>-36.020000000000003</v>
      </c>
      <c r="H25" s="17">
        <f t="shared" si="1"/>
        <v>6.6740781915879205E-2</v>
      </c>
      <c r="I25" s="17">
        <f t="shared" si="2"/>
        <v>0.10458598044669878</v>
      </c>
      <c r="J25" s="17">
        <f t="shared" si="5"/>
        <v>56.445053647083327</v>
      </c>
      <c r="K25" s="17">
        <f t="shared" si="3"/>
        <v>1.8208081821639783</v>
      </c>
      <c r="L25" s="17">
        <v>97</v>
      </c>
      <c r="M25" s="17">
        <f t="shared" si="6"/>
        <v>0.31958762886597936</v>
      </c>
      <c r="N25" s="17">
        <v>323</v>
      </c>
      <c r="O25" s="17">
        <f t="shared" ref="O25:P25" si="33">D25/7</f>
        <v>4.4285714285714288</v>
      </c>
      <c r="P25" s="17">
        <f t="shared" si="33"/>
        <v>0.14285714285714285</v>
      </c>
      <c r="Q25" s="17">
        <f t="shared" si="8"/>
        <v>70</v>
      </c>
      <c r="R25" s="17"/>
      <c r="S25" s="57">
        <v>1.2151351351351349</v>
      </c>
      <c r="T25" s="57">
        <v>852</v>
      </c>
      <c r="U25" s="58">
        <v>92</v>
      </c>
      <c r="V25" s="61" t="s">
        <v>349</v>
      </c>
      <c r="W25" s="57">
        <v>4</v>
      </c>
      <c r="X25" s="57">
        <f t="shared" si="9"/>
        <v>0.12903225806451613</v>
      </c>
      <c r="Y25" s="57">
        <f t="shared" si="10"/>
        <v>4.0022222222222226</v>
      </c>
      <c r="Z25" s="57">
        <v>5</v>
      </c>
      <c r="AA25" s="57" t="s">
        <v>35</v>
      </c>
      <c r="AB25" s="60">
        <f t="shared" si="11"/>
        <v>-0.69</v>
      </c>
      <c r="AC25" s="57">
        <v>0.14886749305555555</v>
      </c>
      <c r="AD25" s="57">
        <f t="shared" si="12"/>
        <v>-6.3685513529166657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109</v>
      </c>
      <c r="C26" s="17">
        <f t="shared" si="4"/>
        <v>18.444545454545452</v>
      </c>
      <c r="D26" s="17">
        <v>11</v>
      </c>
      <c r="E26" s="17">
        <v>0</v>
      </c>
      <c r="F26" s="17">
        <v>202.89</v>
      </c>
      <c r="G26" s="17">
        <v>-35.260000000000012</v>
      </c>
      <c r="H26" s="17">
        <f t="shared" si="1"/>
        <v>0.17378875252599937</v>
      </c>
      <c r="I26" s="17">
        <f t="shared" si="2"/>
        <v>3.5616326361164401E-2</v>
      </c>
      <c r="J26" s="17">
        <f t="shared" si="5"/>
        <v>7.2261964554166447</v>
      </c>
      <c r="K26" s="17">
        <f t="shared" si="3"/>
        <v>0.65692695049242222</v>
      </c>
      <c r="L26" s="17">
        <v>74</v>
      </c>
      <c r="M26" s="17">
        <f t="shared" si="6"/>
        <v>0.14864864864864866</v>
      </c>
      <c r="N26" s="17">
        <v>309</v>
      </c>
      <c r="O26" s="17">
        <f t="shared" ref="O26:P26" si="34">D26/7</f>
        <v>1.5714285714285714</v>
      </c>
      <c r="P26" s="17">
        <f t="shared" si="34"/>
        <v>0</v>
      </c>
      <c r="Q26" s="17">
        <f t="shared" si="8"/>
        <v>196</v>
      </c>
      <c r="R26" s="17"/>
      <c r="S26" s="57">
        <v>1.3892773892773891</v>
      </c>
      <c r="T26" s="57">
        <v>760</v>
      </c>
      <c r="U26" s="58">
        <v>92</v>
      </c>
      <c r="V26" s="61" t="s">
        <v>350</v>
      </c>
      <c r="W26" s="57">
        <v>4</v>
      </c>
      <c r="X26" s="57">
        <f t="shared" si="9"/>
        <v>0.36363636363636365</v>
      </c>
      <c r="Y26" s="57">
        <f t="shared" si="10"/>
        <v>5.0371428571428591</v>
      </c>
      <c r="Z26" s="57">
        <v>3</v>
      </c>
      <c r="AA26" s="57" t="s">
        <v>35</v>
      </c>
      <c r="AB26" s="60">
        <f t="shared" si="11"/>
        <v>-0.69</v>
      </c>
      <c r="AC26" s="57">
        <v>0.14886749305555555</v>
      </c>
      <c r="AD26" s="57">
        <f t="shared" si="12"/>
        <v>-2.2598085445833331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17.613599999999998</v>
      </c>
      <c r="D27" s="17">
        <v>25</v>
      </c>
      <c r="E27" s="17">
        <v>0</v>
      </c>
      <c r="F27" s="17">
        <v>440.34</v>
      </c>
      <c r="G27" s="17">
        <v>-35.229999999999997</v>
      </c>
      <c r="H27" s="17">
        <f t="shared" si="1"/>
        <v>8.0006358722805107E-2</v>
      </c>
      <c r="I27" s="17">
        <f t="shared" si="2"/>
        <v>9.9177786459516054E-2</v>
      </c>
      <c r="J27" s="17">
        <f t="shared" si="5"/>
        <v>43.671946489583299</v>
      </c>
      <c r="K27" s="17">
        <f t="shared" si="3"/>
        <v>1.7468778595833319</v>
      </c>
      <c r="L27" s="17">
        <v>114</v>
      </c>
      <c r="M27" s="17">
        <f t="shared" si="6"/>
        <v>0.21929824561403508</v>
      </c>
      <c r="N27" s="17">
        <v>284</v>
      </c>
      <c r="O27" s="17">
        <f t="shared" ref="O27:P27" si="35">D27/7</f>
        <v>3.5714285714285716</v>
      </c>
      <c r="P27" s="17">
        <f t="shared" si="35"/>
        <v>0</v>
      </c>
      <c r="Q27" s="17">
        <f t="shared" si="8"/>
        <v>79</v>
      </c>
      <c r="R27" s="17"/>
      <c r="S27" s="57">
        <v>1.368306010928962</v>
      </c>
      <c r="T27" s="57">
        <v>760</v>
      </c>
      <c r="U27" s="58">
        <v>92</v>
      </c>
      <c r="V27" s="61" t="s">
        <v>350</v>
      </c>
      <c r="W27" s="57">
        <v>3</v>
      </c>
      <c r="X27" s="57">
        <f t="shared" si="9"/>
        <v>0.12</v>
      </c>
      <c r="Y27" s="57">
        <f t="shared" si="10"/>
        <v>3.5229999999999997</v>
      </c>
      <c r="Z27" s="57">
        <v>7</v>
      </c>
      <c r="AA27" s="57" t="s">
        <v>35</v>
      </c>
      <c r="AB27" s="60">
        <f t="shared" si="11"/>
        <v>-0.69</v>
      </c>
      <c r="AC27" s="57">
        <v>0.14886749305555555</v>
      </c>
      <c r="AD27" s="57">
        <f t="shared" si="12"/>
        <v>-5.1359285104166661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4"/>
        <v>17.066315789473684</v>
      </c>
      <c r="D28" s="17">
        <v>38</v>
      </c>
      <c r="E28" s="17">
        <v>0</v>
      </c>
      <c r="F28" s="17">
        <v>648.52</v>
      </c>
      <c r="G28" s="17">
        <v>-34.56</v>
      </c>
      <c r="H28" s="17">
        <f t="shared" si="1"/>
        <v>5.3290569296243762E-2</v>
      </c>
      <c r="I28" s="17">
        <f t="shared" si="2"/>
        <v>0.14789843184738596</v>
      </c>
      <c r="J28" s="17">
        <f t="shared" si="5"/>
        <v>95.91509102166674</v>
      </c>
      <c r="K28" s="17">
        <f t="shared" si="3"/>
        <v>2.5240813426754407</v>
      </c>
      <c r="L28" s="17">
        <v>134</v>
      </c>
      <c r="M28" s="17">
        <f t="shared" si="6"/>
        <v>0.28358208955223879</v>
      </c>
      <c r="N28" s="17">
        <v>242</v>
      </c>
      <c r="O28" s="17">
        <f t="shared" ref="O28:P28" si="36">D28/7</f>
        <v>5.4285714285714288</v>
      </c>
      <c r="P28" s="17">
        <f t="shared" si="36"/>
        <v>0</v>
      </c>
      <c r="Q28" s="17">
        <f t="shared" si="8"/>
        <v>44</v>
      </c>
      <c r="R28" s="17"/>
      <c r="S28" s="57">
        <v>1.1242891957757919</v>
      </c>
      <c r="T28" s="57">
        <v>760</v>
      </c>
      <c r="U28" s="58">
        <v>92</v>
      </c>
      <c r="V28" s="61" t="s">
        <v>350</v>
      </c>
      <c r="W28" s="57">
        <v>3</v>
      </c>
      <c r="X28" s="57">
        <f t="shared" si="9"/>
        <v>7.8947368421052627E-2</v>
      </c>
      <c r="Y28" s="57">
        <f t="shared" si="10"/>
        <v>2.6584615384615384</v>
      </c>
      <c r="Z28" s="57">
        <v>10</v>
      </c>
      <c r="AA28" s="57" t="s">
        <v>35</v>
      </c>
      <c r="AB28" s="60">
        <f t="shared" si="11"/>
        <v>-0.69</v>
      </c>
      <c r="AC28" s="57">
        <v>0.14886749305555555</v>
      </c>
      <c r="AD28" s="57">
        <f t="shared" si="12"/>
        <v>-7.806611335833332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16.989999999999998</v>
      </c>
      <c r="D29" s="17">
        <v>64</v>
      </c>
      <c r="E29" s="17">
        <v>0</v>
      </c>
      <c r="F29" s="17">
        <v>1087.3599999999999</v>
      </c>
      <c r="G29" s="17">
        <v>-37.78</v>
      </c>
      <c r="H29" s="17">
        <f t="shared" si="1"/>
        <v>3.4744702766333138E-2</v>
      </c>
      <c r="I29" s="17">
        <f t="shared" si="2"/>
        <v>0.16352996502844808</v>
      </c>
      <c r="J29" s="17">
        <f t="shared" si="5"/>
        <v>177.81594277333329</v>
      </c>
      <c r="K29" s="17">
        <f t="shared" si="3"/>
        <v>2.7783741058333327</v>
      </c>
      <c r="L29" s="17">
        <v>200</v>
      </c>
      <c r="M29" s="17">
        <f t="shared" si="6"/>
        <v>0.32</v>
      </c>
      <c r="N29" s="17">
        <v>173</v>
      </c>
      <c r="O29" s="17">
        <f t="shared" ref="O29:P29" si="37">D29/7</f>
        <v>9.1428571428571423</v>
      </c>
      <c r="P29" s="17">
        <f t="shared" si="37"/>
        <v>0</v>
      </c>
      <c r="Q29" s="17">
        <f t="shared" si="8"/>
        <v>18</v>
      </c>
      <c r="R29" s="17"/>
      <c r="S29" s="57">
        <v>1.406193078324226</v>
      </c>
      <c r="T29" s="57">
        <v>760</v>
      </c>
      <c r="U29" s="58">
        <v>92</v>
      </c>
      <c r="V29" s="61" t="s">
        <v>350</v>
      </c>
      <c r="W29" s="57">
        <v>6</v>
      </c>
      <c r="X29" s="57">
        <f t="shared" si="9"/>
        <v>9.375E-2</v>
      </c>
      <c r="Y29" s="57">
        <f t="shared" si="10"/>
        <v>3.1483333333333334</v>
      </c>
      <c r="Z29" s="57">
        <v>6</v>
      </c>
      <c r="AA29" s="57" t="s">
        <v>35</v>
      </c>
      <c r="AB29" s="60">
        <f t="shared" si="11"/>
        <v>-0.69</v>
      </c>
      <c r="AC29" s="57">
        <v>0.14886749305555555</v>
      </c>
      <c r="AD29" s="57">
        <f t="shared" si="12"/>
        <v>-13.147976986666665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113</v>
      </c>
      <c r="C30" s="17">
        <f t="shared" si="4"/>
        <v>16.524999999999999</v>
      </c>
      <c r="D30" s="17">
        <v>36</v>
      </c>
      <c r="E30" s="17">
        <v>0</v>
      </c>
      <c r="F30" s="17">
        <v>594.9</v>
      </c>
      <c r="G30" s="17">
        <v>-34.099999999999987</v>
      </c>
      <c r="H30" s="17">
        <f t="shared" si="1"/>
        <v>5.7320558076987708E-2</v>
      </c>
      <c r="I30" s="17">
        <f t="shared" si="2"/>
        <v>0.12261509129265423</v>
      </c>
      <c r="J30" s="17">
        <f t="shared" si="5"/>
        <v>72.943717809999995</v>
      </c>
      <c r="K30" s="17">
        <f t="shared" si="3"/>
        <v>2.0262143836111108</v>
      </c>
      <c r="L30" s="17">
        <v>209</v>
      </c>
      <c r="M30" s="17">
        <f t="shared" si="6"/>
        <v>0.17224880382775121</v>
      </c>
      <c r="N30" s="17">
        <v>222</v>
      </c>
      <c r="O30" s="17">
        <f t="shared" ref="O30:P30" si="38">D30/7</f>
        <v>5.1428571428571432</v>
      </c>
      <c r="P30" s="17">
        <f t="shared" si="38"/>
        <v>0</v>
      </c>
      <c r="Q30" s="17">
        <f t="shared" si="8"/>
        <v>43</v>
      </c>
      <c r="R30" s="17"/>
      <c r="S30" s="57">
        <v>1.458483754512635</v>
      </c>
      <c r="T30" s="57">
        <v>668</v>
      </c>
      <c r="U30" s="58" t="s">
        <v>63</v>
      </c>
      <c r="V30" s="61" t="s">
        <v>63</v>
      </c>
      <c r="W30" s="57">
        <v>4</v>
      </c>
      <c r="X30" s="57">
        <f t="shared" si="9"/>
        <v>0.1111111111111111</v>
      </c>
      <c r="Y30" s="57">
        <f t="shared" si="10"/>
        <v>3.0999999999999988</v>
      </c>
      <c r="Z30" s="57">
        <v>7</v>
      </c>
      <c r="AA30" s="57" t="s">
        <v>35</v>
      </c>
      <c r="AB30" s="60">
        <f t="shared" si="11"/>
        <v>-0.69</v>
      </c>
      <c r="AC30" s="57">
        <v>0.14886749305555555</v>
      </c>
      <c r="AD30" s="57">
        <f t="shared" si="12"/>
        <v>-7.3957370549999988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16.989999999999998</v>
      </c>
      <c r="D31" s="17">
        <v>34</v>
      </c>
      <c r="E31" s="17">
        <v>0</v>
      </c>
      <c r="F31" s="17">
        <v>577.66</v>
      </c>
      <c r="G31" s="17">
        <v>-35.01</v>
      </c>
      <c r="H31" s="17">
        <f t="shared" si="1"/>
        <v>6.0606585188519198E-2</v>
      </c>
      <c r="I31" s="17">
        <f t="shared" si="2"/>
        <v>0.13766808260626198</v>
      </c>
      <c r="J31" s="17">
        <f t="shared" si="5"/>
        <v>79.525344598333291</v>
      </c>
      <c r="K31" s="17">
        <f t="shared" si="3"/>
        <v>2.338980723480391</v>
      </c>
      <c r="L31" s="17">
        <v>166</v>
      </c>
      <c r="M31" s="17">
        <f t="shared" si="6"/>
        <v>0.20481927710843373</v>
      </c>
      <c r="N31" s="17">
        <v>188</v>
      </c>
      <c r="O31" s="17">
        <f t="shared" ref="O31:P31" si="39">D31/7</f>
        <v>4.8571428571428568</v>
      </c>
      <c r="P31" s="17">
        <f t="shared" si="39"/>
        <v>0</v>
      </c>
      <c r="Q31" s="17">
        <f t="shared" si="8"/>
        <v>38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1.6646464646464649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2</v>
      </c>
      <c r="X31" s="57">
        <f t="shared" si="9"/>
        <v>5.8823529411764705E-2</v>
      </c>
      <c r="Y31" s="57">
        <f t="shared" si="10"/>
        <v>4.3762499999999998</v>
      </c>
      <c r="Z31" s="57">
        <v>6</v>
      </c>
      <c r="AA31" s="57" t="s">
        <v>35</v>
      </c>
      <c r="AB31" s="60">
        <f t="shared" si="11"/>
        <v>-0.69</v>
      </c>
      <c r="AC31" s="57">
        <v>0.14886749305555555</v>
      </c>
      <c r="AD31" s="57">
        <f t="shared" si="12"/>
        <v>-6.9848627741666656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8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9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Hunter Green &amp; Gray")</f>
        <v>All Weather Cornhole Bean Bags Set of 8 - Duck Cloth, Regulation Size &amp; Weight - Hunter Green &amp; Gray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Info!B1:BJ7000""),3,FALSE),"""")"),"B07ZTQ53BM")</f>
        <v>B07ZTQ53BM</v>
      </c>
      <c r="B2" s="2" t="s">
        <v>351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280</v>
      </c>
      <c r="E3" s="4"/>
      <c r="F3" s="5">
        <f t="shared" ref="F3:G3" si="0">SUM(F4:F99763)</f>
        <v>5077.7199999999993</v>
      </c>
      <c r="G3" s="5">
        <f t="shared" si="0"/>
        <v>-0.1</v>
      </c>
      <c r="H3" s="6">
        <f>G3/F3*-1</f>
        <v>1.9693878354852183E-5</v>
      </c>
      <c r="I3" s="7">
        <f>J3/F3</f>
        <v>0.20275181748240759</v>
      </c>
      <c r="J3" s="5">
        <f>SUM(J4:J99763)</f>
        <v>1029.5169586667705</v>
      </c>
      <c r="K3" s="5">
        <f>J3/D3</f>
        <v>3.676846280952752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5 - May
7 - Jun
4 - Jul
0.5 - Aug
0.5 - Sept
0.5 - Oct
0.5 - Nov
0.5 - Dec
1 - Jan
1 - Feb")</f>
        <v>2 - March
4 - April
5 - May
7 - Jun
4 - Jul
0.5 - Aug
0.5 - Sept
0.5 - Oct
0.5 - Nov
0.5 -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customHeight="1">
      <c r="A12" s="13" t="s">
        <v>50</v>
      </c>
      <c r="B12" s="13" t="s">
        <v>352</v>
      </c>
      <c r="C12" s="17">
        <f t="shared" ref="C12:C31" si="1">IFERROR(F12/D12," - ")</f>
        <v>19.990000000000002</v>
      </c>
      <c r="D12" s="17">
        <v>7</v>
      </c>
      <c r="E12" s="17">
        <v>0</v>
      </c>
      <c r="F12" s="17">
        <v>139.93</v>
      </c>
      <c r="G12" s="17">
        <v>0</v>
      </c>
      <c r="H12" s="17">
        <f t="shared" ref="H12:H31" si="2">G12/F12*-1</f>
        <v>0</v>
      </c>
      <c r="I12" s="17">
        <f t="shared" ref="I12:I31" si="3">J12/F12</f>
        <v>0.25771915573932802</v>
      </c>
      <c r="J12" s="17">
        <f t="shared" ref="J12:J31" si="4">F12*0.85+G12+AF12*D12+D12*AE12+AG12+AD12</f>
        <v>36.062641462604169</v>
      </c>
      <c r="K12" s="17">
        <f t="shared" ref="K12:K31" si="5">J12/D12</f>
        <v>5.1518059232291673</v>
      </c>
      <c r="L12" s="17">
        <v>12</v>
      </c>
      <c r="M12" s="17">
        <f t="shared" ref="M12:M31" si="6">IFERROR(D12/L12,"-")</f>
        <v>0.58333333333333337</v>
      </c>
      <c r="N12" s="17">
        <v>28</v>
      </c>
      <c r="O12" s="17">
        <f t="shared" ref="O12:P12" si="7">D12/7</f>
        <v>1</v>
      </c>
      <c r="P12" s="17">
        <f t="shared" si="7"/>
        <v>0</v>
      </c>
      <c r="Q12" s="17">
        <f t="shared" ref="Q12:Q31" si="8">ROUNDDOWN(N12/(O12+P12),0)</f>
        <v>28</v>
      </c>
      <c r="R12" s="17"/>
      <c r="S12" s="57">
        <v>0.23529411764705879</v>
      </c>
      <c r="T12" s="57">
        <v>220</v>
      </c>
      <c r="U12" s="58">
        <v>168</v>
      </c>
      <c r="V12" s="61">
        <v>44265</v>
      </c>
      <c r="W12" s="57">
        <v>0</v>
      </c>
      <c r="X12" s="57">
        <f t="shared" ref="X12:X31" si="9">IFERROR(W12/D12,0)</f>
        <v>0</v>
      </c>
      <c r="Y12" s="57">
        <f t="shared" ref="Y12:Y31" si="10">IFERROR(G12/(W12+Z12)*-1,0)</f>
        <v>0</v>
      </c>
      <c r="Z12" s="57">
        <v>0</v>
      </c>
      <c r="AA12" s="57" t="s">
        <v>35</v>
      </c>
      <c r="AB12" s="60">
        <f t="shared" ref="AB12:AB31" si="11">IF(OR(AA12="UsLargeStandardSize",AA12="UsSmallStandardSize"),-0.69,-0.48)</f>
        <v>-0.69</v>
      </c>
      <c r="AC12" s="57">
        <v>0.16688701215277782</v>
      </c>
      <c r="AD12" s="57">
        <f t="shared" ref="AD12:AD31" si="12">IFERROR(AB12*AC12*D12*2,0)</f>
        <v>-1.6121285373958336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113</v>
      </c>
      <c r="C13" s="17">
        <f t="shared" si="1"/>
        <v>19.150000000000002</v>
      </c>
      <c r="D13" s="17">
        <v>7</v>
      </c>
      <c r="E13" s="17">
        <v>0</v>
      </c>
      <c r="F13" s="17">
        <v>134.05000000000001</v>
      </c>
      <c r="G13" s="17">
        <v>0</v>
      </c>
      <c r="H13" s="17">
        <f t="shared" si="2"/>
        <v>0</v>
      </c>
      <c r="I13" s="17">
        <f t="shared" si="3"/>
        <v>0.23173921270126205</v>
      </c>
      <c r="J13" s="17">
        <f t="shared" si="4"/>
        <v>31.064641462604179</v>
      </c>
      <c r="K13" s="17">
        <f t="shared" si="5"/>
        <v>4.4378059232291687</v>
      </c>
      <c r="L13" s="17">
        <v>25</v>
      </c>
      <c r="M13" s="17">
        <f t="shared" si="6"/>
        <v>0.28000000000000003</v>
      </c>
      <c r="N13" s="17">
        <v>21</v>
      </c>
      <c r="O13" s="17">
        <f t="shared" ref="O13:P13" si="13">D13/7</f>
        <v>1</v>
      </c>
      <c r="P13" s="17">
        <f t="shared" si="13"/>
        <v>0</v>
      </c>
      <c r="Q13" s="17">
        <f t="shared" si="8"/>
        <v>21</v>
      </c>
      <c r="R13" s="17"/>
      <c r="S13" s="57">
        <v>2.0869565217391299</v>
      </c>
      <c r="T13" s="57">
        <v>220</v>
      </c>
      <c r="U13" s="58">
        <v>168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0.16688701215277782</v>
      </c>
      <c r="AD13" s="57">
        <f t="shared" si="12"/>
        <v>-1.6121285373958336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151</v>
      </c>
      <c r="C14" s="17">
        <f t="shared" si="1"/>
        <v>19.068461538461538</v>
      </c>
      <c r="D14" s="17">
        <v>13</v>
      </c>
      <c r="E14" s="17">
        <v>0</v>
      </c>
      <c r="F14" s="17">
        <v>247.89</v>
      </c>
      <c r="G14" s="17">
        <v>0</v>
      </c>
      <c r="H14" s="17">
        <f t="shared" si="2"/>
        <v>0</v>
      </c>
      <c r="I14" s="17">
        <f t="shared" si="3"/>
        <v>0.22909547380684642</v>
      </c>
      <c r="J14" s="17">
        <f t="shared" si="4"/>
        <v>56.790477001979156</v>
      </c>
      <c r="K14" s="17">
        <f t="shared" si="5"/>
        <v>4.3684982309214737</v>
      </c>
      <c r="L14" s="17">
        <v>22</v>
      </c>
      <c r="M14" s="17">
        <f t="shared" si="6"/>
        <v>0.59090909090909094</v>
      </c>
      <c r="N14" s="17">
        <v>115</v>
      </c>
      <c r="O14" s="17">
        <f t="shared" ref="O14:P14" si="14">D14/7</f>
        <v>1.8571428571428572</v>
      </c>
      <c r="P14" s="17">
        <f t="shared" si="14"/>
        <v>0</v>
      </c>
      <c r="Q14" s="17">
        <f t="shared" si="8"/>
        <v>61</v>
      </c>
      <c r="R14" s="17"/>
      <c r="S14" s="57">
        <v>0.82051282051282048</v>
      </c>
      <c r="T14" s="57">
        <v>220</v>
      </c>
      <c r="U14" s="58">
        <v>168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0.16688701215277782</v>
      </c>
      <c r="AD14" s="57">
        <f t="shared" si="12"/>
        <v>-2.9939529980208337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353</v>
      </c>
      <c r="C15" s="17">
        <f t="shared" si="1"/>
        <v>18.323333333333334</v>
      </c>
      <c r="D15" s="17">
        <v>3</v>
      </c>
      <c r="E15" s="17">
        <v>0</v>
      </c>
      <c r="F15" s="17">
        <v>54.97</v>
      </c>
      <c r="G15" s="17">
        <v>0</v>
      </c>
      <c r="H15" s="17">
        <f t="shared" si="2"/>
        <v>0</v>
      </c>
      <c r="I15" s="17">
        <f t="shared" si="3"/>
        <v>0.19564521068309984</v>
      </c>
      <c r="J15" s="17">
        <f t="shared" si="4"/>
        <v>10.754617231249998</v>
      </c>
      <c r="K15" s="17">
        <f t="shared" si="5"/>
        <v>3.5848724104166663</v>
      </c>
      <c r="L15" s="17">
        <v>16</v>
      </c>
      <c r="M15" s="17">
        <f t="shared" si="6"/>
        <v>0.1875</v>
      </c>
      <c r="N15" s="17">
        <v>140</v>
      </c>
      <c r="O15" s="17">
        <f t="shared" ref="O15:P15" si="15">D15/7</f>
        <v>0.42857142857142855</v>
      </c>
      <c r="P15" s="17">
        <f t="shared" si="15"/>
        <v>0</v>
      </c>
      <c r="Q15" s="17">
        <f t="shared" si="8"/>
        <v>326</v>
      </c>
      <c r="R15" s="17"/>
      <c r="S15" s="57">
        <v>0.78873239436619713</v>
      </c>
      <c r="T15" s="57">
        <v>220</v>
      </c>
      <c r="U15" s="58">
        <v>168</v>
      </c>
      <c r="V15" s="61">
        <v>44265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0.17385211805555553</v>
      </c>
      <c r="AD15" s="57">
        <f t="shared" si="12"/>
        <v>-0.71974776874999979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354</v>
      </c>
      <c r="C16" s="17">
        <f t="shared" si="1"/>
        <v>17.990000000000002</v>
      </c>
      <c r="D16" s="17">
        <v>7</v>
      </c>
      <c r="E16" s="17">
        <v>0</v>
      </c>
      <c r="F16" s="17">
        <v>125.93</v>
      </c>
      <c r="G16" s="17">
        <v>0</v>
      </c>
      <c r="H16" s="17">
        <f t="shared" si="2"/>
        <v>0</v>
      </c>
      <c r="I16" s="17">
        <f t="shared" si="3"/>
        <v>0.18352079361219206</v>
      </c>
      <c r="J16" s="17">
        <f t="shared" si="4"/>
        <v>23.110773539583349</v>
      </c>
      <c r="K16" s="17">
        <f t="shared" si="5"/>
        <v>3.3015390770833357</v>
      </c>
      <c r="L16" s="17">
        <v>17</v>
      </c>
      <c r="M16" s="17">
        <f t="shared" si="6"/>
        <v>0.41176470588235292</v>
      </c>
      <c r="N16" s="17">
        <v>133</v>
      </c>
      <c r="O16" s="17">
        <f t="shared" ref="O16:P16" si="16">D16/7</f>
        <v>1</v>
      </c>
      <c r="P16" s="17">
        <f t="shared" si="16"/>
        <v>0</v>
      </c>
      <c r="Q16" s="17">
        <f t="shared" si="8"/>
        <v>133</v>
      </c>
      <c r="R16" s="17"/>
      <c r="S16" s="57">
        <v>0.85207100591715978</v>
      </c>
      <c r="T16" s="57">
        <v>220</v>
      </c>
      <c r="U16" s="58">
        <v>16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0.17385211805555553</v>
      </c>
      <c r="AD16" s="57">
        <f t="shared" si="12"/>
        <v>-1.6794114604166663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291</v>
      </c>
      <c r="C17" s="17">
        <f t="shared" si="1"/>
        <v>16.968</v>
      </c>
      <c r="D17" s="17">
        <v>15</v>
      </c>
      <c r="E17" s="17">
        <v>0</v>
      </c>
      <c r="F17" s="17">
        <v>254.52</v>
      </c>
      <c r="G17" s="17">
        <v>0</v>
      </c>
      <c r="H17" s="17">
        <f t="shared" si="2"/>
        <v>0</v>
      </c>
      <c r="I17" s="17">
        <f t="shared" si="3"/>
        <v>0.14337806913503856</v>
      </c>
      <c r="J17" s="17">
        <f t="shared" si="4"/>
        <v>36.492586156250013</v>
      </c>
      <c r="K17" s="17">
        <f t="shared" si="5"/>
        <v>2.4328390770833344</v>
      </c>
      <c r="L17" s="17">
        <v>17</v>
      </c>
      <c r="M17" s="17">
        <f t="shared" si="6"/>
        <v>0.88235294117647056</v>
      </c>
      <c r="N17" s="17">
        <v>149</v>
      </c>
      <c r="O17" s="17">
        <f t="shared" ref="O17:P17" si="17">D17/7</f>
        <v>2.1428571428571428</v>
      </c>
      <c r="P17" s="17">
        <f t="shared" si="17"/>
        <v>0</v>
      </c>
      <c r="Q17" s="17">
        <f t="shared" si="8"/>
        <v>69</v>
      </c>
      <c r="R17" s="17"/>
      <c r="S17" s="57">
        <v>0.91304347826086951</v>
      </c>
      <c r="T17" s="57">
        <v>300</v>
      </c>
      <c r="U17" s="58">
        <v>36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0.17385211805555553</v>
      </c>
      <c r="AD17" s="57">
        <f t="shared" si="12"/>
        <v>-3.5987388437499992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301</v>
      </c>
      <c r="C18" s="17">
        <f t="shared" si="1"/>
        <v>16.047931034482758</v>
      </c>
      <c r="D18" s="17">
        <v>29</v>
      </c>
      <c r="E18" s="17">
        <v>0</v>
      </c>
      <c r="F18" s="17">
        <v>465.39</v>
      </c>
      <c r="G18" s="17">
        <v>0</v>
      </c>
      <c r="H18" s="17">
        <f t="shared" si="2"/>
        <v>0</v>
      </c>
      <c r="I18" s="17">
        <f t="shared" si="3"/>
        <v>0.10286562503581222</v>
      </c>
      <c r="J18" s="17">
        <f t="shared" si="4"/>
        <v>47.872633235416643</v>
      </c>
      <c r="K18" s="17">
        <f t="shared" si="5"/>
        <v>1.6507804563936774</v>
      </c>
      <c r="L18" s="17">
        <v>53</v>
      </c>
      <c r="M18" s="17">
        <f t="shared" si="6"/>
        <v>0.54716981132075471</v>
      </c>
      <c r="N18" s="17">
        <v>133</v>
      </c>
      <c r="O18" s="17">
        <f t="shared" ref="O18:P18" si="18">D18/7</f>
        <v>4.1428571428571432</v>
      </c>
      <c r="P18" s="17">
        <f t="shared" si="18"/>
        <v>0</v>
      </c>
      <c r="Q18" s="17">
        <f t="shared" si="8"/>
        <v>32</v>
      </c>
      <c r="R18" s="17"/>
      <c r="S18" s="57">
        <v>1.9210526315789469</v>
      </c>
      <c r="T18" s="57">
        <v>300</v>
      </c>
      <c r="U18" s="58">
        <v>36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0.17385211805555553</v>
      </c>
      <c r="AD18" s="57">
        <f t="shared" si="12"/>
        <v>-6.9575617645833319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151</v>
      </c>
      <c r="C19" s="17">
        <f t="shared" si="1"/>
        <v>18.937368421052625</v>
      </c>
      <c r="D19" s="17">
        <v>19</v>
      </c>
      <c r="E19" s="17">
        <v>0</v>
      </c>
      <c r="F19" s="17">
        <v>359.80999999999989</v>
      </c>
      <c r="G19" s="17">
        <v>0</v>
      </c>
      <c r="H19" s="17">
        <f t="shared" si="2"/>
        <v>0</v>
      </c>
      <c r="I19" s="17">
        <f t="shared" si="3"/>
        <v>0.21686235086457648</v>
      </c>
      <c r="J19" s="17">
        <f t="shared" si="4"/>
        <v>78.029242464583234</v>
      </c>
      <c r="K19" s="17">
        <f t="shared" si="5"/>
        <v>4.1068022349780646</v>
      </c>
      <c r="L19" s="17">
        <v>35</v>
      </c>
      <c r="M19" s="17">
        <f t="shared" si="6"/>
        <v>0.54285714285714282</v>
      </c>
      <c r="N19" s="17">
        <v>109</v>
      </c>
      <c r="O19" s="17">
        <f t="shared" ref="O19:P19" si="19">D19/7</f>
        <v>2.7142857142857144</v>
      </c>
      <c r="P19" s="17">
        <f t="shared" si="19"/>
        <v>0</v>
      </c>
      <c r="Q19" s="17">
        <f t="shared" si="8"/>
        <v>40</v>
      </c>
      <c r="R19" s="17"/>
      <c r="S19" s="57">
        <v>1.53968253968254</v>
      </c>
      <c r="T19" s="57">
        <v>300</v>
      </c>
      <c r="U19" s="58">
        <v>36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0.17385211805555553</v>
      </c>
      <c r="AD19" s="57">
        <f t="shared" si="12"/>
        <v>-4.5584025354166657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1"/>
        <v>18.717500000000001</v>
      </c>
      <c r="D20" s="17">
        <v>12</v>
      </c>
      <c r="E20" s="17">
        <v>0</v>
      </c>
      <c r="F20" s="17">
        <v>224.61</v>
      </c>
      <c r="G20" s="17">
        <v>0</v>
      </c>
      <c r="H20" s="17">
        <f t="shared" si="2"/>
        <v>0</v>
      </c>
      <c r="I20" s="17">
        <f t="shared" si="3"/>
        <v>0.20942508759627795</v>
      </c>
      <c r="J20" s="17">
        <f t="shared" si="4"/>
        <v>47.038968924999992</v>
      </c>
      <c r="K20" s="17">
        <f t="shared" si="5"/>
        <v>3.9199140770833325</v>
      </c>
      <c r="L20" s="17">
        <v>18</v>
      </c>
      <c r="M20" s="17">
        <f t="shared" si="6"/>
        <v>0.66666666666666663</v>
      </c>
      <c r="N20" s="17">
        <v>114</v>
      </c>
      <c r="O20" s="17">
        <f t="shared" ref="O20:P20" si="20">D20/7</f>
        <v>1.7142857142857142</v>
      </c>
      <c r="P20" s="17">
        <f t="shared" si="20"/>
        <v>0</v>
      </c>
      <c r="Q20" s="17">
        <f t="shared" si="8"/>
        <v>66</v>
      </c>
      <c r="R20" s="17"/>
      <c r="S20" s="57">
        <v>1.5</v>
      </c>
      <c r="T20" s="57">
        <v>440</v>
      </c>
      <c r="U20" s="58">
        <v>36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0.17385211805555553</v>
      </c>
      <c r="AD20" s="57">
        <f t="shared" si="12"/>
        <v>-2.8789910749999992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355</v>
      </c>
      <c r="C21" s="17">
        <f t="shared" si="1"/>
        <v>16.354545454545455</v>
      </c>
      <c r="D21" s="17">
        <v>11</v>
      </c>
      <c r="E21" s="17">
        <v>0</v>
      </c>
      <c r="F21" s="17">
        <v>179.9</v>
      </c>
      <c r="G21" s="17">
        <v>0</v>
      </c>
      <c r="H21" s="17">
        <f t="shared" si="2"/>
        <v>0</v>
      </c>
      <c r="I21" s="17">
        <f t="shared" si="3"/>
        <v>0.1168728729734111</v>
      </c>
      <c r="J21" s="17">
        <f t="shared" si="4"/>
        <v>21.025429847916659</v>
      </c>
      <c r="K21" s="17">
        <f t="shared" si="5"/>
        <v>1.9114027134469689</v>
      </c>
      <c r="L21" s="17">
        <v>13</v>
      </c>
      <c r="M21" s="17">
        <f t="shared" si="6"/>
        <v>0.84615384615384615</v>
      </c>
      <c r="N21" s="17">
        <v>137</v>
      </c>
      <c r="O21" s="17">
        <f t="shared" ref="O21:P21" si="21">D21/7</f>
        <v>1.5714285714285714</v>
      </c>
      <c r="P21" s="17">
        <f t="shared" si="21"/>
        <v>0</v>
      </c>
      <c r="Q21" s="17">
        <f t="shared" si="8"/>
        <v>87</v>
      </c>
      <c r="R21" s="17"/>
      <c r="S21" s="57">
        <v>1.63573883161512</v>
      </c>
      <c r="T21" s="57">
        <v>404</v>
      </c>
      <c r="U21" s="58">
        <v>140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0.17385211805555553</v>
      </c>
      <c r="AD21" s="57">
        <f t="shared" si="12"/>
        <v>-2.6390751520833327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356</v>
      </c>
      <c r="C22" s="17">
        <f t="shared" si="1"/>
        <v>18.220769230769232</v>
      </c>
      <c r="D22" s="17">
        <v>13</v>
      </c>
      <c r="E22" s="17">
        <v>0</v>
      </c>
      <c r="F22" s="17">
        <v>236.87</v>
      </c>
      <c r="G22" s="17">
        <v>0</v>
      </c>
      <c r="H22" s="17">
        <f t="shared" si="2"/>
        <v>0</v>
      </c>
      <c r="I22" s="17">
        <f t="shared" si="3"/>
        <v>0.19196186938862378</v>
      </c>
      <c r="J22" s="17">
        <f t="shared" si="4"/>
        <v>45.470008002083318</v>
      </c>
      <c r="K22" s="17">
        <f t="shared" si="5"/>
        <v>3.4976929232371785</v>
      </c>
      <c r="L22" s="17">
        <v>22</v>
      </c>
      <c r="M22" s="17">
        <f t="shared" si="6"/>
        <v>0.59090909090909094</v>
      </c>
      <c r="N22" s="17">
        <v>125</v>
      </c>
      <c r="O22" s="17">
        <f t="shared" ref="O22:P22" si="22">D22/7</f>
        <v>1.8571428571428572</v>
      </c>
      <c r="P22" s="17">
        <f t="shared" si="22"/>
        <v>0</v>
      </c>
      <c r="Q22" s="17">
        <f t="shared" si="8"/>
        <v>67</v>
      </c>
      <c r="R22" s="17"/>
      <c r="S22" s="57">
        <v>1.806896551724138</v>
      </c>
      <c r="T22" s="57">
        <v>404</v>
      </c>
      <c r="U22" s="58">
        <v>140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0.17385211805555553</v>
      </c>
      <c r="AD22" s="57">
        <f t="shared" si="12"/>
        <v>-3.1189069979166657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355</v>
      </c>
      <c r="C23" s="17">
        <f t="shared" si="1"/>
        <v>18.454999999999998</v>
      </c>
      <c r="D23" s="17">
        <v>16</v>
      </c>
      <c r="E23" s="17">
        <v>0</v>
      </c>
      <c r="F23" s="17">
        <v>295.27999999999997</v>
      </c>
      <c r="G23" s="17">
        <v>-0.02</v>
      </c>
      <c r="H23" s="17">
        <f t="shared" si="2"/>
        <v>6.7732321863993501E-5</v>
      </c>
      <c r="I23" s="17">
        <f t="shared" si="3"/>
        <v>0.20024595378397894</v>
      </c>
      <c r="J23" s="17">
        <f t="shared" si="4"/>
        <v>59.128625233333295</v>
      </c>
      <c r="K23" s="17">
        <f t="shared" si="5"/>
        <v>3.695539077083331</v>
      </c>
      <c r="L23" s="17">
        <v>26</v>
      </c>
      <c r="M23" s="17">
        <f t="shared" si="6"/>
        <v>0.61538461538461542</v>
      </c>
      <c r="N23" s="17">
        <v>111</v>
      </c>
      <c r="O23" s="17">
        <f t="shared" ref="O23:P23" si="23">D23/7</f>
        <v>2.2857142857142856</v>
      </c>
      <c r="P23" s="17">
        <f t="shared" si="23"/>
        <v>0</v>
      </c>
      <c r="Q23" s="17">
        <f t="shared" si="8"/>
        <v>48</v>
      </c>
      <c r="R23" s="17"/>
      <c r="S23" s="57">
        <v>1.517241379310345</v>
      </c>
      <c r="T23" s="57">
        <v>404</v>
      </c>
      <c r="U23" s="58">
        <v>140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0.17385211805555553</v>
      </c>
      <c r="AD23" s="57">
        <f t="shared" si="12"/>
        <v>-3.8386547666666657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183</v>
      </c>
      <c r="C24" s="17">
        <f t="shared" si="1"/>
        <v>18.296521739130434</v>
      </c>
      <c r="D24" s="17">
        <v>23</v>
      </c>
      <c r="E24" s="17">
        <v>0</v>
      </c>
      <c r="F24" s="17">
        <v>420.82</v>
      </c>
      <c r="G24" s="17">
        <v>-0.08</v>
      </c>
      <c r="H24" s="17">
        <f t="shared" si="2"/>
        <v>1.9010503303074951E-4</v>
      </c>
      <c r="I24" s="17">
        <f t="shared" si="3"/>
        <v>0.19449621874653458</v>
      </c>
      <c r="J24" s="17">
        <f t="shared" si="4"/>
        <v>81.847898772916679</v>
      </c>
      <c r="K24" s="17">
        <f t="shared" si="5"/>
        <v>3.5586042944746383</v>
      </c>
      <c r="L24" s="17">
        <v>38</v>
      </c>
      <c r="M24" s="17">
        <f t="shared" si="6"/>
        <v>0.60526315789473684</v>
      </c>
      <c r="N24" s="17">
        <v>87</v>
      </c>
      <c r="O24" s="17">
        <f t="shared" ref="O24:P24" si="24">D24/7</f>
        <v>3.2857142857142856</v>
      </c>
      <c r="P24" s="17">
        <f t="shared" si="24"/>
        <v>0</v>
      </c>
      <c r="Q24" s="17">
        <f t="shared" si="8"/>
        <v>26</v>
      </c>
      <c r="R24" s="17"/>
      <c r="S24" s="57">
        <v>2.073619631901841</v>
      </c>
      <c r="T24" s="57">
        <v>404</v>
      </c>
      <c r="U24" s="58">
        <v>140</v>
      </c>
      <c r="V24" s="61" t="s">
        <v>357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0.17385211805555553</v>
      </c>
      <c r="AD24" s="57">
        <f t="shared" si="12"/>
        <v>-5.5180662270833318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358</v>
      </c>
      <c r="C25" s="17">
        <f t="shared" si="1"/>
        <v>16.88</v>
      </c>
      <c r="D25" s="17">
        <v>9</v>
      </c>
      <c r="E25" s="17">
        <v>0</v>
      </c>
      <c r="F25" s="17">
        <v>151.91999999999999</v>
      </c>
      <c r="G25" s="17">
        <v>0</v>
      </c>
      <c r="H25" s="17">
        <f t="shared" si="2"/>
        <v>0</v>
      </c>
      <c r="I25" s="17">
        <f t="shared" si="3"/>
        <v>0.1479880969836096</v>
      </c>
      <c r="J25" s="17">
        <f t="shared" si="4"/>
        <v>22.482351693749969</v>
      </c>
      <c r="K25" s="17">
        <f t="shared" si="5"/>
        <v>2.4980390770833298</v>
      </c>
      <c r="L25" s="17">
        <v>24</v>
      </c>
      <c r="M25" s="17">
        <f t="shared" si="6"/>
        <v>0.375</v>
      </c>
      <c r="N25" s="17">
        <v>79</v>
      </c>
      <c r="O25" s="17">
        <f t="shared" ref="O25:P25" si="25">D25/7</f>
        <v>1.2857142857142858</v>
      </c>
      <c r="P25" s="17">
        <f t="shared" si="25"/>
        <v>0</v>
      </c>
      <c r="Q25" s="17">
        <f t="shared" si="8"/>
        <v>61</v>
      </c>
      <c r="R25" s="17"/>
      <c r="S25" s="57">
        <v>1.9279778393351801</v>
      </c>
      <c r="T25" s="57">
        <v>404</v>
      </c>
      <c r="U25" s="58">
        <v>140</v>
      </c>
      <c r="V25" s="61" t="s">
        <v>359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0.17385211805555553</v>
      </c>
      <c r="AD25" s="57">
        <f t="shared" si="12"/>
        <v>-2.1592433062499996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1"/>
        <v>18.526</v>
      </c>
      <c r="D26" s="17">
        <v>10</v>
      </c>
      <c r="E26" s="17">
        <v>0</v>
      </c>
      <c r="F26" s="17">
        <v>185.26</v>
      </c>
      <c r="G26" s="17">
        <v>0</v>
      </c>
      <c r="H26" s="17">
        <f t="shared" si="2"/>
        <v>0</v>
      </c>
      <c r="I26" s="17">
        <f t="shared" si="3"/>
        <v>0.21036052451059764</v>
      </c>
      <c r="J26" s="17">
        <f t="shared" si="4"/>
        <v>38.971390770833317</v>
      </c>
      <c r="K26" s="17">
        <f t="shared" si="5"/>
        <v>3.8971390770833318</v>
      </c>
      <c r="L26" s="17">
        <v>14</v>
      </c>
      <c r="M26" s="17">
        <f t="shared" si="6"/>
        <v>0.7142857142857143</v>
      </c>
      <c r="N26" s="17">
        <v>69</v>
      </c>
      <c r="O26" s="17">
        <f t="shared" ref="O26:P26" si="26">D26/7</f>
        <v>1.4285714285714286</v>
      </c>
      <c r="P26" s="17">
        <f t="shared" si="26"/>
        <v>0</v>
      </c>
      <c r="Q26" s="17">
        <f t="shared" si="8"/>
        <v>48</v>
      </c>
      <c r="R26" s="17"/>
      <c r="S26" s="57">
        <v>1.808785529715762</v>
      </c>
      <c r="T26" s="57">
        <v>264</v>
      </c>
      <c r="U26" s="58">
        <v>140</v>
      </c>
      <c r="V26" s="61" t="s">
        <v>360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0.17385211805555553</v>
      </c>
      <c r="AD26" s="57">
        <f t="shared" si="12"/>
        <v>-2.3991592291666661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1"/>
        <v>18.489999999999998</v>
      </c>
      <c r="D27" s="17">
        <v>16</v>
      </c>
      <c r="E27" s="17">
        <v>0</v>
      </c>
      <c r="F27" s="17">
        <v>295.83999999999997</v>
      </c>
      <c r="G27" s="17">
        <v>0</v>
      </c>
      <c r="H27" s="17">
        <f t="shared" si="2"/>
        <v>0</v>
      </c>
      <c r="I27" s="17">
        <f t="shared" si="3"/>
        <v>0.209115147489634</v>
      </c>
      <c r="J27" s="17">
        <f t="shared" si="4"/>
        <v>61.864625233333314</v>
      </c>
      <c r="K27" s="17">
        <f t="shared" si="5"/>
        <v>3.8665390770833321</v>
      </c>
      <c r="L27" s="17">
        <v>32</v>
      </c>
      <c r="M27" s="17">
        <f t="shared" si="6"/>
        <v>0.5</v>
      </c>
      <c r="N27" s="17">
        <v>57</v>
      </c>
      <c r="O27" s="17">
        <f t="shared" ref="O27:P27" si="27">D27/7</f>
        <v>2.2857142857142856</v>
      </c>
      <c r="P27" s="17">
        <f t="shared" si="27"/>
        <v>0</v>
      </c>
      <c r="Q27" s="17">
        <f t="shared" si="8"/>
        <v>24</v>
      </c>
      <c r="R27" s="17"/>
      <c r="S27" s="57">
        <v>1.628235294117647</v>
      </c>
      <c r="T27" s="57">
        <v>264</v>
      </c>
      <c r="U27" s="58">
        <v>140</v>
      </c>
      <c r="V27" s="61" t="s">
        <v>360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0.17385211805555553</v>
      </c>
      <c r="AD27" s="57">
        <f t="shared" si="12"/>
        <v>-3.8386547666666657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1"/>
        <v>18.515999999999998</v>
      </c>
      <c r="D28" s="17">
        <v>20</v>
      </c>
      <c r="E28" s="17">
        <v>0</v>
      </c>
      <c r="F28" s="17">
        <v>370.32</v>
      </c>
      <c r="G28" s="17">
        <v>0</v>
      </c>
      <c r="H28" s="17">
        <f t="shared" si="2"/>
        <v>0</v>
      </c>
      <c r="I28" s="17">
        <f t="shared" si="3"/>
        <v>0.25012463941095991</v>
      </c>
      <c r="J28" s="17">
        <f t="shared" si="4"/>
        <v>92.626156466666671</v>
      </c>
      <c r="K28" s="17">
        <f t="shared" si="5"/>
        <v>4.6313078233333336</v>
      </c>
      <c r="L28" s="17">
        <v>66</v>
      </c>
      <c r="M28" s="17">
        <f t="shared" si="6"/>
        <v>0.30303030303030304</v>
      </c>
      <c r="N28" s="17">
        <v>33</v>
      </c>
      <c r="O28" s="17">
        <f t="shared" ref="O28:P28" si="28">D28/7</f>
        <v>2.8571428571428572</v>
      </c>
      <c r="P28" s="17">
        <f t="shared" si="28"/>
        <v>0</v>
      </c>
      <c r="Q28" s="17">
        <f t="shared" si="8"/>
        <v>11</v>
      </c>
      <c r="R28" s="17"/>
      <c r="S28" s="57">
        <v>2.0369393139841692</v>
      </c>
      <c r="T28" s="57">
        <v>264</v>
      </c>
      <c r="U28" s="58">
        <v>140</v>
      </c>
      <c r="V28" s="61" t="s">
        <v>360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0.17385211805555553</v>
      </c>
      <c r="AD28" s="57">
        <f t="shared" si="12"/>
        <v>-4.7983184583333323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1"/>
        <v>18.739999999999998</v>
      </c>
      <c r="D29" s="17">
        <v>32</v>
      </c>
      <c r="E29" s="17">
        <v>0</v>
      </c>
      <c r="F29" s="17">
        <v>599.67999999999995</v>
      </c>
      <c r="G29" s="17">
        <v>0</v>
      </c>
      <c r="H29" s="17">
        <f t="shared" si="2"/>
        <v>0</v>
      </c>
      <c r="I29" s="17">
        <f t="shared" si="3"/>
        <v>0.25729497456421202</v>
      </c>
      <c r="J29" s="17">
        <f t="shared" si="4"/>
        <v>154.29465034666666</v>
      </c>
      <c r="K29" s="17">
        <f t="shared" si="5"/>
        <v>4.821707823333333</v>
      </c>
      <c r="L29" s="17">
        <v>74</v>
      </c>
      <c r="M29" s="17">
        <f t="shared" si="6"/>
        <v>0.43243243243243246</v>
      </c>
      <c r="N29" s="17">
        <v>7</v>
      </c>
      <c r="O29" s="17">
        <f t="shared" ref="O29:P29" si="29">D29/7</f>
        <v>4.5714285714285712</v>
      </c>
      <c r="P29" s="17">
        <f t="shared" si="29"/>
        <v>0</v>
      </c>
      <c r="Q29" s="17">
        <f t="shared" si="8"/>
        <v>1</v>
      </c>
      <c r="R29" s="17"/>
      <c r="S29" s="57">
        <v>2.494117647058824</v>
      </c>
      <c r="T29" s="57">
        <v>264</v>
      </c>
      <c r="U29" s="58">
        <v>140</v>
      </c>
      <c r="V29" s="61" t="s">
        <v>360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0.17385211805555553</v>
      </c>
      <c r="AD29" s="57">
        <f t="shared" si="12"/>
        <v>-7.6773095333333314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27">
        <v>18.489999999999998</v>
      </c>
      <c r="C30" s="17">
        <f t="shared" si="1"/>
        <v>18.75</v>
      </c>
      <c r="D30" s="17">
        <v>4</v>
      </c>
      <c r="E30" s="17">
        <v>0</v>
      </c>
      <c r="F30" s="17">
        <v>75</v>
      </c>
      <c r="G30" s="17">
        <v>0</v>
      </c>
      <c r="H30" s="17">
        <f t="shared" si="2"/>
        <v>0</v>
      </c>
      <c r="I30" s="17">
        <f t="shared" si="3"/>
        <v>0.25761108391111115</v>
      </c>
      <c r="J30" s="17">
        <f t="shared" si="4"/>
        <v>19.320831293333338</v>
      </c>
      <c r="K30" s="17">
        <f t="shared" si="5"/>
        <v>4.8302078233333345</v>
      </c>
      <c r="L30" s="17">
        <v>9</v>
      </c>
      <c r="M30" s="17">
        <f t="shared" si="6"/>
        <v>0.44444444444444442</v>
      </c>
      <c r="N30" s="17">
        <v>137</v>
      </c>
      <c r="O30" s="17">
        <f t="shared" ref="O30:P30" si="30">D30/7</f>
        <v>0.5714285714285714</v>
      </c>
      <c r="P30" s="17">
        <f t="shared" si="30"/>
        <v>0</v>
      </c>
      <c r="Q30" s="17">
        <f t="shared" si="8"/>
        <v>239</v>
      </c>
      <c r="R30" s="17"/>
      <c r="S30" s="57">
        <v>1.6764132553606239</v>
      </c>
      <c r="T30" s="57">
        <v>124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0.17385211805555553</v>
      </c>
      <c r="AD30" s="57">
        <f t="shared" si="12"/>
        <v>-0.95966369166666643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18.552142857142858</v>
      </c>
      <c r="D31" s="17">
        <v>14</v>
      </c>
      <c r="E31" s="17">
        <v>0</v>
      </c>
      <c r="F31" s="17">
        <v>259.73</v>
      </c>
      <c r="G31" s="17">
        <v>0</v>
      </c>
      <c r="H31" s="17">
        <f t="shared" si="2"/>
        <v>0</v>
      </c>
      <c r="I31" s="17">
        <f t="shared" si="3"/>
        <v>0.25129330276312578</v>
      </c>
      <c r="J31" s="17">
        <f t="shared" si="4"/>
        <v>65.268409526666659</v>
      </c>
      <c r="K31" s="17">
        <f t="shared" si="5"/>
        <v>4.6620292519047615</v>
      </c>
      <c r="L31" s="17">
        <v>62</v>
      </c>
      <c r="M31" s="17">
        <f t="shared" si="6"/>
        <v>0.22580645161290322</v>
      </c>
      <c r="N31" s="17">
        <v>124</v>
      </c>
      <c r="O31" s="17">
        <f t="shared" ref="O31:P31" si="31">D31/7</f>
        <v>2</v>
      </c>
      <c r="P31" s="17">
        <f t="shared" si="31"/>
        <v>0</v>
      </c>
      <c r="Q31" s="17">
        <f t="shared" si="8"/>
        <v>62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1.7738359201773839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0.17385211805555553</v>
      </c>
      <c r="AD31" s="57">
        <f t="shared" si="12"/>
        <v>-3.3588229208333327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6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1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Navy Blue &amp; Hunter Green")</f>
        <v>All Weather Cornhole Bean Bags Set of 8 - Duck Cloth, Regulation Size &amp; Weight - Navy Blue &amp; Hunter Green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Info!B1:BJ7000""),3,FALSE),"""")"),"B07ZTNWMRQ")</f>
        <v>B07ZTNWMRQ</v>
      </c>
      <c r="B2" s="2" t="s">
        <v>361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204</v>
      </c>
      <c r="E3" s="4"/>
      <c r="F3" s="5">
        <f t="shared" ref="F3:G3" si="0">SUM(F4:F99763)</f>
        <v>3778.3900000000003</v>
      </c>
      <c r="G3" s="5">
        <f t="shared" si="0"/>
        <v>0</v>
      </c>
      <c r="H3" s="6">
        <f t="shared" ref="H3:H31" si="1">G3/F3*-1</f>
        <v>0</v>
      </c>
      <c r="I3" s="7">
        <f t="shared" ref="I3:I31" si="2">J3/F3</f>
        <v>0.21225462293221739</v>
      </c>
      <c r="J3" s="5">
        <f>SUM(J4:J99763)</f>
        <v>801.98074474086093</v>
      </c>
      <c r="K3" s="5">
        <f t="shared" ref="K3:K31" si="3">J3/D3</f>
        <v>3.9312781604944163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7.92 - May
7.92 - Jun
7.59 - Jul
4.62 - Aug
4.62 - Sept
3.3 - Oct
1.98 - Nov
2.31 - Dec
1 - Jan
1 - Feb")</f>
        <v>2 - March
4 - April
7.92 - May
7.92 - Jun
7.59 - Jul
4.62 - Aug
4.62 - Sept
3.3 - Oct
1.98 - Nov
2.31 -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1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>
        <v>2.7391304347826</v>
      </c>
      <c r="T4" s="57">
        <v>228</v>
      </c>
      <c r="U4" s="58">
        <v>108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0.17031803240740742</v>
      </c>
      <c r="AD4" s="57">
        <f t="shared" ref="AD4:AD31" si="12">IFERROR(AB4*AC4*D4*2,0)</f>
        <v>0</v>
      </c>
      <c r="AE4" s="57">
        <v>-7.32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228</v>
      </c>
      <c r="U5" s="58">
        <v>108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228</v>
      </c>
      <c r="U6" s="58">
        <v>108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228</v>
      </c>
      <c r="U7" s="58">
        <v>108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228</v>
      </c>
      <c r="U8" s="58">
        <v>108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120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0.17031803240740742</v>
      </c>
      <c r="AD9" s="57">
        <f t="shared" si="12"/>
        <v>0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120</v>
      </c>
      <c r="U10" s="58">
        <v>96</v>
      </c>
      <c r="V10" s="61">
        <v>44301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0.17031803240740742</v>
      </c>
      <c r="AD10" s="57">
        <f t="shared" si="12"/>
        <v>0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>
        <f t="shared" si="4"/>
        <v>15.99</v>
      </c>
      <c r="D11" s="17">
        <v>4</v>
      </c>
      <c r="E11" s="17">
        <v>0</v>
      </c>
      <c r="F11" s="17">
        <v>63.96</v>
      </c>
      <c r="G11" s="17">
        <v>0</v>
      </c>
      <c r="H11" s="17">
        <f t="shared" si="1"/>
        <v>0</v>
      </c>
      <c r="I11" s="17">
        <f t="shared" si="2"/>
        <v>0.12616151581544019</v>
      </c>
      <c r="J11" s="17">
        <f t="shared" si="5"/>
        <v>8.0692905515555537</v>
      </c>
      <c r="K11" s="17">
        <f t="shared" si="3"/>
        <v>2.0173226378888884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0.5714285714285714</v>
      </c>
      <c r="P11" s="17">
        <f t="shared" si="19"/>
        <v>0</v>
      </c>
      <c r="Q11" s="17">
        <f t="shared" si="8"/>
        <v>0</v>
      </c>
      <c r="R11" s="17"/>
      <c r="S11" s="57">
        <v>0</v>
      </c>
      <c r="T11" s="57">
        <v>120</v>
      </c>
      <c r="U11" s="58">
        <v>96</v>
      </c>
      <c r="V11" s="61">
        <v>44301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0.17031803240740742</v>
      </c>
      <c r="AD11" s="57">
        <f t="shared" si="12"/>
        <v>-0.65402124444444443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2.2400000000000002</v>
      </c>
      <c r="T12" s="57">
        <v>120</v>
      </c>
      <c r="U12" s="58">
        <v>96</v>
      </c>
      <c r="V12" s="61">
        <v>44307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0.17031803240740742</v>
      </c>
      <c r="AD12" s="57">
        <f t="shared" si="12"/>
        <v>0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2.08</v>
      </c>
      <c r="T13" s="57">
        <v>120</v>
      </c>
      <c r="U13" s="58">
        <v>96</v>
      </c>
      <c r="V13" s="61">
        <v>44307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0.17031803240740742</v>
      </c>
      <c r="AD13" s="57">
        <f t="shared" si="12"/>
        <v>0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362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103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0.25688073394495409</v>
      </c>
      <c r="T14" s="57">
        <v>120</v>
      </c>
      <c r="U14" s="58">
        <v>96</v>
      </c>
      <c r="V14" s="61">
        <v>44307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0.17031803240740742</v>
      </c>
      <c r="AD14" s="57">
        <f t="shared" si="12"/>
        <v>0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151</v>
      </c>
      <c r="C15" s="17">
        <f t="shared" si="4"/>
        <v>16.989999999999998</v>
      </c>
      <c r="D15" s="17">
        <v>5</v>
      </c>
      <c r="E15" s="17">
        <v>0</v>
      </c>
      <c r="F15" s="17">
        <v>84.949999999999989</v>
      </c>
      <c r="G15" s="17">
        <v>0</v>
      </c>
      <c r="H15" s="17">
        <f t="shared" si="1"/>
        <v>0</v>
      </c>
      <c r="I15" s="17">
        <f t="shared" si="2"/>
        <v>0.14458011272971008</v>
      </c>
      <c r="J15" s="17">
        <f t="shared" si="5"/>
        <v>12.28208057638887</v>
      </c>
      <c r="K15" s="17">
        <f t="shared" si="3"/>
        <v>2.4564161152777739</v>
      </c>
      <c r="L15" s="17">
        <v>6</v>
      </c>
      <c r="M15" s="17">
        <f t="shared" si="6"/>
        <v>0.83333333333333337</v>
      </c>
      <c r="N15" s="17">
        <v>99</v>
      </c>
      <c r="O15" s="17">
        <f t="shared" ref="O15:P15" si="23">D15/7</f>
        <v>0.7142857142857143</v>
      </c>
      <c r="P15" s="17">
        <f t="shared" si="23"/>
        <v>0</v>
      </c>
      <c r="Q15" s="17">
        <f t="shared" si="8"/>
        <v>138</v>
      </c>
      <c r="R15" s="17"/>
      <c r="S15" s="57">
        <v>0.1941747572815534</v>
      </c>
      <c r="T15" s="57">
        <v>120</v>
      </c>
      <c r="U15" s="58">
        <v>96</v>
      </c>
      <c r="V15" s="61">
        <v>44307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0.17031803240740742</v>
      </c>
      <c r="AD15" s="57">
        <f t="shared" si="12"/>
        <v>-1.1751944236111111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27">
        <v>15.99</v>
      </c>
      <c r="C16" s="17">
        <f t="shared" si="4"/>
        <v>17.147142857142857</v>
      </c>
      <c r="D16" s="17">
        <v>7</v>
      </c>
      <c r="E16" s="17">
        <v>1</v>
      </c>
      <c r="F16" s="17">
        <v>120.03</v>
      </c>
      <c r="G16" s="17">
        <v>0</v>
      </c>
      <c r="H16" s="17">
        <f t="shared" si="1"/>
        <v>0</v>
      </c>
      <c r="I16" s="17">
        <f t="shared" si="2"/>
        <v>0.15104484551315875</v>
      </c>
      <c r="J16" s="17">
        <f t="shared" si="5"/>
        <v>18.129912806944446</v>
      </c>
      <c r="K16" s="17">
        <f t="shared" si="3"/>
        <v>2.5899875438492068</v>
      </c>
      <c r="L16" s="17">
        <v>25</v>
      </c>
      <c r="M16" s="17">
        <f t="shared" si="6"/>
        <v>0.28000000000000003</v>
      </c>
      <c r="N16" s="17">
        <v>88</v>
      </c>
      <c r="O16" s="17">
        <f t="shared" ref="O16:P16" si="24">D16/7</f>
        <v>1</v>
      </c>
      <c r="P16" s="17">
        <f t="shared" si="24"/>
        <v>0.14285714285714285</v>
      </c>
      <c r="Q16" s="17">
        <f t="shared" si="8"/>
        <v>77</v>
      </c>
      <c r="R16" s="17"/>
      <c r="S16" s="57">
        <v>0.58333333333333337</v>
      </c>
      <c r="T16" s="57">
        <v>120</v>
      </c>
      <c r="U16" s="58">
        <v>96</v>
      </c>
      <c r="V16" s="61">
        <v>44307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0.17031803240740742</v>
      </c>
      <c r="AD16" s="57">
        <f t="shared" si="12"/>
        <v>-1.6452721930555556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342</v>
      </c>
      <c r="C17" s="17">
        <f t="shared" si="4"/>
        <v>16.897500000000001</v>
      </c>
      <c r="D17" s="17">
        <v>8</v>
      </c>
      <c r="E17" s="17">
        <v>0</v>
      </c>
      <c r="F17" s="17">
        <v>135.18</v>
      </c>
      <c r="G17" s="17">
        <v>0</v>
      </c>
      <c r="H17" s="17">
        <f t="shared" si="1"/>
        <v>0</v>
      </c>
      <c r="I17" s="17">
        <f t="shared" si="2"/>
        <v>0.14071851547730602</v>
      </c>
      <c r="J17" s="17">
        <f t="shared" si="5"/>
        <v>19.022328922222229</v>
      </c>
      <c r="K17" s="17">
        <f t="shared" si="3"/>
        <v>2.3777911152777786</v>
      </c>
      <c r="L17" s="17">
        <v>16</v>
      </c>
      <c r="M17" s="17">
        <f t="shared" si="6"/>
        <v>0.5</v>
      </c>
      <c r="N17" s="17">
        <v>77</v>
      </c>
      <c r="O17" s="17">
        <f t="shared" ref="O17:P17" si="25">D17/7</f>
        <v>1.1428571428571428</v>
      </c>
      <c r="P17" s="17">
        <f t="shared" si="25"/>
        <v>0</v>
      </c>
      <c r="Q17" s="17">
        <f t="shared" si="8"/>
        <v>67</v>
      </c>
      <c r="R17" s="17"/>
      <c r="S17" s="57">
        <v>0.84444444444444444</v>
      </c>
      <c r="T17" s="57">
        <v>568</v>
      </c>
      <c r="U17" s="58">
        <v>96</v>
      </c>
      <c r="V17" s="61">
        <v>44322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0.17031803240740742</v>
      </c>
      <c r="AD17" s="57">
        <f t="shared" si="12"/>
        <v>-1.8803110777777778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363</v>
      </c>
      <c r="C18" s="17">
        <f t="shared" si="4"/>
        <v>16.190000000000001</v>
      </c>
      <c r="D18" s="17">
        <v>18</v>
      </c>
      <c r="E18" s="17">
        <v>1</v>
      </c>
      <c r="F18" s="17">
        <v>291.42</v>
      </c>
      <c r="G18" s="17">
        <v>0</v>
      </c>
      <c r="H18" s="17">
        <f t="shared" si="1"/>
        <v>0</v>
      </c>
      <c r="I18" s="17">
        <f t="shared" si="2"/>
        <v>0.10972304603321663</v>
      </c>
      <c r="J18" s="17">
        <f t="shared" si="5"/>
        <v>31.975490074999993</v>
      </c>
      <c r="K18" s="17">
        <f t="shared" si="3"/>
        <v>1.7764161152777773</v>
      </c>
      <c r="L18" s="17">
        <v>41</v>
      </c>
      <c r="M18" s="17">
        <f t="shared" si="6"/>
        <v>0.43902439024390244</v>
      </c>
      <c r="N18" s="17">
        <v>58</v>
      </c>
      <c r="O18" s="17">
        <f t="shared" ref="O18:P18" si="26">D18/7</f>
        <v>2.5714285714285716</v>
      </c>
      <c r="P18" s="17">
        <f t="shared" si="26"/>
        <v>0.14285714285714285</v>
      </c>
      <c r="Q18" s="17">
        <f t="shared" si="8"/>
        <v>21</v>
      </c>
      <c r="R18" s="17"/>
      <c r="S18" s="57">
        <v>0.86549707602339176</v>
      </c>
      <c r="T18" s="57">
        <v>568</v>
      </c>
      <c r="U18" s="58">
        <v>96</v>
      </c>
      <c r="V18" s="61">
        <v>44322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0.17031803240740742</v>
      </c>
      <c r="AD18" s="57">
        <f t="shared" si="12"/>
        <v>-4.2306999249999997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17.733333333333334</v>
      </c>
      <c r="D19" s="17">
        <v>6</v>
      </c>
      <c r="E19" s="17">
        <v>0</v>
      </c>
      <c r="F19" s="17">
        <v>106.4</v>
      </c>
      <c r="G19" s="17">
        <v>0</v>
      </c>
      <c r="H19" s="17">
        <f t="shared" si="1"/>
        <v>0</v>
      </c>
      <c r="I19" s="17">
        <f t="shared" si="2"/>
        <v>0.17414940499686715</v>
      </c>
      <c r="J19" s="17">
        <f t="shared" si="5"/>
        <v>18.529496691666665</v>
      </c>
      <c r="K19" s="17">
        <f t="shared" si="3"/>
        <v>3.0882494486111107</v>
      </c>
      <c r="L19" s="17">
        <v>17</v>
      </c>
      <c r="M19" s="17">
        <f t="shared" si="6"/>
        <v>0.35294117647058826</v>
      </c>
      <c r="N19" s="17">
        <v>52</v>
      </c>
      <c r="O19" s="17">
        <f t="shared" ref="O19:P19" si="27">D19/7</f>
        <v>0.8571428571428571</v>
      </c>
      <c r="P19" s="17">
        <f t="shared" si="27"/>
        <v>0</v>
      </c>
      <c r="Q19" s="17">
        <f t="shared" si="8"/>
        <v>60</v>
      </c>
      <c r="R19" s="17"/>
      <c r="S19" s="57">
        <v>1.2387096774193549</v>
      </c>
      <c r="T19" s="57">
        <v>568</v>
      </c>
      <c r="U19" s="58">
        <v>24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0.17031803240740742</v>
      </c>
      <c r="AD19" s="57">
        <f t="shared" si="12"/>
        <v>-1.4102333083333334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303</v>
      </c>
      <c r="C20" s="17">
        <f t="shared" si="4"/>
        <v>16.989999999999998</v>
      </c>
      <c r="D20" s="17">
        <v>11</v>
      </c>
      <c r="E20" s="17">
        <v>1</v>
      </c>
      <c r="F20" s="17">
        <v>186.89</v>
      </c>
      <c r="G20" s="17">
        <v>0</v>
      </c>
      <c r="H20" s="17">
        <f t="shared" si="1"/>
        <v>0</v>
      </c>
      <c r="I20" s="17">
        <f t="shared" si="2"/>
        <v>0.14458011272971019</v>
      </c>
      <c r="J20" s="17">
        <f t="shared" si="5"/>
        <v>27.020577268055536</v>
      </c>
      <c r="K20" s="17">
        <f t="shared" si="3"/>
        <v>2.4564161152777761</v>
      </c>
      <c r="L20" s="17">
        <v>13</v>
      </c>
      <c r="M20" s="17">
        <f t="shared" si="6"/>
        <v>0.84615384615384615</v>
      </c>
      <c r="N20" s="17">
        <v>38</v>
      </c>
      <c r="O20" s="17">
        <f t="shared" ref="O20:P20" si="28">D20/7</f>
        <v>1.5714285714285714</v>
      </c>
      <c r="P20" s="17">
        <f t="shared" si="28"/>
        <v>0.14285714285714285</v>
      </c>
      <c r="Q20" s="17">
        <f t="shared" si="8"/>
        <v>22</v>
      </c>
      <c r="R20" s="17"/>
      <c r="S20" s="57">
        <v>1.7391304347826091</v>
      </c>
      <c r="T20" s="57">
        <v>768</v>
      </c>
      <c r="U20" s="58">
        <v>24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0.17031803240740742</v>
      </c>
      <c r="AD20" s="57">
        <f t="shared" si="12"/>
        <v>-2.5854277319444448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364</v>
      </c>
      <c r="C21" s="17">
        <f t="shared" si="4"/>
        <v>17.460588235294118</v>
      </c>
      <c r="D21" s="17">
        <v>17</v>
      </c>
      <c r="E21" s="17">
        <v>1</v>
      </c>
      <c r="F21" s="17">
        <v>296.83</v>
      </c>
      <c r="G21" s="17">
        <v>0</v>
      </c>
      <c r="H21" s="17">
        <f t="shared" si="1"/>
        <v>0</v>
      </c>
      <c r="I21" s="17">
        <f t="shared" si="2"/>
        <v>0.1635922041563258</v>
      </c>
      <c r="J21" s="17">
        <f t="shared" si="5"/>
        <v>48.559073959722184</v>
      </c>
      <c r="K21" s="17">
        <f t="shared" si="3"/>
        <v>2.8564161152777756</v>
      </c>
      <c r="L21" s="17">
        <v>11</v>
      </c>
      <c r="M21" s="17">
        <f t="shared" si="6"/>
        <v>1.5454545454545454</v>
      </c>
      <c r="N21" s="17">
        <v>47</v>
      </c>
      <c r="O21" s="17">
        <f t="shared" ref="O21:P21" si="29">D21/7</f>
        <v>2.4285714285714284</v>
      </c>
      <c r="P21" s="17">
        <f t="shared" si="29"/>
        <v>0.14285714285714285</v>
      </c>
      <c r="Q21" s="17">
        <f t="shared" si="8"/>
        <v>18</v>
      </c>
      <c r="R21" s="17"/>
      <c r="S21" s="57">
        <v>2.4745762711864412</v>
      </c>
      <c r="T21" s="57">
        <v>200</v>
      </c>
      <c r="U21" s="58">
        <v>200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0.17031803240740742</v>
      </c>
      <c r="AD21" s="57">
        <f t="shared" si="12"/>
        <v>-3.9956610402777777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365</v>
      </c>
      <c r="C22" s="17">
        <f t="shared" si="4"/>
        <v>18.561428571428571</v>
      </c>
      <c r="D22" s="17">
        <v>14</v>
      </c>
      <c r="E22" s="17">
        <v>1</v>
      </c>
      <c r="F22" s="17">
        <v>259.86</v>
      </c>
      <c r="G22" s="17">
        <v>0</v>
      </c>
      <c r="H22" s="17">
        <f t="shared" si="1"/>
        <v>0</v>
      </c>
      <c r="I22" s="17">
        <f t="shared" si="2"/>
        <v>0.20430164555487138</v>
      </c>
      <c r="J22" s="17">
        <f t="shared" si="5"/>
        <v>53.089825613888877</v>
      </c>
      <c r="K22" s="17">
        <f t="shared" si="3"/>
        <v>3.7921304009920624</v>
      </c>
      <c r="L22" s="17">
        <v>26</v>
      </c>
      <c r="M22" s="17">
        <f t="shared" si="6"/>
        <v>0.53846153846153844</v>
      </c>
      <c r="N22" s="17">
        <v>122</v>
      </c>
      <c r="O22" s="17">
        <f t="shared" ref="O22:P22" si="30">D22/7</f>
        <v>2</v>
      </c>
      <c r="P22" s="17">
        <f t="shared" si="30"/>
        <v>0.14285714285714285</v>
      </c>
      <c r="Q22" s="17">
        <f t="shared" si="8"/>
        <v>56</v>
      </c>
      <c r="R22" s="17"/>
      <c r="S22" s="57">
        <v>1.9487179487179489</v>
      </c>
      <c r="T22" s="57">
        <v>200</v>
      </c>
      <c r="U22" s="58">
        <v>200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0.17031803240740742</v>
      </c>
      <c r="AD22" s="57">
        <f t="shared" si="12"/>
        <v>-3.2905443861111112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18.515499999999996</v>
      </c>
      <c r="D23" s="17">
        <v>20</v>
      </c>
      <c r="E23" s="17">
        <v>0</v>
      </c>
      <c r="F23" s="17">
        <v>370.30999999999989</v>
      </c>
      <c r="G23" s="17">
        <v>0</v>
      </c>
      <c r="H23" s="17">
        <f t="shared" si="1"/>
        <v>0</v>
      </c>
      <c r="I23" s="17">
        <f t="shared" si="2"/>
        <v>0.20269996031853174</v>
      </c>
      <c r="J23" s="17">
        <f t="shared" si="5"/>
        <v>75.061822305555467</v>
      </c>
      <c r="K23" s="17">
        <f t="shared" si="3"/>
        <v>3.7530911152777735</v>
      </c>
      <c r="L23" s="17">
        <v>21</v>
      </c>
      <c r="M23" s="17">
        <f t="shared" si="6"/>
        <v>0.95238095238095233</v>
      </c>
      <c r="N23" s="17">
        <v>103</v>
      </c>
      <c r="O23" s="17">
        <f t="shared" ref="O23:P23" si="31">D23/7</f>
        <v>2.8571428571428572</v>
      </c>
      <c r="P23" s="17">
        <f t="shared" si="31"/>
        <v>0</v>
      </c>
      <c r="Q23" s="17">
        <f t="shared" si="8"/>
        <v>36</v>
      </c>
      <c r="R23" s="17"/>
      <c r="S23" s="57">
        <v>1.5182481751824819</v>
      </c>
      <c r="T23" s="57">
        <v>200</v>
      </c>
      <c r="U23" s="58">
        <v>200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0.17031803240740742</v>
      </c>
      <c r="AD23" s="57">
        <f t="shared" si="12"/>
        <v>-4.7007776944444446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183</v>
      </c>
      <c r="C24" s="17">
        <f t="shared" si="4"/>
        <v>19.489999999999998</v>
      </c>
      <c r="D24" s="17">
        <v>18</v>
      </c>
      <c r="E24" s="17">
        <v>0</v>
      </c>
      <c r="F24" s="17">
        <v>350.82</v>
      </c>
      <c r="G24" s="17">
        <v>0</v>
      </c>
      <c r="H24" s="17">
        <f t="shared" si="1"/>
        <v>0</v>
      </c>
      <c r="I24" s="17">
        <f t="shared" si="2"/>
        <v>0.23506496230260535</v>
      </c>
      <c r="J24" s="17">
        <f t="shared" si="5"/>
        <v>82.465490075000005</v>
      </c>
      <c r="K24" s="17">
        <f t="shared" si="3"/>
        <v>4.5814161152777784</v>
      </c>
      <c r="L24" s="17">
        <v>38</v>
      </c>
      <c r="M24" s="17">
        <f t="shared" si="6"/>
        <v>0.47368421052631576</v>
      </c>
      <c r="N24" s="17">
        <v>80</v>
      </c>
      <c r="O24" s="17">
        <f t="shared" ref="O24:P24" si="32">D24/7</f>
        <v>2.5714285714285716</v>
      </c>
      <c r="P24" s="17">
        <f t="shared" si="32"/>
        <v>0</v>
      </c>
      <c r="Q24" s="17">
        <f t="shared" si="8"/>
        <v>31</v>
      </c>
      <c r="R24" s="17"/>
      <c r="S24" s="57">
        <v>2.2105263157894739</v>
      </c>
      <c r="T24" s="57">
        <v>200</v>
      </c>
      <c r="U24" s="58">
        <v>200</v>
      </c>
      <c r="V24" s="61" t="s">
        <v>366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0.17031803240740742</v>
      </c>
      <c r="AD24" s="57">
        <f t="shared" si="12"/>
        <v>-4.2306999249999997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367</v>
      </c>
      <c r="C25" s="17">
        <f t="shared" si="4"/>
        <v>19.490000000000002</v>
      </c>
      <c r="D25" s="17">
        <v>15</v>
      </c>
      <c r="E25" s="17">
        <v>0</v>
      </c>
      <c r="F25" s="17">
        <v>292.35000000000002</v>
      </c>
      <c r="G25" s="17">
        <v>0</v>
      </c>
      <c r="H25" s="17">
        <f t="shared" si="1"/>
        <v>0</v>
      </c>
      <c r="I25" s="17">
        <f t="shared" si="2"/>
        <v>0.24224813315945504</v>
      </c>
      <c r="J25" s="17">
        <f t="shared" si="5"/>
        <v>70.821241729166687</v>
      </c>
      <c r="K25" s="17">
        <f t="shared" si="3"/>
        <v>4.7214161152777789</v>
      </c>
      <c r="L25" s="17">
        <v>22</v>
      </c>
      <c r="M25" s="17">
        <f t="shared" si="6"/>
        <v>0.68181818181818177</v>
      </c>
      <c r="N25" s="17">
        <v>63</v>
      </c>
      <c r="O25" s="17">
        <f t="shared" ref="O25:P25" si="33">D25/7</f>
        <v>2.1428571428571428</v>
      </c>
      <c r="P25" s="17">
        <f t="shared" si="33"/>
        <v>0</v>
      </c>
      <c r="Q25" s="17">
        <f t="shared" si="8"/>
        <v>29</v>
      </c>
      <c r="R25" s="17"/>
      <c r="S25" s="57">
        <v>2.692682926829268</v>
      </c>
      <c r="T25" s="57">
        <v>200</v>
      </c>
      <c r="U25" s="58">
        <v>200</v>
      </c>
      <c r="V25" s="61" t="s">
        <v>368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0.17031803240740742</v>
      </c>
      <c r="AD25" s="57">
        <f t="shared" si="12"/>
        <v>-3.5255832708333337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369</v>
      </c>
      <c r="C26" s="17">
        <f t="shared" si="4"/>
        <v>19.990000000000002</v>
      </c>
      <c r="D26" s="17">
        <v>14</v>
      </c>
      <c r="E26" s="17">
        <v>0</v>
      </c>
      <c r="F26" s="17">
        <v>279.86</v>
      </c>
      <c r="G26" s="17">
        <v>0</v>
      </c>
      <c r="H26" s="17">
        <f t="shared" si="1"/>
        <v>0</v>
      </c>
      <c r="I26" s="17">
        <f t="shared" si="2"/>
        <v>0.25744953052915343</v>
      </c>
      <c r="J26" s="17">
        <f t="shared" si="5"/>
        <v>72.049825613888885</v>
      </c>
      <c r="K26" s="17">
        <f t="shared" si="3"/>
        <v>5.1464161152777779</v>
      </c>
      <c r="L26" s="17">
        <v>21</v>
      </c>
      <c r="M26" s="17">
        <f t="shared" si="6"/>
        <v>0.66666666666666663</v>
      </c>
      <c r="N26" s="17">
        <v>51</v>
      </c>
      <c r="O26" s="17">
        <f t="shared" ref="O26:P26" si="34">D26/7</f>
        <v>2</v>
      </c>
      <c r="P26" s="17">
        <f t="shared" si="34"/>
        <v>0</v>
      </c>
      <c r="Q26" s="17">
        <f t="shared" si="8"/>
        <v>25</v>
      </c>
      <c r="R26" s="17"/>
      <c r="S26" s="57">
        <v>2.1870503597122299</v>
      </c>
      <c r="T26" s="57">
        <v>448</v>
      </c>
      <c r="U26" s="58">
        <v>200</v>
      </c>
      <c r="V26" s="61" t="s">
        <v>370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0.17031803240740742</v>
      </c>
      <c r="AD26" s="57">
        <f t="shared" si="12"/>
        <v>-3.2905443861111112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369</v>
      </c>
      <c r="C27" s="17">
        <f t="shared" si="4"/>
        <v>19.989999999999998</v>
      </c>
      <c r="D27" s="17">
        <v>16</v>
      </c>
      <c r="E27" s="17">
        <v>0</v>
      </c>
      <c r="F27" s="17">
        <v>319.83999999999997</v>
      </c>
      <c r="G27" s="17">
        <v>0</v>
      </c>
      <c r="H27" s="17">
        <f t="shared" si="1"/>
        <v>0</v>
      </c>
      <c r="I27" s="17">
        <f t="shared" si="2"/>
        <v>0.25744953052915343</v>
      </c>
      <c r="J27" s="17">
        <f t="shared" si="5"/>
        <v>82.342657844444432</v>
      </c>
      <c r="K27" s="17">
        <f t="shared" si="3"/>
        <v>5.146416115277777</v>
      </c>
      <c r="L27" s="17">
        <v>27</v>
      </c>
      <c r="M27" s="17">
        <f t="shared" si="6"/>
        <v>0.59259259259259256</v>
      </c>
      <c r="N27" s="17">
        <v>33</v>
      </c>
      <c r="O27" s="17">
        <f t="shared" ref="O27:P27" si="35">D27/7</f>
        <v>2.2857142857142856</v>
      </c>
      <c r="P27" s="17">
        <f t="shared" si="35"/>
        <v>0</v>
      </c>
      <c r="Q27" s="17">
        <f t="shared" si="8"/>
        <v>14</v>
      </c>
      <c r="R27" s="17"/>
      <c r="S27" s="57">
        <v>2.0946372239747628</v>
      </c>
      <c r="T27" s="57">
        <v>448</v>
      </c>
      <c r="U27" s="58">
        <v>200</v>
      </c>
      <c r="V27" s="61" t="s">
        <v>370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0.17031803240740742</v>
      </c>
      <c r="AD27" s="57">
        <f t="shared" si="12"/>
        <v>-3.7606221555555557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369</v>
      </c>
      <c r="C28" s="17">
        <f t="shared" si="4"/>
        <v>19.990000000000002</v>
      </c>
      <c r="D28" s="17">
        <v>13</v>
      </c>
      <c r="E28" s="17">
        <v>0</v>
      </c>
      <c r="F28" s="17">
        <v>259.87</v>
      </c>
      <c r="G28" s="17">
        <v>0</v>
      </c>
      <c r="H28" s="17">
        <f t="shared" si="1"/>
        <v>0</v>
      </c>
      <c r="I28" s="17">
        <f t="shared" si="2"/>
        <v>0.29460154384831305</v>
      </c>
      <c r="J28" s="17">
        <f t="shared" si="5"/>
        <v>76.558103199861108</v>
      </c>
      <c r="K28" s="17">
        <f t="shared" si="3"/>
        <v>5.8890848615277775</v>
      </c>
      <c r="L28" s="17">
        <v>33</v>
      </c>
      <c r="M28" s="17">
        <f t="shared" si="6"/>
        <v>0.39393939393939392</v>
      </c>
      <c r="N28" s="17">
        <v>18</v>
      </c>
      <c r="O28" s="17">
        <f t="shared" ref="O28:P28" si="36">D28/7</f>
        <v>1.8571428571428572</v>
      </c>
      <c r="P28" s="17">
        <f t="shared" si="36"/>
        <v>0</v>
      </c>
      <c r="Q28" s="17">
        <f t="shared" si="8"/>
        <v>9</v>
      </c>
      <c r="R28" s="17"/>
      <c r="S28" s="57">
        <v>2.6222222222222218</v>
      </c>
      <c r="T28" s="57">
        <v>448</v>
      </c>
      <c r="U28" s="58">
        <v>200</v>
      </c>
      <c r="V28" s="61" t="s">
        <v>370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0.17031803240740742</v>
      </c>
      <c r="AD28" s="57">
        <f t="shared" si="12"/>
        <v>-3.0555055013888888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369</v>
      </c>
      <c r="C29" s="17">
        <f t="shared" si="4"/>
        <v>19.989999999999998</v>
      </c>
      <c r="D29" s="17">
        <v>8</v>
      </c>
      <c r="E29" s="17">
        <v>2</v>
      </c>
      <c r="F29" s="17">
        <v>159.91999999999999</v>
      </c>
      <c r="G29" s="17">
        <v>0</v>
      </c>
      <c r="H29" s="17">
        <f t="shared" si="1"/>
        <v>0</v>
      </c>
      <c r="I29" s="17">
        <f t="shared" si="2"/>
        <v>0.29460154384831305</v>
      </c>
      <c r="J29" s="17">
        <f t="shared" si="5"/>
        <v>47.11267889222222</v>
      </c>
      <c r="K29" s="17">
        <f t="shared" si="3"/>
        <v>5.8890848615277775</v>
      </c>
      <c r="L29" s="17">
        <v>34</v>
      </c>
      <c r="M29" s="17">
        <f t="shared" si="6"/>
        <v>0.23529411764705882</v>
      </c>
      <c r="N29" s="17">
        <v>7</v>
      </c>
      <c r="O29" s="17">
        <f t="shared" ref="O29:P29" si="37">D29/7</f>
        <v>1.1428571428571428</v>
      </c>
      <c r="P29" s="17">
        <f t="shared" si="37"/>
        <v>0.2857142857142857</v>
      </c>
      <c r="Q29" s="17">
        <f t="shared" si="8"/>
        <v>4</v>
      </c>
      <c r="R29" s="17"/>
      <c r="S29" s="57">
        <v>3.4502369668246451</v>
      </c>
      <c r="T29" s="57">
        <v>448</v>
      </c>
      <c r="U29" s="58">
        <v>200</v>
      </c>
      <c r="V29" s="61" t="s">
        <v>370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0.17031803240740742</v>
      </c>
      <c r="AD29" s="57">
        <f t="shared" si="12"/>
        <v>-1.8803110777777778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27">
        <v>18.489999999999998</v>
      </c>
      <c r="C30" s="17">
        <f t="shared" si="4"/>
        <v>19.989999999999998</v>
      </c>
      <c r="D30" s="17">
        <v>2</v>
      </c>
      <c r="E30" s="17">
        <v>0</v>
      </c>
      <c r="F30" s="17">
        <v>39.979999999999997</v>
      </c>
      <c r="G30" s="17">
        <v>0</v>
      </c>
      <c r="H30" s="17">
        <f t="shared" si="1"/>
        <v>0</v>
      </c>
      <c r="I30" s="17">
        <f t="shared" si="2"/>
        <v>0.29460154384831305</v>
      </c>
      <c r="J30" s="17">
        <f t="shared" si="5"/>
        <v>11.778169723055555</v>
      </c>
      <c r="K30" s="17">
        <f t="shared" si="3"/>
        <v>5.8890848615277775</v>
      </c>
      <c r="L30" s="17">
        <v>22</v>
      </c>
      <c r="M30" s="17">
        <f t="shared" si="6"/>
        <v>9.0909090909090912E-2</v>
      </c>
      <c r="N30" s="17">
        <v>204</v>
      </c>
      <c r="O30" s="17">
        <f t="shared" ref="O30:P30" si="38">D30/7</f>
        <v>0.2857142857142857</v>
      </c>
      <c r="P30" s="17">
        <f t="shared" si="38"/>
        <v>0</v>
      </c>
      <c r="Q30" s="17">
        <f t="shared" si="8"/>
        <v>714</v>
      </c>
      <c r="R30" s="17"/>
      <c r="S30" s="57">
        <v>1.449392712550607</v>
      </c>
      <c r="T30" s="57">
        <v>248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0.17031803240740742</v>
      </c>
      <c r="AD30" s="57">
        <f t="shared" si="12"/>
        <v>-0.47007776944444446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19.989999999999998</v>
      </c>
      <c r="D31" s="17">
        <v>8</v>
      </c>
      <c r="E31" s="17">
        <v>0</v>
      </c>
      <c r="F31" s="17">
        <v>159.91999999999999</v>
      </c>
      <c r="G31" s="17">
        <v>0</v>
      </c>
      <c r="H31" s="17">
        <f t="shared" si="1"/>
        <v>0</v>
      </c>
      <c r="I31" s="17">
        <f t="shared" si="2"/>
        <v>0.29460154384831305</v>
      </c>
      <c r="J31" s="17">
        <f t="shared" si="5"/>
        <v>47.11267889222222</v>
      </c>
      <c r="K31" s="17">
        <f t="shared" si="3"/>
        <v>5.8890848615277775</v>
      </c>
      <c r="L31" s="17">
        <v>39</v>
      </c>
      <c r="M31" s="17">
        <f t="shared" si="6"/>
        <v>0.20512820512820512</v>
      </c>
      <c r="N31" s="17">
        <v>192</v>
      </c>
      <c r="O31" s="17">
        <f t="shared" ref="O31:P31" si="39">D31/7</f>
        <v>1.1428571428571428</v>
      </c>
      <c r="P31" s="17">
        <f t="shared" si="39"/>
        <v>0</v>
      </c>
      <c r="Q31" s="17">
        <f t="shared" si="8"/>
        <v>168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1.566820276497696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0.17031803240740742</v>
      </c>
      <c r="AD31" s="57">
        <f t="shared" si="12"/>
        <v>-1.8803110777777778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6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Hunter Green &amp; Yellow")</f>
        <v>All Weather Cornhole Bean Bags Set of 8 - Duck Cloth, Regulation Size &amp; Weight - Hunter Green &amp; Yellow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Info!B1:BJ7000""),3,FALSE),"""")"),"B07ZTP8C6C")</f>
        <v>B07ZTP8C6C</v>
      </c>
      <c r="B2" s="2" t="s">
        <v>371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231</v>
      </c>
      <c r="E3" s="4"/>
      <c r="F3" s="5">
        <f t="shared" ref="F3:G3" si="0">SUM(F4:F99763)</f>
        <v>4487.3</v>
      </c>
      <c r="G3" s="5">
        <f t="shared" si="0"/>
        <v>-11.59</v>
      </c>
      <c r="H3" s="6">
        <f>G3/F3*-1</f>
        <v>2.5828449178793484E-3</v>
      </c>
      <c r="I3" s="7">
        <f>J3/F3</f>
        <v>0.23613154352180971</v>
      </c>
      <c r="J3" s="5">
        <f>SUM(J4:J99763)</f>
        <v>1059.5930752454167</v>
      </c>
      <c r="K3" s="5">
        <f>J3/D3</f>
        <v>4.5869830097204183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4 - May
6 - Jun
3.5 - Jul
1 - Aug
1 - Sept
0.5 - Oct
0.5 - Nov
1 - Dec
1 - Jan
1 - Feb")</f>
        <v>2 - March
4 - April
4 - May
6 - Jun
3.5 - Jul
1 - Aug
1 - Sept
0.5 - Oct
0.5 - Nov
1 -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2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customHeight="1">
      <c r="A19" s="13" t="s">
        <v>64</v>
      </c>
      <c r="B19" s="13" t="s">
        <v>372</v>
      </c>
      <c r="C19" s="17">
        <f t="shared" ref="C19:C31" si="1">IFERROR(F19/D19," - ")</f>
        <v>19.989999999999998</v>
      </c>
      <c r="D19" s="17">
        <v>5</v>
      </c>
      <c r="E19" s="17">
        <v>0</v>
      </c>
      <c r="F19" s="17">
        <v>99.949999999999989</v>
      </c>
      <c r="G19" s="17">
        <v>0</v>
      </c>
      <c r="H19" s="17">
        <f t="shared" ref="H19:H31" si="2">G19/F19*-1</f>
        <v>0</v>
      </c>
      <c r="I19" s="17">
        <f t="shared" ref="I19:I31" si="3">J19/F19</f>
        <v>0.25055468623200472</v>
      </c>
      <c r="J19" s="17">
        <f t="shared" ref="J19:J31" si="4">F19*0.85+G19+AF19*D19+D19*AE19+AG19+AD19</f>
        <v>25.042940888888872</v>
      </c>
      <c r="K19" s="17">
        <f t="shared" ref="K19:K31" si="5">J19/D19</f>
        <v>5.0085881777777743</v>
      </c>
      <c r="L19" s="17">
        <v>14</v>
      </c>
      <c r="M19" s="17">
        <f t="shared" ref="M19:M31" si="6">IFERROR(D19/L19,"-")</f>
        <v>0.35714285714285715</v>
      </c>
      <c r="N19" s="17">
        <v>160</v>
      </c>
      <c r="O19" s="17">
        <f t="shared" ref="O19:P19" si="7">D19/7</f>
        <v>0.7142857142857143</v>
      </c>
      <c r="P19" s="17">
        <f t="shared" si="7"/>
        <v>0</v>
      </c>
      <c r="Q19" s="17">
        <f t="shared" ref="Q19:Q31" si="8">ROUNDDOWN(N19/(O19+P19),0)</f>
        <v>224</v>
      </c>
      <c r="R19" s="17"/>
      <c r="S19" s="57">
        <v>1.8633540372670811E-2</v>
      </c>
      <c r="T19" s="57">
        <v>300</v>
      </c>
      <c r="U19" s="58">
        <v>56</v>
      </c>
      <c r="V19" s="61">
        <v>44324</v>
      </c>
      <c r="W19" s="57">
        <v>0</v>
      </c>
      <c r="X19" s="57">
        <f t="shared" ref="X19:X31" si="9">IFERROR(W19/D19,0)</f>
        <v>0</v>
      </c>
      <c r="Y19" s="57">
        <f t="shared" ref="Y19:Y31" si="10">IFERROR(G19/(W19+Z19)*-1,0)</f>
        <v>0</v>
      </c>
      <c r="Z19" s="57">
        <v>0</v>
      </c>
      <c r="AA19" s="57" t="s">
        <v>35</v>
      </c>
      <c r="AB19" s="60">
        <f t="shared" ref="AB19:AB31" si="11">IF(OR(AA19="UsLargeStandardSize",AA19="UsSmallStandardSize"),-0.69,-0.48)</f>
        <v>-0.69</v>
      </c>
      <c r="AC19" s="57">
        <v>0.16874407407407405</v>
      </c>
      <c r="AD19" s="57">
        <f t="shared" ref="AD19:AD31" si="12">IFERROR(AB19*AC19*D19*2,0)</f>
        <v>-1.1643341111111107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373</v>
      </c>
      <c r="C20" s="17">
        <f t="shared" si="1"/>
        <v>18.224999999999998</v>
      </c>
      <c r="D20" s="17">
        <v>6</v>
      </c>
      <c r="E20" s="17">
        <v>0</v>
      </c>
      <c r="F20" s="17">
        <v>109.35</v>
      </c>
      <c r="G20" s="17">
        <v>0</v>
      </c>
      <c r="H20" s="17">
        <f t="shared" si="2"/>
        <v>0</v>
      </c>
      <c r="I20" s="17">
        <f t="shared" si="3"/>
        <v>0.19250140893156523</v>
      </c>
      <c r="J20" s="17">
        <f t="shared" si="4"/>
        <v>21.050029066666657</v>
      </c>
      <c r="K20" s="17">
        <f t="shared" si="5"/>
        <v>3.5083381777777762</v>
      </c>
      <c r="L20" s="17">
        <v>11</v>
      </c>
      <c r="M20" s="17">
        <f t="shared" si="6"/>
        <v>0.54545454545454541</v>
      </c>
      <c r="N20" s="17">
        <v>153</v>
      </c>
      <c r="O20" s="17">
        <f t="shared" ref="O20:P20" si="13">D20/7</f>
        <v>0.8571428571428571</v>
      </c>
      <c r="P20" s="17">
        <f t="shared" si="13"/>
        <v>0</v>
      </c>
      <c r="Q20" s="17">
        <f t="shared" si="8"/>
        <v>178</v>
      </c>
      <c r="R20" s="17"/>
      <c r="S20" s="57">
        <v>5.128205128205128E-2</v>
      </c>
      <c r="T20" s="57">
        <v>300</v>
      </c>
      <c r="U20" s="58">
        <v>56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0.16874407407407405</v>
      </c>
      <c r="AD20" s="57">
        <f t="shared" si="12"/>
        <v>-1.3972009333333331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151</v>
      </c>
      <c r="C21" s="17">
        <f t="shared" si="1"/>
        <v>17.881249999999998</v>
      </c>
      <c r="D21" s="17">
        <v>24</v>
      </c>
      <c r="E21" s="17">
        <v>0</v>
      </c>
      <c r="F21" s="17">
        <v>429.15</v>
      </c>
      <c r="G21" s="17">
        <v>0</v>
      </c>
      <c r="H21" s="17">
        <f t="shared" si="2"/>
        <v>0</v>
      </c>
      <c r="I21" s="17">
        <f t="shared" si="3"/>
        <v>0.17986162476212664</v>
      </c>
      <c r="J21" s="17">
        <f t="shared" si="4"/>
        <v>77.187616266666637</v>
      </c>
      <c r="K21" s="17">
        <f t="shared" si="5"/>
        <v>3.2161506777777764</v>
      </c>
      <c r="L21" s="17">
        <v>26</v>
      </c>
      <c r="M21" s="17">
        <f t="shared" si="6"/>
        <v>0.92307692307692313</v>
      </c>
      <c r="N21" s="17">
        <v>183</v>
      </c>
      <c r="O21" s="17">
        <f t="shared" ref="O21:P21" si="14">D21/7</f>
        <v>3.4285714285714284</v>
      </c>
      <c r="P21" s="17">
        <f t="shared" si="14"/>
        <v>0</v>
      </c>
      <c r="Q21" s="17">
        <f t="shared" si="8"/>
        <v>53</v>
      </c>
      <c r="R21" s="17"/>
      <c r="S21" s="57">
        <v>0.38167938931297712</v>
      </c>
      <c r="T21" s="57">
        <v>244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0.16874407407407405</v>
      </c>
      <c r="AD21" s="57">
        <f t="shared" si="12"/>
        <v>-5.5888037333333322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374</v>
      </c>
      <c r="C22" s="17">
        <f t="shared" si="1"/>
        <v>18.420769230769228</v>
      </c>
      <c r="D22" s="17">
        <v>26</v>
      </c>
      <c r="E22" s="17">
        <v>0</v>
      </c>
      <c r="F22" s="17">
        <v>478.93999999999988</v>
      </c>
      <c r="G22" s="17">
        <v>0</v>
      </c>
      <c r="H22" s="17">
        <f t="shared" si="2"/>
        <v>0</v>
      </c>
      <c r="I22" s="17">
        <f t="shared" si="3"/>
        <v>0.19948906464739241</v>
      </c>
      <c r="J22" s="17">
        <f t="shared" si="4"/>
        <v>95.543292622222097</v>
      </c>
      <c r="K22" s="17">
        <f t="shared" si="5"/>
        <v>3.6747420239316191</v>
      </c>
      <c r="L22" s="17">
        <v>42</v>
      </c>
      <c r="M22" s="17">
        <f t="shared" si="6"/>
        <v>0.61904761904761907</v>
      </c>
      <c r="N22" s="17">
        <v>162</v>
      </c>
      <c r="O22" s="17">
        <f t="shared" ref="O22:P22" si="15">D22/7</f>
        <v>3.7142857142857144</v>
      </c>
      <c r="P22" s="17">
        <f t="shared" si="15"/>
        <v>0</v>
      </c>
      <c r="Q22" s="17">
        <f t="shared" si="8"/>
        <v>43</v>
      </c>
      <c r="R22" s="17"/>
      <c r="S22" s="57">
        <v>0.62650602409638556</v>
      </c>
      <c r="T22" s="57">
        <v>244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0.16874407407407405</v>
      </c>
      <c r="AD22" s="57">
        <f t="shared" si="12"/>
        <v>-6.054537377777776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193</v>
      </c>
      <c r="C23" s="17">
        <f t="shared" si="1"/>
        <v>18.649999999999999</v>
      </c>
      <c r="D23" s="17">
        <v>26</v>
      </c>
      <c r="E23" s="17">
        <v>0</v>
      </c>
      <c r="F23" s="17">
        <v>484.9</v>
      </c>
      <c r="G23" s="17">
        <v>-11.59</v>
      </c>
      <c r="H23" s="17">
        <f t="shared" si="2"/>
        <v>2.3901835429985564E-2</v>
      </c>
      <c r="I23" s="17">
        <f t="shared" si="3"/>
        <v>0.18358278536238856</v>
      </c>
      <c r="J23" s="17">
        <f t="shared" si="4"/>
        <v>89.01929262222221</v>
      </c>
      <c r="K23" s="17">
        <f t="shared" si="5"/>
        <v>3.4238189470085465</v>
      </c>
      <c r="L23" s="17">
        <v>66</v>
      </c>
      <c r="M23" s="17">
        <f t="shared" si="6"/>
        <v>0.39393939393939392</v>
      </c>
      <c r="N23" s="17">
        <v>134</v>
      </c>
      <c r="O23" s="17">
        <f t="shared" ref="O23:P23" si="16">D23/7</f>
        <v>3.7142857142857144</v>
      </c>
      <c r="P23" s="17">
        <f t="shared" si="16"/>
        <v>0</v>
      </c>
      <c r="Q23" s="17">
        <f t="shared" si="8"/>
        <v>36</v>
      </c>
      <c r="R23" s="17"/>
      <c r="S23" s="57">
        <v>0.47557003257328989</v>
      </c>
      <c r="T23" s="57">
        <v>244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0.16874407407407405</v>
      </c>
      <c r="AD23" s="57">
        <f t="shared" si="12"/>
        <v>-6.054537377777776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375</v>
      </c>
      <c r="C24" s="17">
        <f t="shared" si="1"/>
        <v>18.912878787878789</v>
      </c>
      <c r="D24" s="17">
        <v>66</v>
      </c>
      <c r="E24" s="17">
        <v>0</v>
      </c>
      <c r="F24" s="17">
        <v>1248.25</v>
      </c>
      <c r="G24" s="17">
        <v>0</v>
      </c>
      <c r="H24" s="17">
        <f t="shared" si="2"/>
        <v>0</v>
      </c>
      <c r="I24" s="17">
        <f t="shared" si="3"/>
        <v>0.21641523711863281</v>
      </c>
      <c r="J24" s="17">
        <f t="shared" si="4"/>
        <v>270.1403197333334</v>
      </c>
      <c r="K24" s="17">
        <f t="shared" si="5"/>
        <v>4.0930351474747484</v>
      </c>
      <c r="L24" s="17">
        <v>207</v>
      </c>
      <c r="M24" s="17">
        <f t="shared" si="6"/>
        <v>0.3188405797101449</v>
      </c>
      <c r="N24" s="17">
        <v>64</v>
      </c>
      <c r="O24" s="17">
        <f t="shared" ref="O24:P24" si="17">D24/7</f>
        <v>9.4285714285714288</v>
      </c>
      <c r="P24" s="17">
        <f t="shared" si="17"/>
        <v>0</v>
      </c>
      <c r="Q24" s="17">
        <f t="shared" si="8"/>
        <v>6</v>
      </c>
      <c r="R24" s="17"/>
      <c r="S24" s="57">
        <v>1.2</v>
      </c>
      <c r="T24" s="57">
        <v>244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0.16874407407407405</v>
      </c>
      <c r="AD24" s="57">
        <f t="shared" si="12"/>
        <v>-15.369210266666663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115</v>
      </c>
      <c r="C25" s="17">
        <f t="shared" si="1"/>
        <v>20.972542372881357</v>
      </c>
      <c r="D25" s="17">
        <v>59</v>
      </c>
      <c r="E25" s="17">
        <v>0</v>
      </c>
      <c r="F25" s="17">
        <v>1237.3800000000001</v>
      </c>
      <c r="G25" s="17">
        <v>0</v>
      </c>
      <c r="H25" s="17">
        <f t="shared" si="2"/>
        <v>0</v>
      </c>
      <c r="I25" s="17">
        <f t="shared" si="3"/>
        <v>0.28531348695541303</v>
      </c>
      <c r="J25" s="17">
        <f t="shared" si="4"/>
        <v>353.04120248888904</v>
      </c>
      <c r="K25" s="17">
        <f t="shared" si="5"/>
        <v>5.9837491947269328</v>
      </c>
      <c r="L25" s="17">
        <v>178</v>
      </c>
      <c r="M25" s="17">
        <f t="shared" si="6"/>
        <v>0.33146067415730335</v>
      </c>
      <c r="N25" s="17">
        <v>8</v>
      </c>
      <c r="O25" s="17">
        <f t="shared" ref="O25:P25" si="18">D25/7</f>
        <v>8.4285714285714288</v>
      </c>
      <c r="P25" s="17">
        <f t="shared" si="18"/>
        <v>0</v>
      </c>
      <c r="Q25" s="17">
        <f t="shared" si="8"/>
        <v>0</v>
      </c>
      <c r="R25" s="17"/>
      <c r="S25" s="57">
        <v>2.8395721925133688</v>
      </c>
      <c r="T25" s="57">
        <v>244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0.16874407407407405</v>
      </c>
      <c r="AD25" s="57">
        <f t="shared" si="12"/>
        <v>-13.739142511111107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1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2"/>
        <v>#DIV/0!</v>
      </c>
      <c r="I26" s="17" t="e">
        <f t="shared" si="3"/>
        <v>#DIV/0!</v>
      </c>
      <c r="J26" s="17">
        <f t="shared" si="4"/>
        <v>0</v>
      </c>
      <c r="K26" s="17" t="e">
        <f t="shared" si="5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19">D26/7</f>
        <v>0</v>
      </c>
      <c r="P26" s="17">
        <f t="shared" si="19"/>
        <v>0</v>
      </c>
      <c r="Q26" s="17" t="e">
        <f t="shared" si="8"/>
        <v>#DIV/0!</v>
      </c>
      <c r="R26" s="17"/>
      <c r="S26" s="57">
        <v>0</v>
      </c>
      <c r="T26" s="57">
        <v>244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0.16874407407407405</v>
      </c>
      <c r="AD26" s="57">
        <f t="shared" si="12"/>
        <v>0</v>
      </c>
      <c r="AE26" s="57">
        <v>-7.32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 t="str">
        <f t="shared" si="1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2"/>
        <v>#DIV/0!</v>
      </c>
      <c r="I27" s="17" t="e">
        <f t="shared" si="3"/>
        <v>#DIV/0!</v>
      </c>
      <c r="J27" s="17">
        <f t="shared" si="4"/>
        <v>0</v>
      </c>
      <c r="K27" s="17" t="e">
        <f t="shared" si="5"/>
        <v>#DIV/0!</v>
      </c>
      <c r="L27" s="17">
        <v>0</v>
      </c>
      <c r="M27" s="17" t="str">
        <f t="shared" si="6"/>
        <v>-</v>
      </c>
      <c r="N27" s="17">
        <v>24</v>
      </c>
      <c r="O27" s="17">
        <f t="shared" ref="O27:P27" si="20">D27/7</f>
        <v>0</v>
      </c>
      <c r="P27" s="17">
        <f t="shared" si="20"/>
        <v>0</v>
      </c>
      <c r="Q27" s="17" t="e">
        <f t="shared" si="8"/>
        <v>#DIV/0!</v>
      </c>
      <c r="R27" s="17"/>
      <c r="S27" s="57">
        <v>0</v>
      </c>
      <c r="T27" s="57">
        <v>244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0.16874407407407405</v>
      </c>
      <c r="AD27" s="57">
        <f t="shared" si="12"/>
        <v>0</v>
      </c>
      <c r="AE27" s="57">
        <v>-7.32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1"/>
        <v>21.179999999999996</v>
      </c>
      <c r="D28" s="17">
        <v>3</v>
      </c>
      <c r="E28" s="17">
        <v>0</v>
      </c>
      <c r="F28" s="17">
        <v>63.539999999999992</v>
      </c>
      <c r="G28" s="17">
        <v>0</v>
      </c>
      <c r="H28" s="17">
        <f t="shared" si="2"/>
        <v>0</v>
      </c>
      <c r="I28" s="17">
        <f t="shared" si="3"/>
        <v>0.32590920321188749</v>
      </c>
      <c r="J28" s="17">
        <f t="shared" si="4"/>
        <v>20.708270772083328</v>
      </c>
      <c r="K28" s="17">
        <f t="shared" si="5"/>
        <v>6.9027569240277762</v>
      </c>
      <c r="L28" s="17">
        <v>27</v>
      </c>
      <c r="M28" s="17">
        <f t="shared" si="6"/>
        <v>0.1111111111111111</v>
      </c>
      <c r="N28" s="17">
        <v>23</v>
      </c>
      <c r="O28" s="17">
        <f t="shared" ref="O28:P28" si="21">D28/7</f>
        <v>0.42857142857142855</v>
      </c>
      <c r="P28" s="17">
        <f t="shared" si="21"/>
        <v>0</v>
      </c>
      <c r="Q28" s="17">
        <f t="shared" si="8"/>
        <v>53</v>
      </c>
      <c r="R28" s="17"/>
      <c r="S28" s="57">
        <v>2.2340425531914891</v>
      </c>
      <c r="T28" s="57">
        <v>244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0.16874407407407405</v>
      </c>
      <c r="AD28" s="57">
        <f t="shared" si="12"/>
        <v>-0.69860046666666653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1"/>
        <v>20.990000000000002</v>
      </c>
      <c r="D29" s="17">
        <v>13</v>
      </c>
      <c r="E29" s="17">
        <v>0</v>
      </c>
      <c r="F29" s="17">
        <v>272.87</v>
      </c>
      <c r="G29" s="17">
        <v>0</v>
      </c>
      <c r="H29" s="17">
        <f t="shared" si="2"/>
        <v>0</v>
      </c>
      <c r="I29" s="17">
        <f t="shared" si="3"/>
        <v>0.32116517027288133</v>
      </c>
      <c r="J29" s="17">
        <f t="shared" si="4"/>
        <v>87.636340012361131</v>
      </c>
      <c r="K29" s="17">
        <f t="shared" si="5"/>
        <v>6.7412569240277795</v>
      </c>
      <c r="L29" s="17">
        <v>37</v>
      </c>
      <c r="M29" s="17">
        <f t="shared" si="6"/>
        <v>0.35135135135135137</v>
      </c>
      <c r="N29" s="17">
        <v>10</v>
      </c>
      <c r="O29" s="17">
        <f t="shared" ref="O29:P29" si="22">D29/7</f>
        <v>1.8571428571428572</v>
      </c>
      <c r="P29" s="17">
        <f t="shared" si="22"/>
        <v>0</v>
      </c>
      <c r="Q29" s="17">
        <f t="shared" si="8"/>
        <v>5</v>
      </c>
      <c r="R29" s="17"/>
      <c r="S29" s="57">
        <v>4.378109452736318</v>
      </c>
      <c r="T29" s="57">
        <v>244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0.16874407407407405</v>
      </c>
      <c r="AD29" s="57">
        <f t="shared" si="12"/>
        <v>-3.027268688888888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113</v>
      </c>
      <c r="C30" s="17">
        <f t="shared" si="1"/>
        <v>20.99</v>
      </c>
      <c r="D30" s="17">
        <v>3</v>
      </c>
      <c r="E30" s="17">
        <v>0</v>
      </c>
      <c r="F30" s="17">
        <v>62.97</v>
      </c>
      <c r="G30" s="17">
        <v>0</v>
      </c>
      <c r="H30" s="17">
        <f t="shared" si="2"/>
        <v>0</v>
      </c>
      <c r="I30" s="17">
        <f t="shared" si="3"/>
        <v>0.32116517027288122</v>
      </c>
      <c r="J30" s="17">
        <f t="shared" si="4"/>
        <v>20.223770772083331</v>
      </c>
      <c r="K30" s="17">
        <f t="shared" si="5"/>
        <v>6.7412569240277769</v>
      </c>
      <c r="L30" s="17">
        <v>20</v>
      </c>
      <c r="M30" s="17">
        <f t="shared" si="6"/>
        <v>0.15</v>
      </c>
      <c r="N30" s="17">
        <v>4</v>
      </c>
      <c r="O30" s="17">
        <f t="shared" ref="O30:P30" si="23">D30/7</f>
        <v>0.42857142857142855</v>
      </c>
      <c r="P30" s="17">
        <f t="shared" si="23"/>
        <v>0</v>
      </c>
      <c r="Q30" s="17">
        <f t="shared" si="8"/>
        <v>9</v>
      </c>
      <c r="R30" s="17"/>
      <c r="S30" s="57">
        <v>0</v>
      </c>
      <c r="T30" s="57">
        <v>244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0.16874407407407405</v>
      </c>
      <c r="AD30" s="57">
        <f t="shared" si="12"/>
        <v>-0.69860046666666653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4</v>
      </c>
      <c r="O31" s="17">
        <f t="shared" ref="O31:P31" si="24">D31/7</f>
        <v>0</v>
      </c>
      <c r="P31" s="17">
        <f t="shared" si="24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0.16874407407407405</v>
      </c>
      <c r="AD31" s="57">
        <f t="shared" si="12"/>
        <v>0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6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6.8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Navy Blue &amp; Gray")</f>
        <v>All Weather Cornhole Bean Bags Set of 8 - Duck Cloth, Regulation Size &amp; Weight - Navy Blue &amp; Gray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Info!B1:BJ7000""),3,FALSE),"""")"),"B07ZTNKCSZ")</f>
        <v>B07ZTNKCSZ</v>
      </c>
      <c r="B2" s="2" t="s">
        <v>376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219</v>
      </c>
      <c r="E3" s="4"/>
      <c r="F3" s="5">
        <f t="shared" ref="F3:G3" si="0">SUM(F4:F99763)</f>
        <v>4420.2599999999993</v>
      </c>
      <c r="G3" s="5">
        <f t="shared" si="0"/>
        <v>0</v>
      </c>
      <c r="H3" s="6">
        <f>G3/F3*-1</f>
        <v>0</v>
      </c>
      <c r="I3" s="7">
        <f>J3/F3</f>
        <v>0.26295396579697805</v>
      </c>
      <c r="J3" s="5">
        <f>SUM(J4:J99763)</f>
        <v>1162.32489685375</v>
      </c>
      <c r="K3" s="5">
        <f>J3/D3</f>
        <v>5.3074196203367583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3.3 - May
4.62 - Jun
3 - Jul
1 - Aug
1 - Sept
0.5 - Oct
0.5 - Nov
1 - Dec
1 - Jan
1 - Feb")</f>
        <v>2 - March
4 - April
3.3 - May
4.62 - Jun
3 - Jul
1 - Aug
1 - Sept
0.5 - Oct
0.5 - Nov
1 -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2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customHeight="1">
      <c r="A19" s="13" t="s">
        <v>64</v>
      </c>
      <c r="B19" s="13" t="s">
        <v>377</v>
      </c>
      <c r="C19" s="17">
        <f t="shared" ref="C19:C31" si="1">IFERROR(F19/D19," - ")</f>
        <v>19.990000000000002</v>
      </c>
      <c r="D19" s="17">
        <v>7</v>
      </c>
      <c r="E19" s="17">
        <v>0</v>
      </c>
      <c r="F19" s="17">
        <v>139.93</v>
      </c>
      <c r="G19" s="17">
        <v>0</v>
      </c>
      <c r="H19" s="17">
        <f t="shared" ref="H19:H31" si="2">G19/F19*-1</f>
        <v>0</v>
      </c>
      <c r="I19" s="17">
        <f t="shared" ref="I19:I31" si="3">J19/F19</f>
        <v>0.24952225329331326</v>
      </c>
      <c r="J19" s="17">
        <f t="shared" ref="J19:J31" si="4">F19*0.85+G19+AF19*D19+D19*AE19+AG19+AD19</f>
        <v>34.915648903333327</v>
      </c>
      <c r="K19" s="17">
        <f t="shared" ref="K19:K31" si="5">J19/D19</f>
        <v>4.9879498433333325</v>
      </c>
      <c r="L19" s="17">
        <v>18</v>
      </c>
      <c r="M19" s="17">
        <f t="shared" ref="M19:M31" si="6">IFERROR(D19/L19,"-")</f>
        <v>0.3888888888888889</v>
      </c>
      <c r="N19" s="17">
        <v>145</v>
      </c>
      <c r="O19" s="17">
        <f t="shared" ref="O19:P19" si="7">D19/7</f>
        <v>1</v>
      </c>
      <c r="P19" s="17">
        <f t="shared" si="7"/>
        <v>0</v>
      </c>
      <c r="Q19" s="17">
        <f t="shared" ref="Q19:Q31" si="8">ROUNDDOWN(N19/(O19+P19),0)</f>
        <v>145</v>
      </c>
      <c r="R19" s="17"/>
      <c r="S19" s="57">
        <v>4.1095890410958902E-2</v>
      </c>
      <c r="T19" s="57">
        <v>268</v>
      </c>
      <c r="U19" s="58">
        <v>56</v>
      </c>
      <c r="V19" s="61">
        <v>44324</v>
      </c>
      <c r="W19" s="57">
        <v>0</v>
      </c>
      <c r="X19" s="57">
        <f t="shared" ref="X19:X31" si="9">IFERROR(W19/D19,0)</f>
        <v>0</v>
      </c>
      <c r="Y19" s="57">
        <f t="shared" ref="Y19:Y31" si="10">IFERROR(G19/(W19+Z19)*-1,0)</f>
        <v>0</v>
      </c>
      <c r="Z19" s="57">
        <v>0</v>
      </c>
      <c r="AA19" s="57" t="s">
        <v>35</v>
      </c>
      <c r="AB19" s="60">
        <f t="shared" ref="AB19:AB31" si="11">IF(OR(AA19="UsLargeStandardSize",AA19="UsSmallStandardSize"),-0.69,-0.48)</f>
        <v>-0.69</v>
      </c>
      <c r="AC19" s="57">
        <v>0.18369938888888893</v>
      </c>
      <c r="AD19" s="57">
        <f t="shared" ref="AD19:AD31" si="12">IFERROR(AB19*AC19*D19*2,0)</f>
        <v>-1.7745360966666668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1"/>
        <v>19.809999999999999</v>
      </c>
      <c r="D20" s="17">
        <v>9</v>
      </c>
      <c r="E20" s="17">
        <v>0</v>
      </c>
      <c r="F20" s="17">
        <v>178.29</v>
      </c>
      <c r="G20" s="17">
        <v>0</v>
      </c>
      <c r="H20" s="17">
        <f t="shared" si="2"/>
        <v>0</v>
      </c>
      <c r="I20" s="17">
        <f t="shared" si="3"/>
        <v>0.24406612030960786</v>
      </c>
      <c r="J20" s="17">
        <f t="shared" si="4"/>
        <v>43.514548589999983</v>
      </c>
      <c r="K20" s="17">
        <f t="shared" si="5"/>
        <v>4.8349498433333311</v>
      </c>
      <c r="L20" s="17">
        <v>13</v>
      </c>
      <c r="M20" s="17">
        <f t="shared" si="6"/>
        <v>0.69230769230769229</v>
      </c>
      <c r="N20" s="17">
        <v>136</v>
      </c>
      <c r="O20" s="17">
        <f t="shared" ref="O20:P20" si="13">D20/7</f>
        <v>1.2857142857142858</v>
      </c>
      <c r="P20" s="17">
        <f t="shared" si="13"/>
        <v>0</v>
      </c>
      <c r="Q20" s="17">
        <f t="shared" si="8"/>
        <v>105</v>
      </c>
      <c r="R20" s="17"/>
      <c r="S20" s="57">
        <v>0.1176470588235294</v>
      </c>
      <c r="T20" s="57">
        <v>268</v>
      </c>
      <c r="U20" s="58">
        <v>56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0.18369938888888893</v>
      </c>
      <c r="AD20" s="57">
        <f t="shared" si="12"/>
        <v>-2.2815464100000002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378</v>
      </c>
      <c r="C21" s="17">
        <f t="shared" si="1"/>
        <v>20.978000000000002</v>
      </c>
      <c r="D21" s="17">
        <v>10</v>
      </c>
      <c r="E21" s="17">
        <v>0</v>
      </c>
      <c r="F21" s="17">
        <v>209.78</v>
      </c>
      <c r="G21" s="17">
        <v>0</v>
      </c>
      <c r="H21" s="17">
        <f t="shared" si="2"/>
        <v>0</v>
      </c>
      <c r="I21" s="17">
        <f t="shared" si="3"/>
        <v>0.27780292894143055</v>
      </c>
      <c r="J21" s="17">
        <f t="shared" si="4"/>
        <v>58.277498433333307</v>
      </c>
      <c r="K21" s="17">
        <f t="shared" si="5"/>
        <v>5.827749843333331</v>
      </c>
      <c r="L21" s="17">
        <v>12</v>
      </c>
      <c r="M21" s="17">
        <f t="shared" si="6"/>
        <v>0.83333333333333337</v>
      </c>
      <c r="N21" s="17">
        <v>180</v>
      </c>
      <c r="O21" s="17">
        <f t="shared" ref="O21:P21" si="14">D21/7</f>
        <v>1.4285714285714286</v>
      </c>
      <c r="P21" s="17">
        <f t="shared" si="14"/>
        <v>0</v>
      </c>
      <c r="Q21" s="17">
        <f t="shared" si="8"/>
        <v>126</v>
      </c>
      <c r="R21" s="17"/>
      <c r="S21" s="57">
        <v>0.36507936507936511</v>
      </c>
      <c r="T21" s="57">
        <v>212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0.18369938888888893</v>
      </c>
      <c r="AD21" s="57">
        <f t="shared" si="12"/>
        <v>-2.5350515666666666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379</v>
      </c>
      <c r="C22" s="17">
        <f t="shared" si="1"/>
        <v>19.176923076923078</v>
      </c>
      <c r="D22" s="17">
        <v>13</v>
      </c>
      <c r="E22" s="17">
        <v>0</v>
      </c>
      <c r="F22" s="17">
        <v>249.3</v>
      </c>
      <c r="G22" s="17">
        <v>0</v>
      </c>
      <c r="H22" s="17">
        <f t="shared" si="2"/>
        <v>0</v>
      </c>
      <c r="I22" s="17">
        <f t="shared" si="3"/>
        <v>0.22406276760262064</v>
      </c>
      <c r="J22" s="17">
        <f t="shared" si="4"/>
        <v>55.858847963333332</v>
      </c>
      <c r="K22" s="17">
        <f t="shared" si="5"/>
        <v>4.2968344587179486</v>
      </c>
      <c r="L22" s="17">
        <v>19</v>
      </c>
      <c r="M22" s="17">
        <f t="shared" si="6"/>
        <v>0.68421052631578949</v>
      </c>
      <c r="N22" s="17">
        <v>173</v>
      </c>
      <c r="O22" s="17">
        <f t="shared" ref="O22:P22" si="15">D22/7</f>
        <v>1.8571428571428572</v>
      </c>
      <c r="P22" s="17">
        <f t="shared" si="15"/>
        <v>0</v>
      </c>
      <c r="Q22" s="17">
        <f t="shared" si="8"/>
        <v>93</v>
      </c>
      <c r="R22" s="17"/>
      <c r="S22" s="57">
        <v>0.4</v>
      </c>
      <c r="T22" s="57">
        <v>212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0.18369938888888893</v>
      </c>
      <c r="AD22" s="57">
        <f t="shared" si="12"/>
        <v>-3.2955670366666667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1"/>
        <v>19.143333333333334</v>
      </c>
      <c r="D23" s="17">
        <v>24</v>
      </c>
      <c r="E23" s="17">
        <v>0</v>
      </c>
      <c r="F23" s="17">
        <v>459.44</v>
      </c>
      <c r="G23" s="17">
        <v>0</v>
      </c>
      <c r="H23" s="17">
        <f t="shared" si="2"/>
        <v>0</v>
      </c>
      <c r="I23" s="17">
        <f t="shared" si="3"/>
        <v>0.22296447031168379</v>
      </c>
      <c r="J23" s="17">
        <f t="shared" si="4"/>
        <v>102.43879624</v>
      </c>
      <c r="K23" s="17">
        <f t="shared" si="5"/>
        <v>4.2682831766666665</v>
      </c>
      <c r="L23" s="17">
        <v>28</v>
      </c>
      <c r="M23" s="17">
        <f t="shared" si="6"/>
        <v>0.8571428571428571</v>
      </c>
      <c r="N23" s="17">
        <v>148</v>
      </c>
      <c r="O23" s="17">
        <f t="shared" ref="O23:P23" si="16">D23/7</f>
        <v>3.4285714285714284</v>
      </c>
      <c r="P23" s="17">
        <f t="shared" si="16"/>
        <v>0</v>
      </c>
      <c r="Q23" s="17">
        <f t="shared" si="8"/>
        <v>43</v>
      </c>
      <c r="R23" s="17"/>
      <c r="S23" s="57">
        <v>0.33656957928802589</v>
      </c>
      <c r="T23" s="57">
        <v>212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0.18369938888888893</v>
      </c>
      <c r="AD23" s="57">
        <f t="shared" si="12"/>
        <v>-6.0841237600000007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183</v>
      </c>
      <c r="C24" s="17">
        <f t="shared" si="1"/>
        <v>19.446388888888887</v>
      </c>
      <c r="D24" s="17">
        <v>36</v>
      </c>
      <c r="E24" s="17">
        <v>0</v>
      </c>
      <c r="F24" s="17">
        <v>700.06999999999994</v>
      </c>
      <c r="G24" s="17">
        <v>0</v>
      </c>
      <c r="H24" s="17">
        <f t="shared" si="2"/>
        <v>0</v>
      </c>
      <c r="I24" s="17">
        <f t="shared" si="3"/>
        <v>0.23273628974245431</v>
      </c>
      <c r="J24" s="17">
        <f t="shared" si="4"/>
        <v>162.93169435999997</v>
      </c>
      <c r="K24" s="17">
        <f t="shared" si="5"/>
        <v>4.525880398888888</v>
      </c>
      <c r="L24" s="17">
        <v>49</v>
      </c>
      <c r="M24" s="17">
        <f t="shared" si="6"/>
        <v>0.73469387755102045</v>
      </c>
      <c r="N24" s="17">
        <v>114</v>
      </c>
      <c r="O24" s="17">
        <f t="shared" ref="O24:P24" si="17">D24/7</f>
        <v>5.1428571428571432</v>
      </c>
      <c r="P24" s="17">
        <f t="shared" si="17"/>
        <v>0</v>
      </c>
      <c r="Q24" s="17">
        <f t="shared" si="8"/>
        <v>22</v>
      </c>
      <c r="R24" s="17"/>
      <c r="S24" s="57">
        <v>0.69803921568627447</v>
      </c>
      <c r="T24" s="57">
        <v>212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0.18369938888888893</v>
      </c>
      <c r="AD24" s="57">
        <f t="shared" si="12"/>
        <v>-9.126185640000001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380</v>
      </c>
      <c r="C25" s="17">
        <f t="shared" si="1"/>
        <v>19.457105263157896</v>
      </c>
      <c r="D25" s="17">
        <v>38</v>
      </c>
      <c r="E25" s="17">
        <v>0</v>
      </c>
      <c r="F25" s="17">
        <v>739.37</v>
      </c>
      <c r="G25" s="17">
        <v>0</v>
      </c>
      <c r="H25" s="17">
        <f t="shared" si="2"/>
        <v>0</v>
      </c>
      <c r="I25" s="17">
        <f t="shared" si="3"/>
        <v>0.24027157451163389</v>
      </c>
      <c r="J25" s="17">
        <f t="shared" si="4"/>
        <v>177.64959404666675</v>
      </c>
      <c r="K25" s="17">
        <f t="shared" si="5"/>
        <v>4.6749893170175456</v>
      </c>
      <c r="L25" s="17">
        <v>40</v>
      </c>
      <c r="M25" s="17">
        <f t="shared" si="6"/>
        <v>0.95</v>
      </c>
      <c r="N25" s="17">
        <v>68</v>
      </c>
      <c r="O25" s="17">
        <f t="shared" ref="O25:P25" si="18">D25/7</f>
        <v>5.4285714285714288</v>
      </c>
      <c r="P25" s="17">
        <f t="shared" si="18"/>
        <v>0</v>
      </c>
      <c r="Q25" s="17">
        <f t="shared" si="8"/>
        <v>12</v>
      </c>
      <c r="R25" s="17"/>
      <c r="S25" s="57">
        <v>1.5336322869955159</v>
      </c>
      <c r="T25" s="57">
        <v>212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0.18369938888888893</v>
      </c>
      <c r="AD25" s="57">
        <f t="shared" si="12"/>
        <v>-9.6331959533333329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115</v>
      </c>
      <c r="C26" s="17">
        <f t="shared" si="1"/>
        <v>21.158750000000001</v>
      </c>
      <c r="D26" s="17">
        <v>48</v>
      </c>
      <c r="E26" s="17">
        <v>0</v>
      </c>
      <c r="F26" s="17">
        <v>1015.62</v>
      </c>
      <c r="G26" s="17">
        <v>0</v>
      </c>
      <c r="H26" s="17">
        <f t="shared" si="2"/>
        <v>0</v>
      </c>
      <c r="I26" s="17">
        <f t="shared" si="3"/>
        <v>0.28930760764852992</v>
      </c>
      <c r="J26" s="17">
        <f t="shared" si="4"/>
        <v>293.82659247999993</v>
      </c>
      <c r="K26" s="17">
        <f t="shared" si="5"/>
        <v>6.1213873433333319</v>
      </c>
      <c r="L26" s="17">
        <v>103</v>
      </c>
      <c r="M26" s="17">
        <f t="shared" si="6"/>
        <v>0.46601941747572817</v>
      </c>
      <c r="N26" s="17">
        <v>20</v>
      </c>
      <c r="O26" s="17">
        <f t="shared" ref="O26:P26" si="19">D26/7</f>
        <v>6.8571428571428568</v>
      </c>
      <c r="P26" s="17">
        <f t="shared" si="19"/>
        <v>0</v>
      </c>
      <c r="Q26" s="17">
        <f t="shared" si="8"/>
        <v>2</v>
      </c>
      <c r="R26" s="17"/>
      <c r="S26" s="57">
        <v>2.1719457013574659</v>
      </c>
      <c r="T26" s="57">
        <v>212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0.18369938888888893</v>
      </c>
      <c r="AD26" s="57">
        <f t="shared" si="12"/>
        <v>-12.168247520000001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/>
      <c r="C27" s="17">
        <f t="shared" si="1"/>
        <v>21.81</v>
      </c>
      <c r="D27" s="17">
        <v>11</v>
      </c>
      <c r="E27" s="17">
        <v>0</v>
      </c>
      <c r="F27" s="17">
        <v>239.91</v>
      </c>
      <c r="G27" s="17">
        <v>0</v>
      </c>
      <c r="H27" s="17">
        <f t="shared" si="2"/>
        <v>0</v>
      </c>
      <c r="I27" s="17">
        <f t="shared" si="3"/>
        <v>0.30604996989148714</v>
      </c>
      <c r="J27" s="17">
        <f t="shared" si="4"/>
        <v>73.424448276666681</v>
      </c>
      <c r="K27" s="17">
        <f t="shared" si="5"/>
        <v>6.6749498433333345</v>
      </c>
      <c r="L27" s="17">
        <v>24</v>
      </c>
      <c r="M27" s="17">
        <f t="shared" si="6"/>
        <v>0.45833333333333331</v>
      </c>
      <c r="N27" s="17">
        <v>33</v>
      </c>
      <c r="O27" s="17">
        <f t="shared" ref="O27:P27" si="20">D27/7</f>
        <v>1.5714285714285714</v>
      </c>
      <c r="P27" s="17">
        <f t="shared" si="20"/>
        <v>0</v>
      </c>
      <c r="Q27" s="17">
        <f t="shared" si="8"/>
        <v>21</v>
      </c>
      <c r="R27" s="17"/>
      <c r="S27" s="57">
        <v>1.8785942492012779</v>
      </c>
      <c r="T27" s="57">
        <v>212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0.18369938888888893</v>
      </c>
      <c r="AD27" s="57">
        <f t="shared" si="12"/>
        <v>-2.7885567233333335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/>
      <c r="C28" s="17">
        <f t="shared" si="1"/>
        <v>21.761428571428574</v>
      </c>
      <c r="D28" s="17">
        <v>7</v>
      </c>
      <c r="E28" s="17">
        <v>0</v>
      </c>
      <c r="F28" s="17">
        <v>152.33000000000001</v>
      </c>
      <c r="G28" s="17">
        <v>0</v>
      </c>
      <c r="H28" s="17">
        <f t="shared" si="2"/>
        <v>0</v>
      </c>
      <c r="I28" s="17">
        <f t="shared" si="3"/>
        <v>0.33896363242357602</v>
      </c>
      <c r="J28" s="17">
        <f t="shared" si="4"/>
        <v>51.634330127083338</v>
      </c>
      <c r="K28" s="17">
        <f t="shared" si="5"/>
        <v>7.3763328752976198</v>
      </c>
      <c r="L28" s="17">
        <v>37</v>
      </c>
      <c r="M28" s="17">
        <f t="shared" si="6"/>
        <v>0.1891891891891892</v>
      </c>
      <c r="N28" s="17">
        <v>26</v>
      </c>
      <c r="O28" s="17">
        <f t="shared" ref="O28:P28" si="21">D28/7</f>
        <v>1</v>
      </c>
      <c r="P28" s="17">
        <f t="shared" si="21"/>
        <v>0</v>
      </c>
      <c r="Q28" s="17">
        <f t="shared" si="8"/>
        <v>26</v>
      </c>
      <c r="R28" s="17"/>
      <c r="S28" s="57">
        <v>2</v>
      </c>
      <c r="T28" s="57">
        <v>212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0.18369938888888893</v>
      </c>
      <c r="AD28" s="57">
        <f t="shared" si="12"/>
        <v>-1.7745360966666668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/>
      <c r="C29" s="17">
        <f t="shared" si="1"/>
        <v>20.99</v>
      </c>
      <c r="D29" s="17">
        <v>6</v>
      </c>
      <c r="E29" s="17">
        <v>0</v>
      </c>
      <c r="F29" s="17">
        <v>125.94</v>
      </c>
      <c r="G29" s="17">
        <v>0</v>
      </c>
      <c r="H29" s="17">
        <f t="shared" si="2"/>
        <v>0</v>
      </c>
      <c r="I29" s="17">
        <f t="shared" si="3"/>
        <v>0.32018192422979186</v>
      </c>
      <c r="J29" s="17">
        <f t="shared" si="4"/>
        <v>40.323711537499989</v>
      </c>
      <c r="K29" s="17">
        <f t="shared" si="5"/>
        <v>6.7206185895833315</v>
      </c>
      <c r="L29" s="17">
        <v>28</v>
      </c>
      <c r="M29" s="17">
        <f t="shared" si="6"/>
        <v>0.21428571428571427</v>
      </c>
      <c r="N29" s="17">
        <v>12</v>
      </c>
      <c r="O29" s="17">
        <f t="shared" ref="O29:P29" si="22">D29/7</f>
        <v>0.8571428571428571</v>
      </c>
      <c r="P29" s="17">
        <f t="shared" si="22"/>
        <v>0</v>
      </c>
      <c r="Q29" s="17">
        <f t="shared" si="8"/>
        <v>14</v>
      </c>
      <c r="R29" s="17"/>
      <c r="S29" s="57">
        <v>3.360655737704918</v>
      </c>
      <c r="T29" s="57">
        <v>212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0.18369938888888893</v>
      </c>
      <c r="AD29" s="57">
        <f t="shared" si="12"/>
        <v>-1.5210309400000002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/>
      <c r="C30" s="17">
        <f t="shared" si="1"/>
        <v>21.03222222222222</v>
      </c>
      <c r="D30" s="17">
        <v>9</v>
      </c>
      <c r="E30" s="17">
        <v>0</v>
      </c>
      <c r="F30" s="17">
        <v>189.29</v>
      </c>
      <c r="G30" s="17">
        <v>0</v>
      </c>
      <c r="H30" s="17">
        <f t="shared" si="2"/>
        <v>0</v>
      </c>
      <c r="I30" s="17">
        <f t="shared" si="3"/>
        <v>0.32124553492656766</v>
      </c>
      <c r="J30" s="17">
        <f t="shared" si="4"/>
        <v>60.808567306249991</v>
      </c>
      <c r="K30" s="17">
        <f t="shared" si="5"/>
        <v>6.756507478472221</v>
      </c>
      <c r="L30" s="17">
        <v>34</v>
      </c>
      <c r="M30" s="17">
        <f t="shared" si="6"/>
        <v>0.26470588235294118</v>
      </c>
      <c r="N30" s="17">
        <v>2</v>
      </c>
      <c r="O30" s="17">
        <f t="shared" ref="O30:P30" si="23">D30/7</f>
        <v>1.2857142857142858</v>
      </c>
      <c r="P30" s="17">
        <f t="shared" si="23"/>
        <v>0</v>
      </c>
      <c r="Q30" s="17">
        <f t="shared" si="8"/>
        <v>1</v>
      </c>
      <c r="R30" s="17"/>
      <c r="S30" s="57">
        <v>3.3228346456692912</v>
      </c>
      <c r="T30" s="57">
        <v>212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0.18369938888888893</v>
      </c>
      <c r="AD30" s="57">
        <f t="shared" si="12"/>
        <v>-2.2815464100000002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20.99</v>
      </c>
      <c r="D31" s="17">
        <v>1</v>
      </c>
      <c r="E31" s="17">
        <v>0</v>
      </c>
      <c r="F31" s="17">
        <v>20.99</v>
      </c>
      <c r="G31" s="17">
        <v>0</v>
      </c>
      <c r="H31" s="17">
        <f t="shared" si="2"/>
        <v>0</v>
      </c>
      <c r="I31" s="17">
        <f t="shared" si="3"/>
        <v>0.32018192422979203</v>
      </c>
      <c r="J31" s="17">
        <f t="shared" si="4"/>
        <v>6.7206185895833341</v>
      </c>
      <c r="K31" s="17">
        <f t="shared" si="5"/>
        <v>6.7206185895833341</v>
      </c>
      <c r="L31" s="17">
        <v>3</v>
      </c>
      <c r="M31" s="17">
        <f t="shared" si="6"/>
        <v>0.33333333333333331</v>
      </c>
      <c r="N31" s="17">
        <v>1</v>
      </c>
      <c r="O31" s="17">
        <f t="shared" ref="O31:P31" si="24">D31/7</f>
        <v>0.14285714285714285</v>
      </c>
      <c r="P31" s="17">
        <f t="shared" si="24"/>
        <v>0</v>
      </c>
      <c r="Q31" s="17">
        <f t="shared" si="8"/>
        <v>7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0.18369938888888893</v>
      </c>
      <c r="AD31" s="57">
        <f t="shared" si="12"/>
        <v>-0.25350515666666668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" customWidth="1"/>
    <col min="22" max="22" width="25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Navy Blue &amp; Yellow")</f>
        <v>All Weather Cornhole Bean Bags Set of 8 - Duck Cloth, Regulation Size &amp; Weight - Navy Blue &amp; Yellow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Info!B1:BJ7000""),3,FALSE),"""")"),"B07ZTPLD8N")</f>
        <v>B07ZTPLD8N</v>
      </c>
      <c r="B2" s="2" t="s">
        <v>381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144</v>
      </c>
      <c r="E3" s="4"/>
      <c r="F3" s="5">
        <f t="shared" ref="F3:G3" si="0">SUM(F4:F99763)</f>
        <v>2702.27</v>
      </c>
      <c r="G3" s="5">
        <f t="shared" si="0"/>
        <v>0</v>
      </c>
      <c r="H3" s="6">
        <f t="shared" ref="H3:H31" si="1">G3/F3*-1</f>
        <v>0</v>
      </c>
      <c r="I3" s="7">
        <f t="shared" ref="I3:I31" si="2">J3/F3</f>
        <v>0.21907766848751228</v>
      </c>
      <c r="J3" s="5">
        <f>SUM(J4:J99763)</f>
        <v>592.00701122374983</v>
      </c>
      <c r="K3" s="5">
        <f t="shared" ref="K3:K31" si="3">J3/D3</f>
        <v>4.1111598001649297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5.61 - May
8.91 - Jun
8.91 - Jul
6.6 - Aug
6.6 - Sept
5.61 - Oct
2.97 - Nov
2.64 - Dec
1 - Jan
1 - Feb")</f>
        <v>2 - March
4 - April
5.61 - May
8.91 - Jun
8.91 - Jul
6.6 - Aug
6.6 - Sept
5.61 - Oct
2.97 - Nov
2.64 -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240</v>
      </c>
      <c r="U4" s="58">
        <v>100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240</v>
      </c>
      <c r="U5" s="58">
        <v>100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240</v>
      </c>
      <c r="U6" s="58">
        <v>100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240</v>
      </c>
      <c r="U7" s="58">
        <v>100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1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240</v>
      </c>
      <c r="U8" s="58">
        <v>100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140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0.12638888888888888</v>
      </c>
      <c r="AD9" s="57">
        <f t="shared" si="12"/>
        <v>0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140</v>
      </c>
      <c r="U10" s="58">
        <v>104</v>
      </c>
      <c r="V10" s="61">
        <v>44301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0.12638888888888888</v>
      </c>
      <c r="AD10" s="57">
        <f t="shared" si="12"/>
        <v>0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140</v>
      </c>
      <c r="U11" s="58">
        <v>104</v>
      </c>
      <c r="V11" s="61">
        <v>44301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0.12638888888888888</v>
      </c>
      <c r="AD11" s="57">
        <f t="shared" si="12"/>
        <v>0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140</v>
      </c>
      <c r="U12" s="58">
        <v>104</v>
      </c>
      <c r="V12" s="61">
        <v>44307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0.12638888888888888</v>
      </c>
      <c r="AD12" s="57">
        <f t="shared" si="12"/>
        <v>0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140</v>
      </c>
      <c r="U13" s="58">
        <v>104</v>
      </c>
      <c r="V13" s="61">
        <v>44307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0.12638888888888888</v>
      </c>
      <c r="AD13" s="57">
        <f t="shared" si="12"/>
        <v>0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341</v>
      </c>
      <c r="C14" s="17">
        <f t="shared" si="4"/>
        <v>18.989999999999998</v>
      </c>
      <c r="D14" s="17">
        <v>2</v>
      </c>
      <c r="E14" s="17">
        <v>0</v>
      </c>
      <c r="F14" s="17">
        <v>37.979999999999997</v>
      </c>
      <c r="G14" s="17">
        <v>0</v>
      </c>
      <c r="H14" s="17">
        <f t="shared" si="1"/>
        <v>0</v>
      </c>
      <c r="I14" s="17">
        <f t="shared" si="2"/>
        <v>0.22947305599438281</v>
      </c>
      <c r="J14" s="17">
        <f t="shared" si="5"/>
        <v>8.7153866666666584</v>
      </c>
      <c r="K14" s="17">
        <f t="shared" si="3"/>
        <v>4.3576933333333292</v>
      </c>
      <c r="L14" s="17">
        <v>3</v>
      </c>
      <c r="M14" s="17">
        <f t="shared" si="6"/>
        <v>0.66666666666666663</v>
      </c>
      <c r="N14" s="17">
        <v>98</v>
      </c>
      <c r="O14" s="17">
        <f t="shared" ref="O14:P14" si="22">D14/7</f>
        <v>0.2857142857142857</v>
      </c>
      <c r="P14" s="17">
        <f t="shared" si="22"/>
        <v>0</v>
      </c>
      <c r="Q14" s="17">
        <f t="shared" si="8"/>
        <v>343</v>
      </c>
      <c r="R14" s="17"/>
      <c r="S14" s="57">
        <v>0.45528455284552838</v>
      </c>
      <c r="T14" s="57">
        <v>140</v>
      </c>
      <c r="U14" s="58">
        <v>104</v>
      </c>
      <c r="V14" s="61">
        <v>44307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0.12638888888888888</v>
      </c>
      <c r="AD14" s="57">
        <f t="shared" si="12"/>
        <v>-0.34883333333333327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151</v>
      </c>
      <c r="C15" s="17">
        <f t="shared" si="4"/>
        <v>18.989999999999998</v>
      </c>
      <c r="D15" s="17">
        <v>1</v>
      </c>
      <c r="E15" s="17">
        <v>0</v>
      </c>
      <c r="F15" s="17">
        <v>18.989999999999998</v>
      </c>
      <c r="G15" s="17">
        <v>0</v>
      </c>
      <c r="H15" s="17">
        <f t="shared" si="1"/>
        <v>0</v>
      </c>
      <c r="I15" s="17">
        <f t="shared" si="2"/>
        <v>0.22206626294540974</v>
      </c>
      <c r="J15" s="17">
        <f t="shared" si="5"/>
        <v>4.2170383333333303</v>
      </c>
      <c r="K15" s="17">
        <f t="shared" si="3"/>
        <v>4.2170383333333303</v>
      </c>
      <c r="L15" s="17">
        <v>7</v>
      </c>
      <c r="M15" s="17">
        <f t="shared" si="6"/>
        <v>0.14285714285714285</v>
      </c>
      <c r="N15" s="17">
        <v>81</v>
      </c>
      <c r="O15" s="17">
        <f t="shared" ref="O15:P15" si="23">D15/7</f>
        <v>0.14285714285714285</v>
      </c>
      <c r="P15" s="17">
        <f t="shared" si="23"/>
        <v>0</v>
      </c>
      <c r="Q15" s="17">
        <f t="shared" si="8"/>
        <v>567</v>
      </c>
      <c r="R15" s="17"/>
      <c r="S15" s="57">
        <v>0.1153846153846154</v>
      </c>
      <c r="T15" s="57">
        <v>140</v>
      </c>
      <c r="U15" s="58">
        <v>104</v>
      </c>
      <c r="V15" s="61">
        <v>44307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0.12638888888888888</v>
      </c>
      <c r="AD15" s="57">
        <f t="shared" si="12"/>
        <v>-0.17441666666666664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27">
        <v>15.99</v>
      </c>
      <c r="C16" s="17">
        <f t="shared" si="4"/>
        <v>18.028333333333332</v>
      </c>
      <c r="D16" s="17">
        <v>12</v>
      </c>
      <c r="E16" s="17">
        <v>0</v>
      </c>
      <c r="F16" s="17">
        <v>216.34</v>
      </c>
      <c r="G16" s="17">
        <v>0</v>
      </c>
      <c r="H16" s="17">
        <f t="shared" si="1"/>
        <v>0</v>
      </c>
      <c r="I16" s="17">
        <f t="shared" si="2"/>
        <v>0.18857104557640755</v>
      </c>
      <c r="J16" s="17">
        <f t="shared" si="5"/>
        <v>40.795460000000013</v>
      </c>
      <c r="K16" s="17">
        <f t="shared" si="3"/>
        <v>3.3996216666666679</v>
      </c>
      <c r="L16" s="17">
        <v>12</v>
      </c>
      <c r="M16" s="17">
        <f t="shared" si="6"/>
        <v>1</v>
      </c>
      <c r="N16" s="17">
        <v>66</v>
      </c>
      <c r="O16" s="17">
        <f t="shared" ref="O16:P16" si="24">D16/7</f>
        <v>1.7142857142857142</v>
      </c>
      <c r="P16" s="17">
        <f t="shared" si="24"/>
        <v>0</v>
      </c>
      <c r="Q16" s="17">
        <f t="shared" si="8"/>
        <v>38</v>
      </c>
      <c r="R16" s="17"/>
      <c r="S16" s="57">
        <v>0.25316455696202528</v>
      </c>
      <c r="T16" s="57">
        <v>140</v>
      </c>
      <c r="U16" s="58">
        <v>104</v>
      </c>
      <c r="V16" s="61">
        <v>44307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0.12638888888888888</v>
      </c>
      <c r="AD16" s="57">
        <f t="shared" si="12"/>
        <v>-2.0929999999999995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291</v>
      </c>
      <c r="C17" s="17">
        <f t="shared" si="4"/>
        <v>18.042142857142856</v>
      </c>
      <c r="D17" s="17">
        <v>14</v>
      </c>
      <c r="E17" s="17">
        <v>0</v>
      </c>
      <c r="F17" s="17">
        <v>252.59</v>
      </c>
      <c r="G17" s="17">
        <v>0</v>
      </c>
      <c r="H17" s="17">
        <f t="shared" si="1"/>
        <v>0</v>
      </c>
      <c r="I17" s="17">
        <f t="shared" si="2"/>
        <v>0.18907730577879839</v>
      </c>
      <c r="J17" s="17">
        <f t="shared" si="5"/>
        <v>47.759036666666688</v>
      </c>
      <c r="K17" s="17">
        <f t="shared" si="3"/>
        <v>3.4113597619047633</v>
      </c>
      <c r="L17" s="17">
        <v>14</v>
      </c>
      <c r="M17" s="17">
        <f t="shared" si="6"/>
        <v>1</v>
      </c>
      <c r="N17" s="17">
        <v>42</v>
      </c>
      <c r="O17" s="17">
        <f t="shared" ref="O17:P17" si="25">D17/7</f>
        <v>2</v>
      </c>
      <c r="P17" s="17">
        <f t="shared" si="25"/>
        <v>0</v>
      </c>
      <c r="Q17" s="17">
        <f t="shared" si="8"/>
        <v>21</v>
      </c>
      <c r="R17" s="17"/>
      <c r="S17" s="57">
        <v>1.35593220338983</v>
      </c>
      <c r="T17" s="57">
        <v>600</v>
      </c>
      <c r="U17" s="58">
        <v>104</v>
      </c>
      <c r="V17" s="61">
        <v>44322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0.12638888888888888</v>
      </c>
      <c r="AD17" s="57">
        <f t="shared" si="12"/>
        <v>-2.4418333333333329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382</v>
      </c>
      <c r="C18" s="17">
        <f t="shared" si="4"/>
        <v>17.707692307692305</v>
      </c>
      <c r="D18" s="17">
        <v>13</v>
      </c>
      <c r="E18" s="17">
        <v>0</v>
      </c>
      <c r="F18" s="17">
        <v>230.2</v>
      </c>
      <c r="G18" s="17">
        <v>0</v>
      </c>
      <c r="H18" s="17">
        <f t="shared" si="1"/>
        <v>0</v>
      </c>
      <c r="I18" s="17">
        <f t="shared" si="2"/>
        <v>0.17659425861569644</v>
      </c>
      <c r="J18" s="17">
        <f t="shared" si="5"/>
        <v>40.651998333333317</v>
      </c>
      <c r="K18" s="17">
        <f t="shared" si="3"/>
        <v>3.1270767948717935</v>
      </c>
      <c r="L18" s="17">
        <v>26</v>
      </c>
      <c r="M18" s="17">
        <f t="shared" si="6"/>
        <v>0.5</v>
      </c>
      <c r="N18" s="17">
        <v>24</v>
      </c>
      <c r="O18" s="17">
        <f t="shared" ref="O18:P18" si="26">D18/7</f>
        <v>1.8571428571428572</v>
      </c>
      <c r="P18" s="17">
        <f t="shared" si="26"/>
        <v>0</v>
      </c>
      <c r="Q18" s="17">
        <f t="shared" si="8"/>
        <v>12</v>
      </c>
      <c r="R18" s="17"/>
      <c r="S18" s="57">
        <v>1.082706766917293</v>
      </c>
      <c r="T18" s="57">
        <v>600</v>
      </c>
      <c r="U18" s="58">
        <v>104</v>
      </c>
      <c r="V18" s="61">
        <v>44322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0.12638888888888888</v>
      </c>
      <c r="AD18" s="57">
        <f t="shared" si="12"/>
        <v>-2.2674166666666662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156</v>
      </c>
      <c r="C19" s="17">
        <f t="shared" si="4"/>
        <v>19.139444444444443</v>
      </c>
      <c r="D19" s="17">
        <v>18</v>
      </c>
      <c r="E19" s="17">
        <v>0</v>
      </c>
      <c r="F19" s="17">
        <v>344.51</v>
      </c>
      <c r="G19" s="17">
        <v>0</v>
      </c>
      <c r="H19" s="17">
        <f t="shared" si="1"/>
        <v>0</v>
      </c>
      <c r="I19" s="17">
        <f t="shared" si="2"/>
        <v>0.22696928971582817</v>
      </c>
      <c r="J19" s="17">
        <f t="shared" si="5"/>
        <v>78.193189999999959</v>
      </c>
      <c r="K19" s="17">
        <f t="shared" si="3"/>
        <v>4.3440661111111085</v>
      </c>
      <c r="L19" s="17">
        <v>23</v>
      </c>
      <c r="M19" s="17">
        <f t="shared" si="6"/>
        <v>0.78260869565217395</v>
      </c>
      <c r="N19" s="17">
        <v>4</v>
      </c>
      <c r="O19" s="17">
        <f t="shared" ref="O19:P19" si="27">D19/7</f>
        <v>2.5714285714285716</v>
      </c>
      <c r="P19" s="17">
        <f t="shared" si="27"/>
        <v>0</v>
      </c>
      <c r="Q19" s="17">
        <f t="shared" si="8"/>
        <v>1</v>
      </c>
      <c r="R19" s="17"/>
      <c r="S19" s="57">
        <v>1.94392523364486</v>
      </c>
      <c r="T19" s="57">
        <v>600</v>
      </c>
      <c r="U19" s="58">
        <v>36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0.12638888888888888</v>
      </c>
      <c r="AD19" s="57">
        <f t="shared" si="12"/>
        <v>-3.1394999999999995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2.9268292682926829</v>
      </c>
      <c r="T20" s="57">
        <v>780</v>
      </c>
      <c r="U20" s="58">
        <v>36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0.12638888888888888</v>
      </c>
      <c r="AD20" s="57">
        <f t="shared" si="12"/>
        <v>0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355</v>
      </c>
      <c r="C21" s="17">
        <f t="shared" si="4"/>
        <v>16.489999999999998</v>
      </c>
      <c r="D21" s="17">
        <v>1</v>
      </c>
      <c r="E21" s="17">
        <v>0</v>
      </c>
      <c r="F21" s="17">
        <v>16.489999999999998</v>
      </c>
      <c r="G21" s="17">
        <v>0</v>
      </c>
      <c r="H21" s="17">
        <f t="shared" si="1"/>
        <v>0</v>
      </c>
      <c r="I21" s="17">
        <f t="shared" si="2"/>
        <v>0.12686709116636338</v>
      </c>
      <c r="J21" s="17">
        <f t="shared" si="5"/>
        <v>2.0920383333333321</v>
      </c>
      <c r="K21" s="17">
        <f t="shared" si="3"/>
        <v>2.0920383333333321</v>
      </c>
      <c r="L21" s="17">
        <v>0</v>
      </c>
      <c r="M21" s="17" t="str">
        <f t="shared" si="6"/>
        <v>-</v>
      </c>
      <c r="N21" s="17">
        <v>36</v>
      </c>
      <c r="O21" s="17">
        <f t="shared" ref="O21:P21" si="29">D21/7</f>
        <v>0.14285714285714285</v>
      </c>
      <c r="P21" s="17">
        <f t="shared" si="29"/>
        <v>0</v>
      </c>
      <c r="Q21" s="17">
        <f t="shared" si="8"/>
        <v>252</v>
      </c>
      <c r="R21" s="17"/>
      <c r="S21" s="57">
        <v>0</v>
      </c>
      <c r="T21" s="57">
        <v>180</v>
      </c>
      <c r="U21" s="58">
        <v>180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0.12638888888888888</v>
      </c>
      <c r="AD21" s="57">
        <f t="shared" si="12"/>
        <v>-0.17441666666666664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379</v>
      </c>
      <c r="C22" s="17">
        <f t="shared" si="4"/>
        <v>16.934444444444445</v>
      </c>
      <c r="D22" s="17">
        <v>9</v>
      </c>
      <c r="E22" s="17">
        <v>0</v>
      </c>
      <c r="F22" s="17">
        <v>152.41</v>
      </c>
      <c r="G22" s="17">
        <v>0</v>
      </c>
      <c r="H22" s="17">
        <f t="shared" si="1"/>
        <v>0</v>
      </c>
      <c r="I22" s="17">
        <f t="shared" si="2"/>
        <v>0.14584571222360732</v>
      </c>
      <c r="J22" s="17">
        <f t="shared" si="5"/>
        <v>22.22834499999999</v>
      </c>
      <c r="K22" s="17">
        <f t="shared" si="3"/>
        <v>2.4698161111111099</v>
      </c>
      <c r="L22" s="17">
        <v>17</v>
      </c>
      <c r="M22" s="17">
        <f t="shared" si="6"/>
        <v>0.52941176470588236</v>
      </c>
      <c r="N22" s="17">
        <v>129</v>
      </c>
      <c r="O22" s="17">
        <f t="shared" ref="O22:P22" si="30">D22/7</f>
        <v>1.2857142857142858</v>
      </c>
      <c r="P22" s="17">
        <f t="shared" si="30"/>
        <v>0</v>
      </c>
      <c r="Q22" s="17">
        <f t="shared" si="8"/>
        <v>100</v>
      </c>
      <c r="R22" s="17"/>
      <c r="S22" s="57">
        <v>1.609467455621302</v>
      </c>
      <c r="T22" s="57">
        <v>180</v>
      </c>
      <c r="U22" s="58">
        <v>180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0.12638888888888888</v>
      </c>
      <c r="AD22" s="57">
        <f t="shared" si="12"/>
        <v>-1.5697499999999998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383</v>
      </c>
      <c r="C23" s="17">
        <f t="shared" si="4"/>
        <v>18.490000000000002</v>
      </c>
      <c r="D23" s="17">
        <v>10</v>
      </c>
      <c r="E23" s="17">
        <v>0</v>
      </c>
      <c r="F23" s="17">
        <v>184.9</v>
      </c>
      <c r="G23" s="17">
        <v>0</v>
      </c>
      <c r="H23" s="17">
        <f t="shared" si="1"/>
        <v>0</v>
      </c>
      <c r="I23" s="17">
        <f t="shared" si="2"/>
        <v>0.20508590228952583</v>
      </c>
      <c r="J23" s="17">
        <f t="shared" si="5"/>
        <v>37.920383333333326</v>
      </c>
      <c r="K23" s="17">
        <f t="shared" si="3"/>
        <v>3.7920383333333327</v>
      </c>
      <c r="L23" s="17">
        <v>15</v>
      </c>
      <c r="M23" s="17">
        <f t="shared" si="6"/>
        <v>0.66666666666666663</v>
      </c>
      <c r="N23" s="17">
        <v>118</v>
      </c>
      <c r="O23" s="17">
        <f t="shared" ref="O23:P23" si="31">D23/7</f>
        <v>1.4285714285714286</v>
      </c>
      <c r="P23" s="17">
        <f t="shared" si="31"/>
        <v>0</v>
      </c>
      <c r="Q23" s="17">
        <f t="shared" si="8"/>
        <v>82</v>
      </c>
      <c r="R23" s="17"/>
      <c r="S23" s="57">
        <v>1.254237288135593</v>
      </c>
      <c r="T23" s="57">
        <v>180</v>
      </c>
      <c r="U23" s="58">
        <v>180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0.12638888888888888</v>
      </c>
      <c r="AD23" s="57">
        <f t="shared" si="12"/>
        <v>-1.7441666666666664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384</v>
      </c>
      <c r="C24" s="17">
        <f t="shared" si="4"/>
        <v>18.489999999999998</v>
      </c>
      <c r="D24" s="17">
        <v>16</v>
      </c>
      <c r="E24" s="17">
        <v>0</v>
      </c>
      <c r="F24" s="17">
        <v>295.83999999999997</v>
      </c>
      <c r="G24" s="17">
        <v>0</v>
      </c>
      <c r="H24" s="17">
        <f t="shared" si="1"/>
        <v>0</v>
      </c>
      <c r="I24" s="17">
        <f t="shared" si="2"/>
        <v>0.20508590228952578</v>
      </c>
      <c r="J24" s="17">
        <f t="shared" si="5"/>
        <v>60.672613333333302</v>
      </c>
      <c r="K24" s="17">
        <f t="shared" si="3"/>
        <v>3.7920383333333314</v>
      </c>
      <c r="L24" s="17">
        <v>34</v>
      </c>
      <c r="M24" s="17">
        <f t="shared" si="6"/>
        <v>0.47058823529411764</v>
      </c>
      <c r="N24" s="17">
        <v>91</v>
      </c>
      <c r="O24" s="17">
        <f t="shared" ref="O24:P24" si="32">D24/7</f>
        <v>2.2857142857142856</v>
      </c>
      <c r="P24" s="17">
        <f t="shared" si="32"/>
        <v>0</v>
      </c>
      <c r="Q24" s="17">
        <f t="shared" si="8"/>
        <v>39</v>
      </c>
      <c r="R24" s="17"/>
      <c r="S24" s="57">
        <v>2.089887640449438</v>
      </c>
      <c r="T24" s="57">
        <v>180</v>
      </c>
      <c r="U24" s="58">
        <v>180</v>
      </c>
      <c r="V24" s="61" t="s">
        <v>385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0.12638888888888888</v>
      </c>
      <c r="AD24" s="57">
        <f t="shared" si="12"/>
        <v>-2.7906666666666662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386</v>
      </c>
      <c r="C25" s="17">
        <f t="shared" si="4"/>
        <v>19.521249999999998</v>
      </c>
      <c r="D25" s="17">
        <v>16</v>
      </c>
      <c r="E25" s="17">
        <v>0</v>
      </c>
      <c r="F25" s="17">
        <v>312.33999999999997</v>
      </c>
      <c r="G25" s="17">
        <v>0</v>
      </c>
      <c r="H25" s="17">
        <f t="shared" si="1"/>
        <v>0</v>
      </c>
      <c r="I25" s="17">
        <f t="shared" si="2"/>
        <v>0.24632648182536121</v>
      </c>
      <c r="J25" s="17">
        <f t="shared" si="5"/>
        <v>76.937613333333317</v>
      </c>
      <c r="K25" s="17">
        <f t="shared" si="3"/>
        <v>4.8086008333333323</v>
      </c>
      <c r="L25" s="17">
        <v>25</v>
      </c>
      <c r="M25" s="17">
        <f t="shared" si="6"/>
        <v>0.64</v>
      </c>
      <c r="N25" s="17">
        <v>66</v>
      </c>
      <c r="O25" s="17">
        <f t="shared" ref="O25:P25" si="33">D25/7</f>
        <v>2.2857142857142856</v>
      </c>
      <c r="P25" s="17">
        <f t="shared" si="33"/>
        <v>0</v>
      </c>
      <c r="Q25" s="17">
        <f t="shared" si="8"/>
        <v>28</v>
      </c>
      <c r="R25" s="17"/>
      <c r="S25" s="57">
        <v>2.8456375838926169</v>
      </c>
      <c r="T25" s="57">
        <v>180</v>
      </c>
      <c r="U25" s="58">
        <v>180</v>
      </c>
      <c r="V25" s="61" t="s">
        <v>387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0.12638888888888888</v>
      </c>
      <c r="AD25" s="57">
        <f t="shared" si="12"/>
        <v>-2.7906666666666662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19.990000000000002</v>
      </c>
      <c r="D26" s="17">
        <v>13</v>
      </c>
      <c r="E26" s="17">
        <v>0</v>
      </c>
      <c r="F26" s="17">
        <v>259.87</v>
      </c>
      <c r="G26" s="17">
        <v>0</v>
      </c>
      <c r="H26" s="17">
        <f t="shared" si="1"/>
        <v>0</v>
      </c>
      <c r="I26" s="17">
        <f t="shared" si="2"/>
        <v>0.2604821577455394</v>
      </c>
      <c r="J26" s="17">
        <f t="shared" si="5"/>
        <v>67.691498333333328</v>
      </c>
      <c r="K26" s="17">
        <f t="shared" si="3"/>
        <v>5.2070383333333332</v>
      </c>
      <c r="L26" s="17">
        <v>25</v>
      </c>
      <c r="M26" s="17">
        <f t="shared" si="6"/>
        <v>0.52</v>
      </c>
      <c r="N26" s="17">
        <v>43</v>
      </c>
      <c r="O26" s="17">
        <f t="shared" ref="O26:P26" si="34">D26/7</f>
        <v>1.8571428571428572</v>
      </c>
      <c r="P26" s="17">
        <f t="shared" si="34"/>
        <v>0</v>
      </c>
      <c r="Q26" s="17">
        <f t="shared" si="8"/>
        <v>23</v>
      </c>
      <c r="R26" s="17"/>
      <c r="S26" s="57">
        <v>2.0084388185654012</v>
      </c>
      <c r="T26" s="57">
        <v>460</v>
      </c>
      <c r="U26" s="58">
        <v>180</v>
      </c>
      <c r="V26" s="61" t="s">
        <v>388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0.12638888888888888</v>
      </c>
      <c r="AD26" s="57">
        <f t="shared" si="12"/>
        <v>-2.2674166666666662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19.989999999999998</v>
      </c>
      <c r="D27" s="17">
        <v>12</v>
      </c>
      <c r="E27" s="17">
        <v>0</v>
      </c>
      <c r="F27" s="17">
        <v>239.88</v>
      </c>
      <c r="G27" s="17">
        <v>0</v>
      </c>
      <c r="H27" s="17">
        <f t="shared" si="1"/>
        <v>0</v>
      </c>
      <c r="I27" s="17">
        <f t="shared" si="2"/>
        <v>0.26048215774553946</v>
      </c>
      <c r="J27" s="17">
        <f t="shared" si="5"/>
        <v>62.484460000000006</v>
      </c>
      <c r="K27" s="17">
        <f t="shared" si="3"/>
        <v>5.2070383333333341</v>
      </c>
      <c r="L27" s="17">
        <v>17</v>
      </c>
      <c r="M27" s="17">
        <f t="shared" si="6"/>
        <v>0.70588235294117652</v>
      </c>
      <c r="N27" s="17">
        <v>24</v>
      </c>
      <c r="O27" s="17">
        <f t="shared" ref="O27:P27" si="35">D27/7</f>
        <v>1.7142857142857142</v>
      </c>
      <c r="P27" s="17">
        <f t="shared" si="35"/>
        <v>0</v>
      </c>
      <c r="Q27" s="17">
        <f t="shared" si="8"/>
        <v>14</v>
      </c>
      <c r="R27" s="17"/>
      <c r="S27" s="57">
        <v>1.955882352941176</v>
      </c>
      <c r="T27" s="57">
        <v>460</v>
      </c>
      <c r="U27" s="58">
        <v>180</v>
      </c>
      <c r="V27" s="61" t="s">
        <v>388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0.12638888888888888</v>
      </c>
      <c r="AD27" s="57">
        <f t="shared" si="12"/>
        <v>-2.0929999999999995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/>
      <c r="C28" s="17">
        <f t="shared" si="4"/>
        <v>19.989999999999998</v>
      </c>
      <c r="D28" s="17">
        <v>1</v>
      </c>
      <c r="E28" s="17">
        <v>0</v>
      </c>
      <c r="F28" s="17">
        <v>19.989999999999998</v>
      </c>
      <c r="G28" s="17">
        <v>0</v>
      </c>
      <c r="H28" s="17">
        <f t="shared" si="1"/>
        <v>0</v>
      </c>
      <c r="I28" s="17">
        <f t="shared" si="2"/>
        <v>0.29763417106469903</v>
      </c>
      <c r="J28" s="17">
        <f t="shared" si="5"/>
        <v>5.9497070795833329</v>
      </c>
      <c r="K28" s="17">
        <f t="shared" si="3"/>
        <v>5.9497070795833329</v>
      </c>
      <c r="L28" s="17">
        <v>10</v>
      </c>
      <c r="M28" s="17">
        <f t="shared" si="6"/>
        <v>0.1</v>
      </c>
      <c r="N28" s="17">
        <v>8</v>
      </c>
      <c r="O28" s="17">
        <f t="shared" ref="O28:P28" si="36">D28/7</f>
        <v>0.14285714285714285</v>
      </c>
      <c r="P28" s="17">
        <f t="shared" si="36"/>
        <v>0</v>
      </c>
      <c r="Q28" s="17">
        <f t="shared" si="8"/>
        <v>56</v>
      </c>
      <c r="R28" s="17"/>
      <c r="S28" s="57">
        <v>0</v>
      </c>
      <c r="T28" s="57">
        <v>460</v>
      </c>
      <c r="U28" s="58">
        <v>180</v>
      </c>
      <c r="V28" s="61" t="s">
        <v>388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0.12638888888888888</v>
      </c>
      <c r="AD28" s="57">
        <f t="shared" si="12"/>
        <v>-0.17441666666666664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3.3506493506493511</v>
      </c>
      <c r="T29" s="57">
        <v>460</v>
      </c>
      <c r="U29" s="58">
        <v>180</v>
      </c>
      <c r="V29" s="61" t="s">
        <v>388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0.12638888888888888</v>
      </c>
      <c r="AD29" s="57">
        <f t="shared" si="12"/>
        <v>0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27">
        <v>18.489999999999998</v>
      </c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183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1.032258064516129</v>
      </c>
      <c r="T30" s="57">
        <v>280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0.12638888888888888</v>
      </c>
      <c r="AD30" s="57">
        <f t="shared" si="12"/>
        <v>0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19.989999999999998</v>
      </c>
      <c r="D31" s="17">
        <v>6</v>
      </c>
      <c r="E31" s="17">
        <v>0</v>
      </c>
      <c r="F31" s="17">
        <v>119.94</v>
      </c>
      <c r="G31" s="17">
        <v>0</v>
      </c>
      <c r="H31" s="17">
        <f t="shared" si="1"/>
        <v>0</v>
      </c>
      <c r="I31" s="17">
        <f t="shared" si="2"/>
        <v>0.29763417106469897</v>
      </c>
      <c r="J31" s="17">
        <f t="shared" si="5"/>
        <v>35.698242477499996</v>
      </c>
      <c r="K31" s="17">
        <f t="shared" si="3"/>
        <v>5.9497070795833329</v>
      </c>
      <c r="L31" s="17">
        <v>27</v>
      </c>
      <c r="M31" s="17">
        <f t="shared" si="6"/>
        <v>0.22222222222222221</v>
      </c>
      <c r="N31" s="17">
        <v>156</v>
      </c>
      <c r="O31" s="17">
        <f t="shared" ref="O31:P31" si="39">D31/7</f>
        <v>0.8571428571428571</v>
      </c>
      <c r="P31" s="17">
        <f t="shared" si="39"/>
        <v>0</v>
      </c>
      <c r="Q31" s="17">
        <f t="shared" si="8"/>
        <v>182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1.152354570637119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0.12638888888888888</v>
      </c>
      <c r="AD31" s="57">
        <f t="shared" si="12"/>
        <v>-1.0464999999999998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topLeftCell="C1" activePane="topRight" state="frozen"/>
      <selection activeCell="C4" sqref="C4:AG31"/>
      <selection pane="top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1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Orange &amp; Black")</f>
        <v>All Weather Cornhole Bean Bags Set of 8 - Duck Cloth, Regulation Size &amp; Weight - Orange &amp;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Info!B1:BJ7000""),3,FALSE),"""")"),"B07Q3GRP81")</f>
        <v>B07Q3GRP81</v>
      </c>
      <c r="B2" s="2" t="s">
        <v>389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49.25" customHeight="1">
      <c r="A3" s="45" t="s">
        <v>32</v>
      </c>
      <c r="B3" s="46"/>
      <c r="C3" s="3">
        <f>((AE31+AF31)/0.85)*-1</f>
        <v>12.785148533823529</v>
      </c>
      <c r="D3" s="4">
        <f>SUM(D4:D99763)</f>
        <v>211</v>
      </c>
      <c r="E3" s="4"/>
      <c r="F3" s="5">
        <f t="shared" ref="F3:G3" si="0">SUM(F4:F99763)</f>
        <v>3850.9200000000005</v>
      </c>
      <c r="G3" s="5">
        <f t="shared" si="0"/>
        <v>-176.26999999999998</v>
      </c>
      <c r="H3" s="6">
        <f t="shared" ref="H3:H31" si="1">G3/F3*-1</f>
        <v>4.5773477506673717E-2</v>
      </c>
      <c r="I3" s="7">
        <f t="shared" ref="I3:I31" si="2">J3/F3</f>
        <v>0.15679217935389461</v>
      </c>
      <c r="J3" s="5">
        <f>SUM(J4:J99763)</f>
        <v>603.79413931749991</v>
      </c>
      <c r="K3" s="5">
        <f t="shared" ref="K3:K31" si="3">J3/D3</f>
        <v>2.8615835986611371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6 - April
10 - May
12 - Jun
5.94 - Jul
5.28 - Aug
5.28 - Sept
5.28 - Oct
2.64 - Nov
1.98 - Dec
2 - Jan
1 - Feb")</f>
        <v>4 - March
6 - April
10 - May
12 - Jun
5.94 - Jul
5.28 - Aug
5.28 - Sept
5.28 - Oct
2.64 - Nov
1.98 - Dec
2 -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7</v>
      </c>
      <c r="X3" s="6">
        <f>AVERAGE(X4:X99763)</f>
        <v>3.7342638204707172E-2</v>
      </c>
      <c r="Y3" s="5">
        <f>ROUND(AVERAGE(Y4:Y99763),2)</f>
        <v>2.2400000000000002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424</v>
      </c>
      <c r="U4" s="58">
        <v>92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424</v>
      </c>
      <c r="U5" s="58">
        <v>92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0.11121468749999999</v>
      </c>
      <c r="AD5" s="57">
        <f t="shared" si="12"/>
        <v>0</v>
      </c>
      <c r="AE5" s="57">
        <v>-7.32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-0.08</v>
      </c>
      <c r="H6" s="17" t="e">
        <f t="shared" si="1"/>
        <v>#DIV/0!</v>
      </c>
      <c r="I6" s="17" t="e">
        <f t="shared" si="2"/>
        <v>#DIV/0!</v>
      </c>
      <c r="J6" s="17">
        <f t="shared" si="5"/>
        <v>-0.08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424</v>
      </c>
      <c r="U6" s="58">
        <v>92</v>
      </c>
      <c r="V6" s="61">
        <v>44239</v>
      </c>
      <c r="W6" s="57">
        <v>0</v>
      </c>
      <c r="X6" s="57">
        <f t="shared" si="9"/>
        <v>0</v>
      </c>
      <c r="Y6" s="57">
        <f t="shared" si="10"/>
        <v>0.08</v>
      </c>
      <c r="Z6" s="57">
        <v>1</v>
      </c>
      <c r="AA6" s="57" t="s">
        <v>35</v>
      </c>
      <c r="AB6" s="60">
        <f t="shared" si="11"/>
        <v>-0.69</v>
      </c>
      <c r="AC6" s="57">
        <v>0.11121468749999999</v>
      </c>
      <c r="AD6" s="57">
        <f t="shared" si="12"/>
        <v>0</v>
      </c>
      <c r="AE6" s="57">
        <v>-7.32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424</v>
      </c>
      <c r="U7" s="58">
        <v>92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1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424</v>
      </c>
      <c r="U8" s="58">
        <v>92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>
        <f t="shared" si="4"/>
        <v>15.99</v>
      </c>
      <c r="D9" s="17">
        <v>1</v>
      </c>
      <c r="E9" s="17">
        <v>0</v>
      </c>
      <c r="F9" s="17">
        <v>15.99</v>
      </c>
      <c r="G9" s="17">
        <v>0</v>
      </c>
      <c r="H9" s="17">
        <f t="shared" si="1"/>
        <v>0</v>
      </c>
      <c r="I9" s="17">
        <f t="shared" si="2"/>
        <v>0.14183911419637271</v>
      </c>
      <c r="J9" s="17">
        <f t="shared" si="5"/>
        <v>2.2680074359999995</v>
      </c>
      <c r="K9" s="17">
        <f t="shared" si="3"/>
        <v>2.2680074359999995</v>
      </c>
      <c r="L9" s="17">
        <v>2</v>
      </c>
      <c r="M9" s="17">
        <f t="shared" si="6"/>
        <v>0.5</v>
      </c>
      <c r="N9" s="17">
        <v>1</v>
      </c>
      <c r="O9" s="17">
        <f t="shared" ref="O9:P9" si="17">D9/7</f>
        <v>0.14285714285714285</v>
      </c>
      <c r="P9" s="17">
        <f t="shared" si="17"/>
        <v>0</v>
      </c>
      <c r="Q9" s="17">
        <f t="shared" si="8"/>
        <v>7</v>
      </c>
      <c r="R9" s="17"/>
      <c r="S9" s="57">
        <v>0</v>
      </c>
      <c r="T9" s="57">
        <v>332</v>
      </c>
      <c r="U9" s="58">
        <v>184</v>
      </c>
      <c r="V9" s="61">
        <v>44254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</v>
      </c>
      <c r="AD9" s="57">
        <f t="shared" si="12"/>
        <v>0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 t="s">
        <v>390</v>
      </c>
      <c r="C10" s="17">
        <f t="shared" si="4"/>
        <v>15.99</v>
      </c>
      <c r="D10" s="17">
        <v>1</v>
      </c>
      <c r="E10" s="17">
        <v>0</v>
      </c>
      <c r="F10" s="17">
        <v>15.99</v>
      </c>
      <c r="G10" s="17">
        <v>0</v>
      </c>
      <c r="H10" s="17">
        <f t="shared" si="1"/>
        <v>0</v>
      </c>
      <c r="I10" s="17">
        <f t="shared" si="2"/>
        <v>0.13224084848342713</v>
      </c>
      <c r="J10" s="17">
        <f t="shared" si="5"/>
        <v>2.1145311672499996</v>
      </c>
      <c r="K10" s="17">
        <f t="shared" si="3"/>
        <v>2.1145311672499996</v>
      </c>
      <c r="L10" s="17">
        <v>6</v>
      </c>
      <c r="M10" s="17">
        <f t="shared" si="6"/>
        <v>0.16666666666666666</v>
      </c>
      <c r="N10" s="17">
        <v>180</v>
      </c>
      <c r="O10" s="17">
        <f t="shared" ref="O10:P10" si="18">D10/7</f>
        <v>0.14285714285714285</v>
      </c>
      <c r="P10" s="17">
        <f t="shared" si="18"/>
        <v>0</v>
      </c>
      <c r="Q10" s="17">
        <f t="shared" si="8"/>
        <v>1260</v>
      </c>
      <c r="R10" s="17"/>
      <c r="S10" s="57">
        <v>1.220657276995305</v>
      </c>
      <c r="T10" s="57">
        <v>332</v>
      </c>
      <c r="U10" s="58">
        <v>184</v>
      </c>
      <c r="V10" s="61">
        <v>44254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0.11121468749999999</v>
      </c>
      <c r="AD10" s="57">
        <f t="shared" si="12"/>
        <v>-0.15347626874999998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 t="s">
        <v>391</v>
      </c>
      <c r="C11" s="17">
        <f t="shared" si="4"/>
        <v>16.989999999999998</v>
      </c>
      <c r="D11" s="17">
        <v>2</v>
      </c>
      <c r="E11" s="17">
        <v>0</v>
      </c>
      <c r="F11" s="17">
        <v>33.979999999999997</v>
      </c>
      <c r="G11" s="17">
        <v>-20.85</v>
      </c>
      <c r="H11" s="17">
        <f t="shared" si="1"/>
        <v>0.61359623307828148</v>
      </c>
      <c r="I11" s="17">
        <f t="shared" si="2"/>
        <v>-0.44424063094467353</v>
      </c>
      <c r="J11" s="17">
        <f t="shared" si="5"/>
        <v>-15.095296639500006</v>
      </c>
      <c r="K11" s="17">
        <f t="shared" si="3"/>
        <v>-7.5476483197500031</v>
      </c>
      <c r="L11" s="17">
        <v>22</v>
      </c>
      <c r="M11" s="17">
        <f t="shared" si="6"/>
        <v>9.0909090909090912E-2</v>
      </c>
      <c r="N11" s="17">
        <v>179</v>
      </c>
      <c r="O11" s="17">
        <f t="shared" ref="O11:P11" si="19">D11/7</f>
        <v>0.2857142857142857</v>
      </c>
      <c r="P11" s="17">
        <f t="shared" si="19"/>
        <v>0</v>
      </c>
      <c r="Q11" s="17">
        <f t="shared" si="8"/>
        <v>626</v>
      </c>
      <c r="R11" s="17"/>
      <c r="S11" s="57">
        <v>1.26984126984127</v>
      </c>
      <c r="T11" s="57">
        <v>148</v>
      </c>
      <c r="U11" s="58">
        <v>148</v>
      </c>
      <c r="V11" s="61">
        <v>44321</v>
      </c>
      <c r="W11" s="57">
        <v>1</v>
      </c>
      <c r="X11" s="57">
        <f t="shared" si="9"/>
        <v>0.5</v>
      </c>
      <c r="Y11" s="57">
        <f t="shared" si="10"/>
        <v>10.425000000000001</v>
      </c>
      <c r="Z11" s="57">
        <v>1</v>
      </c>
      <c r="AA11" s="57" t="s">
        <v>35</v>
      </c>
      <c r="AB11" s="60">
        <f t="shared" si="11"/>
        <v>-0.69</v>
      </c>
      <c r="AC11" s="57">
        <v>0.11121468749999999</v>
      </c>
      <c r="AD11" s="57">
        <f t="shared" si="12"/>
        <v>-0.30695253749999996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392</v>
      </c>
      <c r="C12" s="17">
        <f t="shared" si="4"/>
        <v>16.990000000000002</v>
      </c>
      <c r="D12" s="17">
        <v>10</v>
      </c>
      <c r="E12" s="17">
        <v>1</v>
      </c>
      <c r="F12" s="17">
        <v>169.9</v>
      </c>
      <c r="G12" s="17">
        <v>-37.020000000000003</v>
      </c>
      <c r="H12" s="17">
        <f t="shared" si="1"/>
        <v>0.21789287816362568</v>
      </c>
      <c r="I12" s="17">
        <f t="shared" si="2"/>
        <v>-6.0233447248381526E-2</v>
      </c>
      <c r="J12" s="17">
        <f t="shared" si="5"/>
        <v>-10.233662687500022</v>
      </c>
      <c r="K12" s="17">
        <f t="shared" si="3"/>
        <v>-1.0233662687500023</v>
      </c>
      <c r="L12" s="17">
        <v>36</v>
      </c>
      <c r="M12" s="17">
        <f t="shared" si="6"/>
        <v>0.27777777777777779</v>
      </c>
      <c r="N12" s="17">
        <v>220</v>
      </c>
      <c r="O12" s="17">
        <f t="shared" ref="O12:P12" si="20">D12/7</f>
        <v>1.4285714285714286</v>
      </c>
      <c r="P12" s="17">
        <f t="shared" si="20"/>
        <v>0.14285714285714285</v>
      </c>
      <c r="Q12" s="17">
        <f t="shared" si="8"/>
        <v>140</v>
      </c>
      <c r="R12" s="17"/>
      <c r="S12" s="57">
        <v>0.86896551724137927</v>
      </c>
      <c r="T12" s="57">
        <v>148</v>
      </c>
      <c r="U12" s="58">
        <v>148</v>
      </c>
      <c r="V12" s="61">
        <v>44321</v>
      </c>
      <c r="W12" s="57">
        <v>4</v>
      </c>
      <c r="X12" s="57">
        <f t="shared" si="9"/>
        <v>0.4</v>
      </c>
      <c r="Y12" s="57">
        <f t="shared" si="10"/>
        <v>4.6275000000000004</v>
      </c>
      <c r="Z12" s="57">
        <v>4</v>
      </c>
      <c r="AA12" s="57" t="s">
        <v>35</v>
      </c>
      <c r="AB12" s="60">
        <f t="shared" si="11"/>
        <v>-0.69</v>
      </c>
      <c r="AC12" s="57">
        <v>0.11121468749999999</v>
      </c>
      <c r="AD12" s="57">
        <f t="shared" si="12"/>
        <v>-1.5347626874999998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113</v>
      </c>
      <c r="C13" s="17">
        <f t="shared" si="4"/>
        <v>18.161666666666665</v>
      </c>
      <c r="D13" s="17">
        <v>36</v>
      </c>
      <c r="E13" s="17">
        <v>2</v>
      </c>
      <c r="F13" s="17">
        <v>653.81999999999994</v>
      </c>
      <c r="G13" s="17">
        <v>-34.22</v>
      </c>
      <c r="H13" s="17">
        <f t="shared" si="1"/>
        <v>5.2338564130800527E-2</v>
      </c>
      <c r="I13" s="17">
        <f t="shared" si="2"/>
        <v>0.14998595075861848</v>
      </c>
      <c r="J13" s="17">
        <f t="shared" si="5"/>
        <v>98.063814324999925</v>
      </c>
      <c r="K13" s="17">
        <f t="shared" si="3"/>
        <v>2.7239948423611091</v>
      </c>
      <c r="L13" s="17">
        <v>174</v>
      </c>
      <c r="M13" s="17">
        <f t="shared" si="6"/>
        <v>0.20689655172413793</v>
      </c>
      <c r="N13" s="17">
        <v>188</v>
      </c>
      <c r="O13" s="17">
        <f t="shared" ref="O13:P13" si="21">D13/7</f>
        <v>5.1428571428571432</v>
      </c>
      <c r="P13" s="17">
        <f t="shared" si="21"/>
        <v>0.2857142857142857</v>
      </c>
      <c r="Q13" s="17">
        <f t="shared" si="8"/>
        <v>34</v>
      </c>
      <c r="R13" s="17"/>
      <c r="S13" s="57">
        <v>1.396825396825397</v>
      </c>
      <c r="T13" s="57">
        <v>148</v>
      </c>
      <c r="U13" s="58">
        <v>148</v>
      </c>
      <c r="V13" s="61">
        <v>44321</v>
      </c>
      <c r="W13" s="57">
        <v>0</v>
      </c>
      <c r="X13" s="57">
        <f t="shared" si="9"/>
        <v>0</v>
      </c>
      <c r="Y13" s="57">
        <f t="shared" si="10"/>
        <v>4.8885714285714288</v>
      </c>
      <c r="Z13" s="57">
        <v>7</v>
      </c>
      <c r="AA13" s="57" t="s">
        <v>35</v>
      </c>
      <c r="AB13" s="60">
        <f t="shared" si="11"/>
        <v>-0.69</v>
      </c>
      <c r="AC13" s="57">
        <v>0.11121468749999999</v>
      </c>
      <c r="AD13" s="57">
        <f t="shared" si="12"/>
        <v>-5.5251456749999992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193</v>
      </c>
      <c r="C14" s="17">
        <f t="shared" si="4"/>
        <v>19.170689655172417</v>
      </c>
      <c r="D14" s="17">
        <v>29</v>
      </c>
      <c r="E14" s="17">
        <v>3</v>
      </c>
      <c r="F14" s="17">
        <v>555.95000000000005</v>
      </c>
      <c r="G14" s="17">
        <v>-21.13</v>
      </c>
      <c r="H14" s="17">
        <f t="shared" si="1"/>
        <v>3.8007015019336267E-2</v>
      </c>
      <c r="I14" s="17">
        <f t="shared" si="2"/>
        <v>0.19840701179287704</v>
      </c>
      <c r="J14" s="17">
        <f t="shared" si="5"/>
        <v>110.30437820624999</v>
      </c>
      <c r="K14" s="17">
        <f t="shared" si="3"/>
        <v>3.8035992484913792</v>
      </c>
      <c r="L14" s="17">
        <v>151</v>
      </c>
      <c r="M14" s="17">
        <f t="shared" si="6"/>
        <v>0.19205298013245034</v>
      </c>
      <c r="N14" s="17">
        <v>186</v>
      </c>
      <c r="O14" s="17">
        <f t="shared" ref="O14:P14" si="22">D14/7</f>
        <v>4.1428571428571432</v>
      </c>
      <c r="P14" s="17">
        <f t="shared" si="22"/>
        <v>0.42857142857142855</v>
      </c>
      <c r="Q14" s="17">
        <f t="shared" si="8"/>
        <v>40</v>
      </c>
      <c r="R14" s="17"/>
      <c r="S14" s="57">
        <v>1.1351351351351351</v>
      </c>
      <c r="T14" s="57">
        <v>148</v>
      </c>
      <c r="U14" s="58">
        <v>148</v>
      </c>
      <c r="V14" s="61">
        <v>44321</v>
      </c>
      <c r="W14" s="57">
        <v>1</v>
      </c>
      <c r="X14" s="57">
        <f t="shared" si="9"/>
        <v>3.4482758620689655E-2</v>
      </c>
      <c r="Y14" s="57">
        <f t="shared" si="10"/>
        <v>21.13</v>
      </c>
      <c r="Z14" s="57">
        <v>0</v>
      </c>
      <c r="AA14" s="57" t="s">
        <v>35</v>
      </c>
      <c r="AB14" s="60">
        <f t="shared" si="11"/>
        <v>-0.69</v>
      </c>
      <c r="AC14" s="57">
        <v>0.11121468749999999</v>
      </c>
      <c r="AD14" s="57">
        <f t="shared" si="12"/>
        <v>-4.4508117937499989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144</v>
      </c>
      <c r="C15" s="17">
        <f t="shared" si="4"/>
        <v>17.262222222222224</v>
      </c>
      <c r="D15" s="17">
        <v>9</v>
      </c>
      <c r="E15" s="17">
        <v>7</v>
      </c>
      <c r="F15" s="17">
        <v>155.36000000000001</v>
      </c>
      <c r="G15" s="17">
        <v>-22.77000000000001</v>
      </c>
      <c r="H15" s="17">
        <f t="shared" si="1"/>
        <v>0.14656282183316174</v>
      </c>
      <c r="I15" s="17">
        <f t="shared" si="2"/>
        <v>1.386655883914779E-2</v>
      </c>
      <c r="J15" s="17">
        <f t="shared" si="5"/>
        <v>2.1543085812500009</v>
      </c>
      <c r="K15" s="17">
        <f t="shared" si="3"/>
        <v>0.23936762013888899</v>
      </c>
      <c r="L15" s="17">
        <v>38</v>
      </c>
      <c r="M15" s="17">
        <f t="shared" si="6"/>
        <v>0.23684210526315788</v>
      </c>
      <c r="N15" s="17">
        <v>167</v>
      </c>
      <c r="O15" s="17">
        <f t="shared" ref="O15:P15" si="23">D15/7</f>
        <v>1.2857142857142858</v>
      </c>
      <c r="P15" s="17">
        <f t="shared" si="23"/>
        <v>1</v>
      </c>
      <c r="Q15" s="17">
        <f t="shared" si="8"/>
        <v>73</v>
      </c>
      <c r="R15" s="17"/>
      <c r="S15" s="57">
        <v>1.0520547945205481</v>
      </c>
      <c r="T15" s="57">
        <v>148</v>
      </c>
      <c r="U15" s="58">
        <v>148</v>
      </c>
      <c r="V15" s="61">
        <v>44341</v>
      </c>
      <c r="W15" s="57">
        <v>1</v>
      </c>
      <c r="X15" s="57">
        <f t="shared" si="9"/>
        <v>0.1111111111111111</v>
      </c>
      <c r="Y15" s="57">
        <f t="shared" si="10"/>
        <v>11.385000000000005</v>
      </c>
      <c r="Z15" s="57">
        <v>1</v>
      </c>
      <c r="AA15" s="57" t="s">
        <v>35</v>
      </c>
      <c r="AB15" s="60">
        <f t="shared" si="11"/>
        <v>-0.69</v>
      </c>
      <c r="AC15" s="57">
        <v>0.11121468749999999</v>
      </c>
      <c r="AD15" s="57">
        <f t="shared" si="12"/>
        <v>-1.3812864187499998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393</v>
      </c>
      <c r="C16" s="17">
        <f t="shared" si="4"/>
        <v>18.932857142857141</v>
      </c>
      <c r="D16" s="17">
        <v>7</v>
      </c>
      <c r="E16" s="17">
        <v>12</v>
      </c>
      <c r="F16" s="17">
        <v>132.53</v>
      </c>
      <c r="G16" s="17">
        <v>-20.48</v>
      </c>
      <c r="H16" s="17">
        <f t="shared" si="1"/>
        <v>0.15453104957368144</v>
      </c>
      <c r="I16" s="17">
        <f t="shared" si="2"/>
        <v>6.674602821059375E-2</v>
      </c>
      <c r="J16" s="17">
        <f t="shared" si="5"/>
        <v>8.8458511187499891</v>
      </c>
      <c r="K16" s="17">
        <f t="shared" si="3"/>
        <v>1.2636930169642842</v>
      </c>
      <c r="L16" s="17">
        <v>48</v>
      </c>
      <c r="M16" s="17">
        <f t="shared" si="6"/>
        <v>0.14583333333333334</v>
      </c>
      <c r="N16" s="17">
        <v>146</v>
      </c>
      <c r="O16" s="17">
        <f t="shared" ref="O16:P16" si="24">D16/7</f>
        <v>1</v>
      </c>
      <c r="P16" s="17">
        <f t="shared" si="24"/>
        <v>1.7142857142857142</v>
      </c>
      <c r="Q16" s="17">
        <f t="shared" si="8"/>
        <v>53</v>
      </c>
      <c r="R16" s="17"/>
      <c r="S16" s="57">
        <v>1.1844155844155839</v>
      </c>
      <c r="T16" s="57">
        <v>148</v>
      </c>
      <c r="U16" s="58">
        <v>148</v>
      </c>
      <c r="V16" s="61">
        <v>44324</v>
      </c>
      <c r="W16" s="57">
        <v>0</v>
      </c>
      <c r="X16" s="57">
        <f t="shared" si="9"/>
        <v>0</v>
      </c>
      <c r="Y16" s="57">
        <f t="shared" si="10"/>
        <v>10.24</v>
      </c>
      <c r="Z16" s="57">
        <v>2</v>
      </c>
      <c r="AA16" s="57" t="s">
        <v>35</v>
      </c>
      <c r="AB16" s="60">
        <f t="shared" si="11"/>
        <v>-0.69</v>
      </c>
      <c r="AC16" s="57">
        <v>0.11121468749999999</v>
      </c>
      <c r="AD16" s="57">
        <f t="shared" si="12"/>
        <v>-1.0743338812499998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342</v>
      </c>
      <c r="C17" s="17">
        <f t="shared" si="4"/>
        <v>16.945</v>
      </c>
      <c r="D17" s="17">
        <v>6</v>
      </c>
      <c r="E17" s="17">
        <v>24</v>
      </c>
      <c r="F17" s="17">
        <v>101.67</v>
      </c>
      <c r="G17" s="17">
        <v>0</v>
      </c>
      <c r="H17" s="17">
        <f t="shared" si="1"/>
        <v>0</v>
      </c>
      <c r="I17" s="17">
        <f t="shared" si="2"/>
        <v>0.14752013757745647</v>
      </c>
      <c r="J17" s="17">
        <f t="shared" si="5"/>
        <v>14.998372387499998</v>
      </c>
      <c r="K17" s="17">
        <f t="shared" si="3"/>
        <v>2.4997287312499998</v>
      </c>
      <c r="L17" s="17">
        <v>32</v>
      </c>
      <c r="M17" s="17">
        <f t="shared" si="6"/>
        <v>0.1875</v>
      </c>
      <c r="N17" s="17">
        <v>114</v>
      </c>
      <c r="O17" s="17">
        <f t="shared" ref="O17:P17" si="25">D17/7</f>
        <v>0.8571428571428571</v>
      </c>
      <c r="P17" s="17">
        <f t="shared" si="25"/>
        <v>3.4285714285714284</v>
      </c>
      <c r="Q17" s="17">
        <f t="shared" si="8"/>
        <v>26</v>
      </c>
      <c r="R17" s="17"/>
      <c r="S17" s="57">
        <v>1.6422287390029331</v>
      </c>
      <c r="T17" s="57">
        <v>992</v>
      </c>
      <c r="U17" s="58">
        <v>148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0.11121468749999999</v>
      </c>
      <c r="AD17" s="57">
        <f t="shared" si="12"/>
        <v>-0.92085761249999987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382</v>
      </c>
      <c r="C18" s="17">
        <f t="shared" si="4"/>
        <v>16.324117647058824</v>
      </c>
      <c r="D18" s="17">
        <v>17</v>
      </c>
      <c r="E18" s="17">
        <v>5</v>
      </c>
      <c r="F18" s="17">
        <v>277.51</v>
      </c>
      <c r="G18" s="17">
        <v>0</v>
      </c>
      <c r="H18" s="17">
        <f t="shared" si="1"/>
        <v>0</v>
      </c>
      <c r="I18" s="17">
        <f t="shared" si="2"/>
        <v>0.12080155104771</v>
      </c>
      <c r="J18" s="17">
        <f t="shared" si="5"/>
        <v>33.523638431249999</v>
      </c>
      <c r="K18" s="17">
        <f t="shared" si="3"/>
        <v>1.9719787312499999</v>
      </c>
      <c r="L18" s="17">
        <v>49</v>
      </c>
      <c r="M18" s="17">
        <f t="shared" si="6"/>
        <v>0.34693877551020408</v>
      </c>
      <c r="N18" s="17">
        <v>84</v>
      </c>
      <c r="O18" s="17">
        <f t="shared" ref="O18:P18" si="26">D18/7</f>
        <v>2.4285714285714284</v>
      </c>
      <c r="P18" s="17">
        <f t="shared" si="26"/>
        <v>0.7142857142857143</v>
      </c>
      <c r="Q18" s="17">
        <f t="shared" si="8"/>
        <v>26</v>
      </c>
      <c r="R18" s="17"/>
      <c r="S18" s="57">
        <v>1.646464646464646</v>
      </c>
      <c r="T18" s="57">
        <v>992</v>
      </c>
      <c r="U18" s="58">
        <v>148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0.11121468749999999</v>
      </c>
      <c r="AD18" s="57">
        <f t="shared" si="12"/>
        <v>-2.6090965687499996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4"/>
        <v>18.989999999999998</v>
      </c>
      <c r="D19" s="17">
        <v>16</v>
      </c>
      <c r="E19" s="17">
        <v>0</v>
      </c>
      <c r="F19" s="17">
        <v>303.83999999999997</v>
      </c>
      <c r="G19" s="17">
        <v>0</v>
      </c>
      <c r="H19" s="17">
        <f t="shared" si="1"/>
        <v>0</v>
      </c>
      <c r="I19" s="17">
        <f t="shared" si="2"/>
        <v>0.22316896952343326</v>
      </c>
      <c r="J19" s="17">
        <f t="shared" si="5"/>
        <v>67.807659699999959</v>
      </c>
      <c r="K19" s="17">
        <f t="shared" si="3"/>
        <v>4.2379787312499975</v>
      </c>
      <c r="L19" s="17">
        <v>32</v>
      </c>
      <c r="M19" s="17">
        <f t="shared" si="6"/>
        <v>0.5</v>
      </c>
      <c r="N19" s="17">
        <v>56</v>
      </c>
      <c r="O19" s="17">
        <f t="shared" ref="O19:P19" si="27">D19/7</f>
        <v>2.2857142857142856</v>
      </c>
      <c r="P19" s="17">
        <f t="shared" si="27"/>
        <v>0</v>
      </c>
      <c r="Q19" s="17">
        <f t="shared" si="8"/>
        <v>24</v>
      </c>
      <c r="R19" s="17"/>
      <c r="S19" s="57">
        <v>1.81042654028436</v>
      </c>
      <c r="T19" s="57">
        <v>992</v>
      </c>
      <c r="U19" s="58">
        <v>148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0.11121468749999999</v>
      </c>
      <c r="AD19" s="57">
        <f t="shared" si="12"/>
        <v>-2.4556202999999996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18.989999999999998</v>
      </c>
      <c r="D20" s="17">
        <v>4</v>
      </c>
      <c r="E20" s="17">
        <v>9</v>
      </c>
      <c r="F20" s="17">
        <v>75.959999999999994</v>
      </c>
      <c r="G20" s="17">
        <v>0</v>
      </c>
      <c r="H20" s="17">
        <f t="shared" si="1"/>
        <v>0</v>
      </c>
      <c r="I20" s="17">
        <f t="shared" si="2"/>
        <v>0.22316896952343326</v>
      </c>
      <c r="J20" s="17">
        <f t="shared" si="5"/>
        <v>16.95191492499999</v>
      </c>
      <c r="K20" s="17">
        <f t="shared" si="3"/>
        <v>4.2379787312499975</v>
      </c>
      <c r="L20" s="17">
        <v>24</v>
      </c>
      <c r="M20" s="17">
        <f t="shared" si="6"/>
        <v>0.16666666666666666</v>
      </c>
      <c r="N20" s="17">
        <v>33</v>
      </c>
      <c r="O20" s="17">
        <f t="shared" ref="O20:P20" si="28">D20/7</f>
        <v>0.5714285714285714</v>
      </c>
      <c r="P20" s="17">
        <f t="shared" si="28"/>
        <v>1.2857142857142858</v>
      </c>
      <c r="Q20" s="17">
        <f t="shared" si="8"/>
        <v>17</v>
      </c>
      <c r="R20" s="17"/>
      <c r="S20" s="57">
        <v>1.872727272727273</v>
      </c>
      <c r="T20" s="57">
        <v>1240</v>
      </c>
      <c r="U20" s="58">
        <v>148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0.11121468749999999</v>
      </c>
      <c r="AD20" s="57">
        <f t="shared" si="12"/>
        <v>-0.61390507499999991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109</v>
      </c>
      <c r="C21" s="17">
        <f t="shared" si="4"/>
        <v>18.989999999999998</v>
      </c>
      <c r="D21" s="17">
        <v>8</v>
      </c>
      <c r="E21" s="17">
        <v>1</v>
      </c>
      <c r="F21" s="17">
        <v>151.91999999999999</v>
      </c>
      <c r="G21" s="17">
        <v>0</v>
      </c>
      <c r="H21" s="17">
        <f t="shared" si="1"/>
        <v>0</v>
      </c>
      <c r="I21" s="17">
        <f t="shared" si="2"/>
        <v>0.22316896952343326</v>
      </c>
      <c r="J21" s="17">
        <f t="shared" si="5"/>
        <v>33.90382984999998</v>
      </c>
      <c r="K21" s="17">
        <f t="shared" si="3"/>
        <v>4.2379787312499975</v>
      </c>
      <c r="L21" s="17">
        <v>18</v>
      </c>
      <c r="M21" s="17">
        <f t="shared" si="6"/>
        <v>0.44444444444444442</v>
      </c>
      <c r="N21" s="17">
        <v>166</v>
      </c>
      <c r="O21" s="17">
        <f t="shared" ref="O21:P21" si="29">D21/7</f>
        <v>1.1428571428571428</v>
      </c>
      <c r="P21" s="17">
        <f t="shared" si="29"/>
        <v>0.14285714285714285</v>
      </c>
      <c r="Q21" s="17">
        <f t="shared" si="8"/>
        <v>129</v>
      </c>
      <c r="R21" s="17"/>
      <c r="S21" s="57">
        <v>2.344086021505376</v>
      </c>
      <c r="T21" s="57">
        <v>248</v>
      </c>
      <c r="U21" s="58">
        <v>248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0.11121468749999999</v>
      </c>
      <c r="AD21" s="57">
        <f t="shared" si="12"/>
        <v>-1.2278101499999998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394</v>
      </c>
      <c r="C22" s="64">
        <f t="shared" si="4"/>
        <v>18.948</v>
      </c>
      <c r="D22" s="17">
        <v>5</v>
      </c>
      <c r="E22" s="17">
        <v>2</v>
      </c>
      <c r="F22" s="17">
        <v>94.74</v>
      </c>
      <c r="G22" s="17">
        <v>-19.559999999999999</v>
      </c>
      <c r="H22" s="17">
        <f t="shared" si="1"/>
        <v>0.20645978467384421</v>
      </c>
      <c r="I22" s="17">
        <f t="shared" si="2"/>
        <v>1.5319755713003947E-2</v>
      </c>
      <c r="J22" s="17">
        <f t="shared" si="5"/>
        <v>1.4513936562499938</v>
      </c>
      <c r="K22" s="17">
        <f t="shared" si="3"/>
        <v>0.29027873124999876</v>
      </c>
      <c r="L22" s="17">
        <v>39</v>
      </c>
      <c r="M22" s="17">
        <f t="shared" si="6"/>
        <v>0.12820512820512819</v>
      </c>
      <c r="N22" s="17">
        <v>150</v>
      </c>
      <c r="O22" s="17">
        <f t="shared" ref="O22:P22" si="30">D22/7</f>
        <v>0.7142857142857143</v>
      </c>
      <c r="P22" s="17">
        <f t="shared" si="30"/>
        <v>0.2857142857142857</v>
      </c>
      <c r="Q22" s="17">
        <f t="shared" si="8"/>
        <v>150</v>
      </c>
      <c r="R22" s="17"/>
      <c r="S22" s="57">
        <v>2.0552995391705071</v>
      </c>
      <c r="T22" s="57">
        <v>248</v>
      </c>
      <c r="U22" s="58">
        <v>248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0.11121468749999999</v>
      </c>
      <c r="AD22" s="57">
        <f t="shared" si="12"/>
        <v>-0.76738134374999989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64">
        <f t="shared" si="4"/>
        <v>17.311739130434784</v>
      </c>
      <c r="D23" s="17">
        <v>23</v>
      </c>
      <c r="E23" s="17">
        <v>2</v>
      </c>
      <c r="F23" s="17">
        <v>398.17</v>
      </c>
      <c r="G23" s="17">
        <v>0</v>
      </c>
      <c r="H23" s="17">
        <f t="shared" si="1"/>
        <v>0</v>
      </c>
      <c r="I23" s="17">
        <f t="shared" si="2"/>
        <v>0.16240176512230955</v>
      </c>
      <c r="J23" s="17">
        <f t="shared" si="5"/>
        <v>64.663510818749998</v>
      </c>
      <c r="K23" s="17">
        <f t="shared" si="3"/>
        <v>2.8114569921195653</v>
      </c>
      <c r="L23" s="17">
        <v>42</v>
      </c>
      <c r="M23" s="17">
        <f t="shared" si="6"/>
        <v>0.54761904761904767</v>
      </c>
      <c r="N23" s="17">
        <v>119</v>
      </c>
      <c r="O23" s="17">
        <f t="shared" ref="O23:P23" si="31">D23/7</f>
        <v>3.2857142857142856</v>
      </c>
      <c r="P23" s="17">
        <f t="shared" si="31"/>
        <v>0.2857142857142857</v>
      </c>
      <c r="Q23" s="17">
        <f t="shared" si="8"/>
        <v>33</v>
      </c>
      <c r="R23" s="17"/>
      <c r="S23" s="57">
        <v>1.646234676007005</v>
      </c>
      <c r="T23" s="57">
        <v>248</v>
      </c>
      <c r="U23" s="58">
        <v>248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0.11121468749999999</v>
      </c>
      <c r="AD23" s="57">
        <f t="shared" si="12"/>
        <v>-3.5299541812499995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395</v>
      </c>
      <c r="C24" s="64">
        <f t="shared" si="4"/>
        <v>17.05857142857143</v>
      </c>
      <c r="D24" s="17">
        <v>14</v>
      </c>
      <c r="E24" s="17">
        <v>5</v>
      </c>
      <c r="F24" s="17">
        <v>238.82</v>
      </c>
      <c r="G24" s="17">
        <v>-0.16</v>
      </c>
      <c r="H24" s="17">
        <f t="shared" si="1"/>
        <v>6.699606398124111E-4</v>
      </c>
      <c r="I24" s="17">
        <f t="shared" si="2"/>
        <v>0.15152710090235327</v>
      </c>
      <c r="J24" s="17">
        <f t="shared" si="5"/>
        <v>36.187702237500005</v>
      </c>
      <c r="K24" s="17">
        <f t="shared" si="3"/>
        <v>2.5848358741071431</v>
      </c>
      <c r="L24" s="17">
        <v>44</v>
      </c>
      <c r="M24" s="17">
        <f t="shared" si="6"/>
        <v>0.31818181818181818</v>
      </c>
      <c r="N24" s="17">
        <v>85</v>
      </c>
      <c r="O24" s="17">
        <f t="shared" ref="O24:P24" si="32">D24/7</f>
        <v>2</v>
      </c>
      <c r="P24" s="17">
        <f t="shared" si="32"/>
        <v>0.7142857142857143</v>
      </c>
      <c r="Q24" s="17">
        <f t="shared" si="8"/>
        <v>31</v>
      </c>
      <c r="R24" s="17"/>
      <c r="S24" s="57">
        <v>2.2430703624733481</v>
      </c>
      <c r="T24" s="57">
        <v>248</v>
      </c>
      <c r="U24" s="58">
        <v>248</v>
      </c>
      <c r="V24" s="61" t="s">
        <v>396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0.11121468749999999</v>
      </c>
      <c r="AD24" s="57">
        <f t="shared" si="12"/>
        <v>-2.1486677624999997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192</v>
      </c>
      <c r="C25" s="17">
        <f t="shared" si="4"/>
        <v>19.989999999999998</v>
      </c>
      <c r="D25" s="17">
        <v>8</v>
      </c>
      <c r="E25" s="17">
        <v>6</v>
      </c>
      <c r="F25" s="17">
        <v>159.91999999999999</v>
      </c>
      <c r="G25" s="17">
        <v>0</v>
      </c>
      <c r="H25" s="17">
        <f t="shared" si="1"/>
        <v>0</v>
      </c>
      <c r="I25" s="17">
        <f t="shared" si="2"/>
        <v>0.26152970141320658</v>
      </c>
      <c r="J25" s="17">
        <f t="shared" si="5"/>
        <v>41.823829849999996</v>
      </c>
      <c r="K25" s="17">
        <f t="shared" si="3"/>
        <v>5.2279787312499995</v>
      </c>
      <c r="L25" s="17">
        <v>34</v>
      </c>
      <c r="M25" s="17">
        <f t="shared" si="6"/>
        <v>0.23529411764705882</v>
      </c>
      <c r="N25" s="17">
        <v>58</v>
      </c>
      <c r="O25" s="17">
        <f t="shared" ref="O25:P25" si="33">D25/7</f>
        <v>1.1428571428571428</v>
      </c>
      <c r="P25" s="17">
        <f t="shared" si="33"/>
        <v>0.8571428571428571</v>
      </c>
      <c r="Q25" s="17">
        <f t="shared" si="8"/>
        <v>29</v>
      </c>
      <c r="R25" s="17"/>
      <c r="S25" s="57">
        <v>2.1810699588477371</v>
      </c>
      <c r="T25" s="57">
        <v>248</v>
      </c>
      <c r="U25" s="58">
        <v>248</v>
      </c>
      <c r="V25" s="61" t="s">
        <v>397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0.11121468749999999</v>
      </c>
      <c r="AD25" s="57">
        <f t="shared" si="12"/>
        <v>-1.2278101499999998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156</v>
      </c>
      <c r="C26" s="17">
        <f t="shared" si="4"/>
        <v>20.990000000000002</v>
      </c>
      <c r="D26" s="17">
        <v>5</v>
      </c>
      <c r="E26" s="17">
        <v>1</v>
      </c>
      <c r="F26" s="17">
        <v>104.95</v>
      </c>
      <c r="G26" s="17">
        <v>0</v>
      </c>
      <c r="H26" s="17">
        <f t="shared" si="1"/>
        <v>0</v>
      </c>
      <c r="I26" s="17">
        <f t="shared" si="2"/>
        <v>0.28956544693901864</v>
      </c>
      <c r="J26" s="17">
        <f t="shared" si="5"/>
        <v>30.389893656250006</v>
      </c>
      <c r="K26" s="17">
        <f t="shared" si="3"/>
        <v>6.0779787312500009</v>
      </c>
      <c r="L26" s="17">
        <v>26</v>
      </c>
      <c r="M26" s="17">
        <f t="shared" si="6"/>
        <v>0.19230769230769232</v>
      </c>
      <c r="N26" s="17">
        <v>30</v>
      </c>
      <c r="O26" s="17">
        <f t="shared" ref="O26:P26" si="34">D26/7</f>
        <v>0.7142857142857143</v>
      </c>
      <c r="P26" s="17">
        <f t="shared" si="34"/>
        <v>0.14285714285714285</v>
      </c>
      <c r="Q26" s="17">
        <f t="shared" si="8"/>
        <v>35</v>
      </c>
      <c r="R26" s="17"/>
      <c r="S26" s="57">
        <v>1.8947368421052631</v>
      </c>
      <c r="T26" s="57">
        <v>844</v>
      </c>
      <c r="U26" s="58">
        <v>248</v>
      </c>
      <c r="V26" s="61" t="s">
        <v>398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0.11121468749999999</v>
      </c>
      <c r="AD26" s="57">
        <f t="shared" si="12"/>
        <v>-0.76738134374999989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20.99</v>
      </c>
      <c r="D27" s="17">
        <v>6</v>
      </c>
      <c r="E27" s="17">
        <v>0</v>
      </c>
      <c r="F27" s="17">
        <v>125.94</v>
      </c>
      <c r="G27" s="17">
        <v>0</v>
      </c>
      <c r="H27" s="17">
        <f t="shared" si="1"/>
        <v>0</v>
      </c>
      <c r="I27" s="17">
        <f t="shared" si="2"/>
        <v>0.28956544693901853</v>
      </c>
      <c r="J27" s="17">
        <f t="shared" si="5"/>
        <v>36.467872387499995</v>
      </c>
      <c r="K27" s="17">
        <f t="shared" si="3"/>
        <v>6.0779787312499991</v>
      </c>
      <c r="L27" s="17">
        <v>23</v>
      </c>
      <c r="M27" s="17">
        <f t="shared" si="6"/>
        <v>0.2608695652173913</v>
      </c>
      <c r="N27" s="17">
        <v>10</v>
      </c>
      <c r="O27" s="17">
        <f t="shared" ref="O27:P27" si="35">D27/7</f>
        <v>0.8571428571428571</v>
      </c>
      <c r="P27" s="17">
        <f t="shared" si="35"/>
        <v>0</v>
      </c>
      <c r="Q27" s="17">
        <f t="shared" si="8"/>
        <v>11</v>
      </c>
      <c r="R27" s="17"/>
      <c r="S27" s="57">
        <v>2.0480769230769229</v>
      </c>
      <c r="T27" s="57">
        <v>844</v>
      </c>
      <c r="U27" s="58">
        <v>248</v>
      </c>
      <c r="V27" s="61" t="s">
        <v>398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0.11121468749999999</v>
      </c>
      <c r="AD27" s="57">
        <f t="shared" si="12"/>
        <v>-0.92085761249999987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1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0.14285714285714285</v>
      </c>
      <c r="Q28" s="17">
        <f t="shared" si="8"/>
        <v>0</v>
      </c>
      <c r="R28" s="17"/>
      <c r="S28" s="57">
        <v>0</v>
      </c>
      <c r="T28" s="57">
        <v>844</v>
      </c>
      <c r="U28" s="58">
        <v>248</v>
      </c>
      <c r="V28" s="61" t="s">
        <v>398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0.11121468749999999</v>
      </c>
      <c r="AD28" s="57">
        <f t="shared" si="12"/>
        <v>0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844</v>
      </c>
      <c r="U29" s="58">
        <v>248</v>
      </c>
      <c r="V29" s="61" t="s">
        <v>398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0.11121468749999999</v>
      </c>
      <c r="AD29" s="57">
        <f t="shared" si="12"/>
        <v>0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27">
        <v>18.489999999999998</v>
      </c>
      <c r="C30" s="17">
        <f t="shared" si="4"/>
        <v>20.99</v>
      </c>
      <c r="D30" s="17">
        <v>2</v>
      </c>
      <c r="E30" s="17">
        <v>0</v>
      </c>
      <c r="F30" s="17">
        <v>41.98</v>
      </c>
      <c r="G30" s="17">
        <v>0</v>
      </c>
      <c r="H30" s="17">
        <f t="shared" si="1"/>
        <v>0</v>
      </c>
      <c r="I30" s="17">
        <f t="shared" si="2"/>
        <v>0.32494747391615064</v>
      </c>
      <c r="J30" s="17">
        <f t="shared" si="5"/>
        <v>13.641294955000003</v>
      </c>
      <c r="K30" s="17">
        <f t="shared" si="3"/>
        <v>6.8206474775000014</v>
      </c>
      <c r="L30" s="17">
        <v>10</v>
      </c>
      <c r="M30" s="17">
        <f t="shared" si="6"/>
        <v>0.2</v>
      </c>
      <c r="N30" s="17">
        <v>245</v>
      </c>
      <c r="O30" s="17">
        <f t="shared" ref="O30:P30" si="38">D30/7</f>
        <v>0.2857142857142857</v>
      </c>
      <c r="P30" s="17">
        <f t="shared" si="38"/>
        <v>0</v>
      </c>
      <c r="Q30" s="17">
        <f t="shared" si="8"/>
        <v>857</v>
      </c>
      <c r="R30" s="17"/>
      <c r="S30" s="57">
        <v>1.063464837049743</v>
      </c>
      <c r="T30" s="57">
        <v>596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0.11121468749999999</v>
      </c>
      <c r="AD30" s="57">
        <f t="shared" si="12"/>
        <v>-0.30695253749999996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20.99</v>
      </c>
      <c r="D31" s="17">
        <v>2</v>
      </c>
      <c r="E31" s="17">
        <v>0</v>
      </c>
      <c r="F31" s="17">
        <v>41.98</v>
      </c>
      <c r="G31" s="17">
        <v>0</v>
      </c>
      <c r="H31" s="17">
        <f t="shared" si="1"/>
        <v>0</v>
      </c>
      <c r="I31" s="17">
        <f t="shared" si="2"/>
        <v>0.32494747391615064</v>
      </c>
      <c r="J31" s="17">
        <f t="shared" si="5"/>
        <v>13.641294955000003</v>
      </c>
      <c r="K31" s="17">
        <f t="shared" si="3"/>
        <v>6.8206474775000014</v>
      </c>
      <c r="L31" s="17">
        <v>36</v>
      </c>
      <c r="M31" s="17">
        <f t="shared" si="6"/>
        <v>5.5555555555555552E-2</v>
      </c>
      <c r="N31" s="17">
        <v>229</v>
      </c>
      <c r="O31" s="17">
        <f t="shared" ref="O31:P31" si="39">D31/7</f>
        <v>0.2857142857142857</v>
      </c>
      <c r="P31" s="17">
        <f t="shared" si="39"/>
        <v>0</v>
      </c>
      <c r="Q31" s="17">
        <f t="shared" si="8"/>
        <v>801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1.0916334661354581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0.11121468749999999</v>
      </c>
      <c r="AD31" s="57">
        <f t="shared" si="12"/>
        <v>-0.30695253749999996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9.1640625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Orange &amp; Royal Blue")</f>
        <v>All Weather Cornhole Bean Bags Set of 8 - Duck Cloth, Regulation Size &amp; Weight - Orange &amp; Royal Blue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Info!B1:BJ7000""),3,FALSE),"""")"),"B07Q3HHCH9")</f>
        <v>B07Q3HHCH9</v>
      </c>
      <c r="B2" s="2" t="s">
        <v>399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61.5" customHeight="1">
      <c r="A3" s="45" t="s">
        <v>32</v>
      </c>
      <c r="B3" s="46"/>
      <c r="C3" s="3">
        <f>((AE31+AF31)/0.85)*-1</f>
        <v>12.785148533823529</v>
      </c>
      <c r="D3" s="4">
        <f>SUM(D4:D99763)</f>
        <v>438</v>
      </c>
      <c r="E3" s="4"/>
      <c r="F3" s="5">
        <f t="shared" ref="F3:G3" si="0">SUM(F4:F99763)</f>
        <v>7643.7499999999991</v>
      </c>
      <c r="G3" s="5">
        <f t="shared" si="0"/>
        <v>-581.17000000000007</v>
      </c>
      <c r="H3" s="6">
        <f t="shared" ref="H3:H31" si="1">G3/F3*-1</f>
        <v>7.6032052330335262E-2</v>
      </c>
      <c r="I3" s="7">
        <f t="shared" ref="I3:I31" si="2">J3/F3</f>
        <v>0.10741582384436962</v>
      </c>
      <c r="J3" s="5">
        <f>SUM(J4:J99763)</f>
        <v>821.05970351040025</v>
      </c>
      <c r="K3" s="5">
        <f t="shared" ref="K3:K31" si="3">J3/D3</f>
        <v>1.8745655331287676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Compiled!b1:g5000""),2,FALSE),"""")"),"3.96 - March
10 - April
11 - May
12 - Jun
11 - Jul
9 - Aug
9 - Sept
8 - Oct
3.96 - Nov
3.63 - Dec
2.5 - Jan
3.5 - Feb")</f>
        <v>3.96 - March
10 - April
11 - May
12 - Jun
11 - Jul
9 - Aug
9 - Sept
8 - Oct
3.96 - Nov
3.63 -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50</v>
      </c>
      <c r="X3" s="6">
        <f>AVERAGE(X4:X99763)</f>
        <v>0.1001873952607525</v>
      </c>
      <c r="Y3" s="5">
        <f>ROUND(AVERAGE(Y4:Y99763),2)</f>
        <v>2.67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400</v>
      </c>
      <c r="C4" s="17">
        <f t="shared" ref="C4:C31" si="4">IFERROR(F4/D4," - ")</f>
        <v>17.989999999999998</v>
      </c>
      <c r="D4" s="17">
        <v>3</v>
      </c>
      <c r="E4" s="17">
        <v>0</v>
      </c>
      <c r="F4" s="17">
        <v>53.97</v>
      </c>
      <c r="G4" s="17">
        <v>0</v>
      </c>
      <c r="H4" s="17">
        <f t="shared" si="1"/>
        <v>0</v>
      </c>
      <c r="I4" s="17">
        <f t="shared" si="2"/>
        <v>0.23307968560302403</v>
      </c>
      <c r="J4" s="17">
        <f t="shared" ref="J4:J31" si="5">F4*0.85+G4+AF4*D4+D4*AE4+AG4+AD4</f>
        <v>12.579310631995206</v>
      </c>
      <c r="K4" s="17">
        <f t="shared" si="3"/>
        <v>4.1931035439984017</v>
      </c>
      <c r="L4" s="17">
        <v>15</v>
      </c>
      <c r="M4" s="17">
        <f t="shared" ref="M4:M31" si="6">IFERROR(D4/L4,"-")</f>
        <v>0.2</v>
      </c>
      <c r="N4" s="17">
        <v>63</v>
      </c>
      <c r="O4" s="17">
        <f t="shared" ref="O4:P4" si="7">D4/7</f>
        <v>0.42857142857142855</v>
      </c>
      <c r="P4" s="17">
        <f t="shared" si="7"/>
        <v>0</v>
      </c>
      <c r="Q4" s="17">
        <f t="shared" ref="Q4:Q31" si="8">ROUNDDOWN(N4/(O4+P4),0)</f>
        <v>147</v>
      </c>
      <c r="R4" s="17"/>
      <c r="S4" s="57">
        <v>1.01449275362318</v>
      </c>
      <c r="T4" s="57">
        <v>580</v>
      </c>
      <c r="U4" s="58">
        <v>88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9.2832623263888886E-2</v>
      </c>
      <c r="AD4" s="57">
        <f t="shared" ref="AD4:AD31" si="12">IFERROR(AB4*AC4*D4*2,0)</f>
        <v>-0.38432706031249997</v>
      </c>
      <c r="AE4" s="57">
        <v>-7.32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 t="s">
        <v>88</v>
      </c>
      <c r="C5" s="17">
        <f t="shared" si="4"/>
        <v>17.884999999999998</v>
      </c>
      <c r="D5" s="17">
        <v>2</v>
      </c>
      <c r="E5" s="17">
        <v>0</v>
      </c>
      <c r="F5" s="17">
        <v>35.769999999999996</v>
      </c>
      <c r="G5" s="17">
        <v>0</v>
      </c>
      <c r="H5" s="17">
        <f t="shared" si="1"/>
        <v>0</v>
      </c>
      <c r="I5" s="17">
        <f t="shared" si="2"/>
        <v>0.22945784422691645</v>
      </c>
      <c r="J5" s="17">
        <f t="shared" si="5"/>
        <v>8.2077070879968002</v>
      </c>
      <c r="K5" s="17">
        <f t="shared" si="3"/>
        <v>4.1038535439984001</v>
      </c>
      <c r="L5" s="17">
        <v>9</v>
      </c>
      <c r="M5" s="17">
        <f t="shared" si="6"/>
        <v>0.22222222222222221</v>
      </c>
      <c r="N5" s="17">
        <v>59</v>
      </c>
      <c r="O5" s="17">
        <f t="shared" ref="O5:P5" si="13">D5/7</f>
        <v>0.2857142857142857</v>
      </c>
      <c r="P5" s="17">
        <f t="shared" si="13"/>
        <v>0</v>
      </c>
      <c r="Q5" s="17">
        <f t="shared" si="8"/>
        <v>206</v>
      </c>
      <c r="R5" s="17"/>
      <c r="S5" s="57">
        <v>1.0222222222222199</v>
      </c>
      <c r="T5" s="57">
        <v>580</v>
      </c>
      <c r="U5" s="58">
        <v>88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9.2832623263888886E-2</v>
      </c>
      <c r="AD5" s="57">
        <f t="shared" si="12"/>
        <v>-0.25621804020833333</v>
      </c>
      <c r="AE5" s="57">
        <v>-7.32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 t="s">
        <v>88</v>
      </c>
      <c r="C6" s="17">
        <f t="shared" si="4"/>
        <v>17.029999999999998</v>
      </c>
      <c r="D6" s="17">
        <v>5</v>
      </c>
      <c r="E6" s="17">
        <v>0</v>
      </c>
      <c r="F6" s="17">
        <v>85.149999999999991</v>
      </c>
      <c r="G6" s="17">
        <v>-0.04</v>
      </c>
      <c r="H6" s="17">
        <f t="shared" si="1"/>
        <v>4.6975924838520264E-4</v>
      </c>
      <c r="I6" s="17">
        <f t="shared" si="2"/>
        <v>0.1978334435700764</v>
      </c>
      <c r="J6" s="17">
        <f t="shared" si="5"/>
        <v>16.845517719992003</v>
      </c>
      <c r="K6" s="17">
        <f t="shared" si="3"/>
        <v>3.3691035439984005</v>
      </c>
      <c r="L6" s="17">
        <v>16</v>
      </c>
      <c r="M6" s="17">
        <f t="shared" si="6"/>
        <v>0.3125</v>
      </c>
      <c r="N6" s="17">
        <v>56</v>
      </c>
      <c r="O6" s="17">
        <f t="shared" ref="O6:P6" si="14">D6/7</f>
        <v>0.7142857142857143</v>
      </c>
      <c r="P6" s="17">
        <f t="shared" si="14"/>
        <v>0</v>
      </c>
      <c r="Q6" s="17">
        <f t="shared" si="8"/>
        <v>78</v>
      </c>
      <c r="R6" s="17"/>
      <c r="S6" s="57">
        <v>1.1151515151515099</v>
      </c>
      <c r="T6" s="57">
        <v>580</v>
      </c>
      <c r="U6" s="58">
        <v>88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9.2832623263888886E-2</v>
      </c>
      <c r="AD6" s="57">
        <f t="shared" si="12"/>
        <v>-0.64054510052083335</v>
      </c>
      <c r="AE6" s="57">
        <v>-7.32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 t="s">
        <v>320</v>
      </c>
      <c r="C7" s="17">
        <f t="shared" si="4"/>
        <v>16.990000000000002</v>
      </c>
      <c r="D7" s="17">
        <v>11</v>
      </c>
      <c r="E7" s="17">
        <v>0</v>
      </c>
      <c r="F7" s="17">
        <v>186.89000000000001</v>
      </c>
      <c r="G7" s="17">
        <v>0</v>
      </c>
      <c r="H7" s="17">
        <f t="shared" si="1"/>
        <v>0</v>
      </c>
      <c r="I7" s="17">
        <f t="shared" si="2"/>
        <v>0.19676889605037273</v>
      </c>
      <c r="J7" s="17">
        <f t="shared" si="5"/>
        <v>36.774138982854161</v>
      </c>
      <c r="K7" s="17">
        <f t="shared" si="3"/>
        <v>3.343103543895833</v>
      </c>
      <c r="L7" s="17">
        <v>15</v>
      </c>
      <c r="M7" s="17">
        <f t="shared" si="6"/>
        <v>0.73333333333333328</v>
      </c>
      <c r="N7" s="17">
        <v>44</v>
      </c>
      <c r="O7" s="17">
        <f t="shared" ref="O7:P7" si="15">D7/7</f>
        <v>1.5714285714285714</v>
      </c>
      <c r="P7" s="17">
        <f t="shared" si="15"/>
        <v>0</v>
      </c>
      <c r="Q7" s="17">
        <f t="shared" si="8"/>
        <v>28</v>
      </c>
      <c r="R7" s="17"/>
      <c r="S7" s="57">
        <v>1.103825136612022</v>
      </c>
      <c r="T7" s="57">
        <v>580</v>
      </c>
      <c r="U7" s="58">
        <v>88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9.2832623263888886E-2</v>
      </c>
      <c r="AD7" s="57">
        <f t="shared" si="12"/>
        <v>-1.4091992211458333</v>
      </c>
      <c r="AE7" s="57">
        <v>-7.32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 t="s">
        <v>320</v>
      </c>
      <c r="C8" s="17">
        <f t="shared" si="4"/>
        <v>16.989999999999998</v>
      </c>
      <c r="D8" s="17">
        <v>6</v>
      </c>
      <c r="E8" s="17">
        <v>0</v>
      </c>
      <c r="F8" s="17">
        <v>101.93999999999998</v>
      </c>
      <c r="G8" s="17">
        <v>0</v>
      </c>
      <c r="H8" s="17">
        <f t="shared" si="1"/>
        <v>0</v>
      </c>
      <c r="I8" s="17">
        <f t="shared" si="2"/>
        <v>0.19676889605037254</v>
      </c>
      <c r="J8" s="17">
        <f t="shared" si="5"/>
        <v>20.058621263374974</v>
      </c>
      <c r="K8" s="17">
        <f t="shared" si="3"/>
        <v>3.343103543895829</v>
      </c>
      <c r="L8" s="17">
        <v>11</v>
      </c>
      <c r="M8" s="17">
        <f t="shared" si="6"/>
        <v>0.54545454545454541</v>
      </c>
      <c r="N8" s="17">
        <v>39</v>
      </c>
      <c r="O8" s="17">
        <f t="shared" ref="O8:P8" si="16">D8/7</f>
        <v>0.8571428571428571</v>
      </c>
      <c r="P8" s="17">
        <f t="shared" si="16"/>
        <v>0</v>
      </c>
      <c r="Q8" s="17">
        <f t="shared" si="8"/>
        <v>45</v>
      </c>
      <c r="R8" s="17"/>
      <c r="S8" s="57">
        <v>1.219512195121951</v>
      </c>
      <c r="T8" s="57">
        <v>580</v>
      </c>
      <c r="U8" s="58">
        <v>88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9.2832623263888886E-2</v>
      </c>
      <c r="AD8" s="57">
        <f t="shared" si="12"/>
        <v>-0.76865412062499994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 t="s">
        <v>107</v>
      </c>
      <c r="C9" s="17">
        <f t="shared" si="4"/>
        <v>16.989999999999998</v>
      </c>
      <c r="D9" s="17">
        <v>2</v>
      </c>
      <c r="E9" s="17">
        <v>0</v>
      </c>
      <c r="F9" s="17">
        <v>33.979999999999997</v>
      </c>
      <c r="G9" s="17">
        <v>0</v>
      </c>
      <c r="H9" s="17">
        <f t="shared" si="1"/>
        <v>0</v>
      </c>
      <c r="I9" s="17">
        <f t="shared" si="2"/>
        <v>0.17597989499092589</v>
      </c>
      <c r="J9" s="17">
        <f t="shared" si="5"/>
        <v>5.9797968317916617</v>
      </c>
      <c r="K9" s="17">
        <f t="shared" si="3"/>
        <v>2.9898984158958308</v>
      </c>
      <c r="L9" s="17">
        <v>11</v>
      </c>
      <c r="M9" s="17">
        <f t="shared" si="6"/>
        <v>0.18181818181818182</v>
      </c>
      <c r="N9" s="17">
        <v>37</v>
      </c>
      <c r="O9" s="17">
        <f t="shared" ref="O9:P9" si="17">D9/7</f>
        <v>0.2857142857142857</v>
      </c>
      <c r="P9" s="17">
        <f t="shared" si="17"/>
        <v>0</v>
      </c>
      <c r="Q9" s="17">
        <f t="shared" si="8"/>
        <v>129</v>
      </c>
      <c r="R9" s="17"/>
      <c r="S9" s="57">
        <v>1.3561643835616439</v>
      </c>
      <c r="T9" s="57">
        <v>492</v>
      </c>
      <c r="U9" s="58">
        <v>184</v>
      </c>
      <c r="V9" s="61">
        <v>44254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9.2832623263888886E-2</v>
      </c>
      <c r="AD9" s="57">
        <f t="shared" si="12"/>
        <v>-0.25621804020833333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 t="s">
        <v>153</v>
      </c>
      <c r="C10" s="17">
        <f t="shared" si="4"/>
        <v>16.79</v>
      </c>
      <c r="D10" s="17">
        <v>2</v>
      </c>
      <c r="E10" s="17">
        <v>0</v>
      </c>
      <c r="F10" s="17">
        <v>33.58</v>
      </c>
      <c r="G10" s="17">
        <v>0</v>
      </c>
      <c r="H10" s="17">
        <f t="shared" si="1"/>
        <v>0</v>
      </c>
      <c r="I10" s="17">
        <f t="shared" si="2"/>
        <v>0.1679510670575243</v>
      </c>
      <c r="J10" s="17">
        <f t="shared" si="5"/>
        <v>5.6397968317916654</v>
      </c>
      <c r="K10" s="17">
        <f t="shared" si="3"/>
        <v>2.8198984158958327</v>
      </c>
      <c r="L10" s="17">
        <v>14</v>
      </c>
      <c r="M10" s="17">
        <f t="shared" si="6"/>
        <v>0.14285714285714285</v>
      </c>
      <c r="N10" s="17">
        <v>206</v>
      </c>
      <c r="O10" s="17">
        <f t="shared" ref="O10:P10" si="18">D10/7</f>
        <v>0.2857142857142857</v>
      </c>
      <c r="P10" s="17">
        <f t="shared" si="18"/>
        <v>0</v>
      </c>
      <c r="Q10" s="17">
        <f t="shared" si="8"/>
        <v>721</v>
      </c>
      <c r="R10" s="17"/>
      <c r="S10" s="57">
        <v>0.83295194508009152</v>
      </c>
      <c r="T10" s="57">
        <v>492</v>
      </c>
      <c r="U10" s="58">
        <v>184</v>
      </c>
      <c r="V10" s="61">
        <v>44254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9.2832623263888886E-2</v>
      </c>
      <c r="AD10" s="57">
        <f t="shared" si="12"/>
        <v>-0.25621804020833333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 t="s">
        <v>343</v>
      </c>
      <c r="C11" s="17">
        <f t="shared" si="4"/>
        <v>16.704285714285714</v>
      </c>
      <c r="D11" s="17">
        <v>7</v>
      </c>
      <c r="E11" s="17">
        <v>0</v>
      </c>
      <c r="F11" s="17">
        <v>116.93</v>
      </c>
      <c r="G11" s="17">
        <v>-7.43</v>
      </c>
      <c r="H11" s="17">
        <f t="shared" si="1"/>
        <v>6.3542290259129386E-2</v>
      </c>
      <c r="I11" s="17">
        <f t="shared" si="2"/>
        <v>9.5690006861120516E-2</v>
      </c>
      <c r="J11" s="17">
        <f t="shared" si="5"/>
        <v>11.189032502270823</v>
      </c>
      <c r="K11" s="17">
        <f t="shared" si="3"/>
        <v>1.5984332146101177</v>
      </c>
      <c r="L11" s="17">
        <v>14</v>
      </c>
      <c r="M11" s="17">
        <f t="shared" si="6"/>
        <v>0.5</v>
      </c>
      <c r="N11" s="17">
        <v>209</v>
      </c>
      <c r="O11" s="17">
        <f t="shared" ref="O11:P11" si="19">D11/7</f>
        <v>1</v>
      </c>
      <c r="P11" s="17">
        <f t="shared" si="19"/>
        <v>0</v>
      </c>
      <c r="Q11" s="17">
        <f t="shared" si="8"/>
        <v>209</v>
      </c>
      <c r="R11" s="17"/>
      <c r="S11" s="57">
        <v>0.85024154589371981</v>
      </c>
      <c r="T11" s="57">
        <v>308</v>
      </c>
      <c r="U11" s="58">
        <v>184</v>
      </c>
      <c r="V11" s="61">
        <v>44279</v>
      </c>
      <c r="W11" s="57">
        <v>1</v>
      </c>
      <c r="X11" s="57">
        <f t="shared" si="9"/>
        <v>0.14285714285714285</v>
      </c>
      <c r="Y11" s="57">
        <f t="shared" si="10"/>
        <v>7.43</v>
      </c>
      <c r="Z11" s="57">
        <v>0</v>
      </c>
      <c r="AA11" s="57" t="s">
        <v>35</v>
      </c>
      <c r="AB11" s="60">
        <f t="shared" si="11"/>
        <v>-0.69</v>
      </c>
      <c r="AC11" s="57">
        <v>9.2832623263888886E-2</v>
      </c>
      <c r="AD11" s="57">
        <f t="shared" si="12"/>
        <v>-0.89676314072916663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401</v>
      </c>
      <c r="C12" s="17">
        <f t="shared" si="4"/>
        <v>16.990000000000002</v>
      </c>
      <c r="D12" s="17">
        <v>13</v>
      </c>
      <c r="E12" s="17">
        <v>0</v>
      </c>
      <c r="F12" s="17">
        <v>220.87</v>
      </c>
      <c r="G12" s="17">
        <v>-26.06</v>
      </c>
      <c r="H12" s="17">
        <f t="shared" si="1"/>
        <v>0.11798795671662063</v>
      </c>
      <c r="I12" s="17">
        <f t="shared" si="2"/>
        <v>4.1164543571539064E-2</v>
      </c>
      <c r="J12" s="17">
        <f t="shared" si="5"/>
        <v>9.0920127386458329</v>
      </c>
      <c r="K12" s="17">
        <f t="shared" si="3"/>
        <v>0.69938559528044864</v>
      </c>
      <c r="L12" s="17">
        <v>27</v>
      </c>
      <c r="M12" s="17">
        <f t="shared" si="6"/>
        <v>0.48148148148148145</v>
      </c>
      <c r="N12" s="17">
        <v>198</v>
      </c>
      <c r="O12" s="17">
        <f t="shared" ref="O12:P12" si="20">D12/7</f>
        <v>1.8571428571428572</v>
      </c>
      <c r="P12" s="17">
        <f t="shared" si="20"/>
        <v>0</v>
      </c>
      <c r="Q12" s="17">
        <f t="shared" si="8"/>
        <v>106</v>
      </c>
      <c r="R12" s="17"/>
      <c r="S12" s="57">
        <v>0.83916083916083917</v>
      </c>
      <c r="T12" s="57">
        <v>308</v>
      </c>
      <c r="U12" s="58">
        <v>184</v>
      </c>
      <c r="V12" s="61">
        <v>44279</v>
      </c>
      <c r="W12" s="57">
        <v>3</v>
      </c>
      <c r="X12" s="57">
        <f t="shared" si="9"/>
        <v>0.23076923076923078</v>
      </c>
      <c r="Y12" s="57">
        <f t="shared" si="10"/>
        <v>2.0046153846153847</v>
      </c>
      <c r="Z12" s="57">
        <v>10</v>
      </c>
      <c r="AA12" s="57" t="s">
        <v>35</v>
      </c>
      <c r="AB12" s="60">
        <f t="shared" si="11"/>
        <v>-0.69</v>
      </c>
      <c r="AC12" s="57">
        <v>9.2832623263888886E-2</v>
      </c>
      <c r="AD12" s="57">
        <f t="shared" si="12"/>
        <v>-1.6654172613541667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141</v>
      </c>
      <c r="C13" s="17">
        <f t="shared" si="4"/>
        <v>17.364999999999998</v>
      </c>
      <c r="D13" s="17">
        <v>8</v>
      </c>
      <c r="E13" s="17">
        <v>0</v>
      </c>
      <c r="F13" s="17">
        <v>138.91999999999999</v>
      </c>
      <c r="G13" s="17">
        <v>-30.72</v>
      </c>
      <c r="H13" s="17">
        <f t="shared" si="1"/>
        <v>0.22113446587964297</v>
      </c>
      <c r="I13" s="17">
        <f t="shared" si="2"/>
        <v>-4.7063001445676329E-2</v>
      </c>
      <c r="J13" s="17">
        <f t="shared" si="5"/>
        <v>-6.5379921608333555</v>
      </c>
      <c r="K13" s="17">
        <f t="shared" si="3"/>
        <v>-0.81724902010416944</v>
      </c>
      <c r="L13" s="17">
        <v>49</v>
      </c>
      <c r="M13" s="17">
        <f t="shared" si="6"/>
        <v>0.16326530612244897</v>
      </c>
      <c r="N13" s="17">
        <v>192</v>
      </c>
      <c r="O13" s="17">
        <f t="shared" ref="O13:P13" si="21">D13/7</f>
        <v>1.1428571428571428</v>
      </c>
      <c r="P13" s="17">
        <f t="shared" si="21"/>
        <v>0</v>
      </c>
      <c r="Q13" s="17">
        <f t="shared" si="8"/>
        <v>168</v>
      </c>
      <c r="R13" s="17"/>
      <c r="S13" s="57">
        <v>0.91752577319587625</v>
      </c>
      <c r="T13" s="57">
        <v>308</v>
      </c>
      <c r="U13" s="58">
        <v>184</v>
      </c>
      <c r="V13" s="61">
        <v>44279</v>
      </c>
      <c r="W13" s="57">
        <v>2</v>
      </c>
      <c r="X13" s="57">
        <f t="shared" si="9"/>
        <v>0.25</v>
      </c>
      <c r="Y13" s="57">
        <f t="shared" si="10"/>
        <v>6.1440000000000001</v>
      </c>
      <c r="Z13" s="57">
        <v>3</v>
      </c>
      <c r="AA13" s="57" t="s">
        <v>35</v>
      </c>
      <c r="AB13" s="60">
        <f t="shared" si="11"/>
        <v>-0.69</v>
      </c>
      <c r="AC13" s="57">
        <v>9.2832623263888886E-2</v>
      </c>
      <c r="AD13" s="57">
        <f t="shared" si="12"/>
        <v>-1.0248721608333333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88</v>
      </c>
      <c r="C14" s="17">
        <f t="shared" si="4"/>
        <v>17.989999999999998</v>
      </c>
      <c r="D14" s="17">
        <v>17</v>
      </c>
      <c r="E14" s="17">
        <v>0</v>
      </c>
      <c r="F14" s="17">
        <v>305.83</v>
      </c>
      <c r="G14" s="17">
        <v>-19.39</v>
      </c>
      <c r="H14" s="17">
        <f t="shared" si="1"/>
        <v>6.3401235980773643E-2</v>
      </c>
      <c r="I14" s="17">
        <f t="shared" si="2"/>
        <v>0.13415301526413095</v>
      </c>
      <c r="J14" s="17">
        <f t="shared" si="5"/>
        <v>41.02801665822917</v>
      </c>
      <c r="K14" s="17">
        <f t="shared" si="3"/>
        <v>2.413412744601716</v>
      </c>
      <c r="L14" s="17">
        <v>41</v>
      </c>
      <c r="M14" s="17">
        <f t="shared" si="6"/>
        <v>0.41463414634146339</v>
      </c>
      <c r="N14" s="17">
        <v>259</v>
      </c>
      <c r="O14" s="17">
        <f t="shared" ref="O14:P14" si="22">D14/7</f>
        <v>2.4285714285714284</v>
      </c>
      <c r="P14" s="17">
        <f t="shared" si="22"/>
        <v>0</v>
      </c>
      <c r="Q14" s="17">
        <f t="shared" si="8"/>
        <v>106</v>
      </c>
      <c r="R14" s="17"/>
      <c r="S14" s="57">
        <v>0.62337662337662336</v>
      </c>
      <c r="T14" s="57">
        <v>308</v>
      </c>
      <c r="U14" s="58">
        <v>184</v>
      </c>
      <c r="V14" s="61">
        <v>44279</v>
      </c>
      <c r="W14" s="57">
        <v>2</v>
      </c>
      <c r="X14" s="57">
        <f t="shared" si="9"/>
        <v>0.11764705882352941</v>
      </c>
      <c r="Y14" s="57">
        <f t="shared" si="10"/>
        <v>6.4633333333333338</v>
      </c>
      <c r="Z14" s="57">
        <v>1</v>
      </c>
      <c r="AA14" s="57" t="s">
        <v>35</v>
      </c>
      <c r="AB14" s="60">
        <f t="shared" si="11"/>
        <v>-0.69</v>
      </c>
      <c r="AC14" s="57">
        <v>9.2832623263888886E-2</v>
      </c>
      <c r="AD14" s="57">
        <f t="shared" si="12"/>
        <v>-2.1778533417708332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18.002666666666666</v>
      </c>
      <c r="D15" s="17">
        <v>15</v>
      </c>
      <c r="E15" s="17">
        <v>0</v>
      </c>
      <c r="F15" s="17">
        <v>270.04000000000002</v>
      </c>
      <c r="G15" s="17">
        <v>0</v>
      </c>
      <c r="H15" s="17">
        <f t="shared" si="1"/>
        <v>0</v>
      </c>
      <c r="I15" s="17">
        <f t="shared" si="2"/>
        <v>0.19020030254198456</v>
      </c>
      <c r="J15" s="17">
        <f t="shared" si="5"/>
        <v>51.361689698437516</v>
      </c>
      <c r="K15" s="17">
        <f t="shared" si="3"/>
        <v>3.4241126465625009</v>
      </c>
      <c r="L15" s="17">
        <v>31</v>
      </c>
      <c r="M15" s="17">
        <f t="shared" si="6"/>
        <v>0.4838709677419355</v>
      </c>
      <c r="N15" s="17">
        <v>250</v>
      </c>
      <c r="O15" s="17">
        <f t="shared" ref="O15:P15" si="23">D15/7</f>
        <v>2.1428571428571428</v>
      </c>
      <c r="P15" s="17">
        <f t="shared" si="23"/>
        <v>0</v>
      </c>
      <c r="Q15" s="17">
        <f t="shared" si="8"/>
        <v>116</v>
      </c>
      <c r="R15" s="17"/>
      <c r="S15" s="57">
        <v>0.59932659932659937</v>
      </c>
      <c r="T15" s="57">
        <v>308</v>
      </c>
      <c r="U15" s="58">
        <v>184</v>
      </c>
      <c r="V15" s="61">
        <v>44279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9.2832623263888886E-2</v>
      </c>
      <c r="AD15" s="57">
        <f t="shared" si="12"/>
        <v>-1.9216353015625001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402</v>
      </c>
      <c r="C16" s="17">
        <f t="shared" si="4"/>
        <v>17.990000000000002</v>
      </c>
      <c r="D16" s="17">
        <v>15</v>
      </c>
      <c r="E16" s="17">
        <v>0</v>
      </c>
      <c r="F16" s="17">
        <v>269.85000000000002</v>
      </c>
      <c r="G16" s="17">
        <v>0</v>
      </c>
      <c r="H16" s="17">
        <f t="shared" si="1"/>
        <v>0</v>
      </c>
      <c r="I16" s="17">
        <f t="shared" si="2"/>
        <v>0.18973574096141371</v>
      </c>
      <c r="J16" s="17">
        <f t="shared" si="5"/>
        <v>51.200189698437498</v>
      </c>
      <c r="K16" s="17">
        <f t="shared" si="3"/>
        <v>3.413345979895833</v>
      </c>
      <c r="L16" s="17">
        <v>32</v>
      </c>
      <c r="M16" s="17">
        <f t="shared" si="6"/>
        <v>0.46875</v>
      </c>
      <c r="N16" s="17">
        <v>236</v>
      </c>
      <c r="O16" s="17">
        <f t="shared" ref="O16:P16" si="24">D16/7</f>
        <v>2.1428571428571428</v>
      </c>
      <c r="P16" s="17">
        <f t="shared" si="24"/>
        <v>0</v>
      </c>
      <c r="Q16" s="17">
        <f t="shared" si="8"/>
        <v>110</v>
      </c>
      <c r="R16" s="17"/>
      <c r="S16" s="57">
        <v>0.67992766726943943</v>
      </c>
      <c r="T16" s="57">
        <v>308</v>
      </c>
      <c r="U16" s="58">
        <v>184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9.2832623263888886E-2</v>
      </c>
      <c r="AD16" s="57">
        <f t="shared" si="12"/>
        <v>-1.9216353015625001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342</v>
      </c>
      <c r="C17" s="17">
        <f t="shared" si="4"/>
        <v>17.299523809523812</v>
      </c>
      <c r="D17" s="17">
        <v>21</v>
      </c>
      <c r="E17" s="17">
        <v>1</v>
      </c>
      <c r="F17" s="17">
        <v>363.29</v>
      </c>
      <c r="G17" s="17">
        <v>-0.16</v>
      </c>
      <c r="H17" s="17">
        <f t="shared" si="1"/>
        <v>4.4041949957334358E-4</v>
      </c>
      <c r="I17" s="17">
        <f t="shared" si="2"/>
        <v>0.16294218276807099</v>
      </c>
      <c r="J17" s="17">
        <f t="shared" si="5"/>
        <v>59.195265577812513</v>
      </c>
      <c r="K17" s="17">
        <f t="shared" si="3"/>
        <v>2.8188221703720244</v>
      </c>
      <c r="L17" s="17">
        <v>38</v>
      </c>
      <c r="M17" s="17">
        <f t="shared" si="6"/>
        <v>0.55263157894736847</v>
      </c>
      <c r="N17" s="17">
        <v>214</v>
      </c>
      <c r="O17" s="17">
        <f t="shared" ref="O17:P17" si="25">D17/7</f>
        <v>3</v>
      </c>
      <c r="P17" s="17">
        <f t="shared" si="25"/>
        <v>0.14285714285714285</v>
      </c>
      <c r="Q17" s="17">
        <f t="shared" si="8"/>
        <v>68</v>
      </c>
      <c r="R17" s="17"/>
      <c r="S17" s="57">
        <v>0.8571428571428571</v>
      </c>
      <c r="T17" s="57">
        <v>1124</v>
      </c>
      <c r="U17" s="58">
        <v>124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9.2832623263888886E-2</v>
      </c>
      <c r="AD17" s="57">
        <f t="shared" si="12"/>
        <v>-2.6902894221875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312</v>
      </c>
      <c r="C18" s="17">
        <f t="shared" si="4"/>
        <v>16.169999999999998</v>
      </c>
      <c r="D18" s="17">
        <v>40</v>
      </c>
      <c r="E18" s="17">
        <v>0</v>
      </c>
      <c r="F18" s="17">
        <v>646.79999999999995</v>
      </c>
      <c r="G18" s="17">
        <v>-0.16</v>
      </c>
      <c r="H18" s="17">
        <f t="shared" si="1"/>
        <v>2.4737167594310452E-4</v>
      </c>
      <c r="I18" s="17">
        <f t="shared" si="2"/>
        <v>0.11517291155818389</v>
      </c>
      <c r="J18" s="17">
        <f t="shared" si="5"/>
        <v>74.493839195833331</v>
      </c>
      <c r="K18" s="17">
        <f t="shared" si="3"/>
        <v>1.8623459798958333</v>
      </c>
      <c r="L18" s="17">
        <v>82</v>
      </c>
      <c r="M18" s="17">
        <f t="shared" si="6"/>
        <v>0.48780487804878048</v>
      </c>
      <c r="N18" s="17">
        <v>169</v>
      </c>
      <c r="O18" s="17">
        <f t="shared" ref="O18:P18" si="26">D18/7</f>
        <v>5.7142857142857144</v>
      </c>
      <c r="P18" s="17">
        <f t="shared" si="26"/>
        <v>0</v>
      </c>
      <c r="Q18" s="17">
        <f t="shared" si="8"/>
        <v>29</v>
      </c>
      <c r="R18" s="17"/>
      <c r="S18" s="57">
        <v>0.94851794071762874</v>
      </c>
      <c r="T18" s="57">
        <v>1124</v>
      </c>
      <c r="U18" s="58">
        <v>124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9.2832623263888886E-2</v>
      </c>
      <c r="AD18" s="57">
        <f t="shared" si="12"/>
        <v>-5.1243608041666668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403</v>
      </c>
      <c r="C19" s="17">
        <f t="shared" si="4"/>
        <v>18.637499999999999</v>
      </c>
      <c r="D19" s="17">
        <v>16</v>
      </c>
      <c r="E19" s="17">
        <v>0</v>
      </c>
      <c r="F19" s="17">
        <v>298.2</v>
      </c>
      <c r="G19" s="17">
        <v>0</v>
      </c>
      <c r="H19" s="17">
        <f t="shared" si="1"/>
        <v>0</v>
      </c>
      <c r="I19" s="17">
        <f t="shared" si="2"/>
        <v>0.21267449925665094</v>
      </c>
      <c r="J19" s="17">
        <f t="shared" si="5"/>
        <v>63.419535678333304</v>
      </c>
      <c r="K19" s="17">
        <f t="shared" si="3"/>
        <v>3.9637209798958315</v>
      </c>
      <c r="L19" s="17">
        <v>41</v>
      </c>
      <c r="M19" s="17">
        <f t="shared" si="6"/>
        <v>0.3902439024390244</v>
      </c>
      <c r="N19" s="17">
        <v>148</v>
      </c>
      <c r="O19" s="17">
        <f t="shared" ref="O19:P19" si="27">D19/7</f>
        <v>2.2857142857142856</v>
      </c>
      <c r="P19" s="17">
        <f t="shared" si="27"/>
        <v>0</v>
      </c>
      <c r="Q19" s="17">
        <f t="shared" si="8"/>
        <v>64</v>
      </c>
      <c r="R19" s="17"/>
      <c r="S19" s="57">
        <v>0.98235294117647054</v>
      </c>
      <c r="T19" s="57">
        <v>1124</v>
      </c>
      <c r="U19" s="58">
        <v>124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9.2832623263888886E-2</v>
      </c>
      <c r="AD19" s="57">
        <f t="shared" si="12"/>
        <v>-2.0497443216666666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404</v>
      </c>
      <c r="C20" s="17">
        <f t="shared" si="4"/>
        <v>17.19142857142857</v>
      </c>
      <c r="D20" s="17">
        <v>14</v>
      </c>
      <c r="E20" s="17">
        <v>0</v>
      </c>
      <c r="F20" s="17">
        <v>240.68</v>
      </c>
      <c r="G20" s="17">
        <v>-14.53</v>
      </c>
      <c r="H20" s="17">
        <f t="shared" si="1"/>
        <v>6.0370616586338702E-2</v>
      </c>
      <c r="I20" s="17">
        <f t="shared" si="2"/>
        <v>9.8694713804810041E-2</v>
      </c>
      <c r="J20" s="17">
        <f t="shared" si="5"/>
        <v>23.753843718541681</v>
      </c>
      <c r="K20" s="17">
        <f t="shared" si="3"/>
        <v>1.6967031227529772</v>
      </c>
      <c r="L20" s="17">
        <v>37</v>
      </c>
      <c r="M20" s="17">
        <f t="shared" si="6"/>
        <v>0.3783783783783784</v>
      </c>
      <c r="N20" s="17">
        <v>308</v>
      </c>
      <c r="O20" s="17">
        <f t="shared" ref="O20:P20" si="28">D20/7</f>
        <v>2</v>
      </c>
      <c r="P20" s="17">
        <f t="shared" si="28"/>
        <v>0</v>
      </c>
      <c r="Q20" s="17">
        <f t="shared" si="8"/>
        <v>154</v>
      </c>
      <c r="R20" s="17"/>
      <c r="S20" s="57">
        <v>0.8157248157248157</v>
      </c>
      <c r="T20" s="57">
        <v>1336</v>
      </c>
      <c r="U20" s="58">
        <v>124</v>
      </c>
      <c r="V20" s="61">
        <v>44322</v>
      </c>
      <c r="W20" s="57">
        <v>0</v>
      </c>
      <c r="X20" s="57">
        <f t="shared" si="9"/>
        <v>0</v>
      </c>
      <c r="Y20" s="57">
        <f t="shared" si="10"/>
        <v>4.8433333333333328</v>
      </c>
      <c r="Z20" s="57">
        <v>3</v>
      </c>
      <c r="AA20" s="57" t="s">
        <v>35</v>
      </c>
      <c r="AB20" s="60">
        <f t="shared" si="11"/>
        <v>-0.69</v>
      </c>
      <c r="AC20" s="57">
        <v>9.2832623263888886E-2</v>
      </c>
      <c r="AD20" s="57">
        <f t="shared" si="12"/>
        <v>-1.7935262814583333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405</v>
      </c>
      <c r="C21" s="17">
        <f t="shared" si="4"/>
        <v>17.374615384615385</v>
      </c>
      <c r="D21" s="17">
        <v>13</v>
      </c>
      <c r="E21" s="17">
        <v>2</v>
      </c>
      <c r="F21" s="17">
        <v>225.87</v>
      </c>
      <c r="G21" s="17">
        <v>-36.619999999999997</v>
      </c>
      <c r="H21" s="17">
        <f t="shared" si="1"/>
        <v>0.16212865807765528</v>
      </c>
      <c r="I21" s="17">
        <f t="shared" si="2"/>
        <v>4.2214448073928379E-3</v>
      </c>
      <c r="J21" s="17">
        <f t="shared" si="5"/>
        <v>0.95349773864582033</v>
      </c>
      <c r="K21" s="17">
        <f t="shared" si="3"/>
        <v>7.3345979895832331E-2</v>
      </c>
      <c r="L21" s="17">
        <v>35</v>
      </c>
      <c r="M21" s="17">
        <f t="shared" si="6"/>
        <v>0.37142857142857144</v>
      </c>
      <c r="N21" s="17">
        <v>423</v>
      </c>
      <c r="O21" s="17">
        <f t="shared" ref="O21:P21" si="29">D21/7</f>
        <v>1.8571428571428572</v>
      </c>
      <c r="P21" s="17">
        <f t="shared" si="29"/>
        <v>0.2857142857142857</v>
      </c>
      <c r="Q21" s="17">
        <f t="shared" si="8"/>
        <v>197</v>
      </c>
      <c r="R21" s="17"/>
      <c r="S21" s="57">
        <v>0.93035479632063078</v>
      </c>
      <c r="T21" s="57">
        <v>1212</v>
      </c>
      <c r="U21" s="58">
        <v>212</v>
      </c>
      <c r="V21" s="61">
        <v>44354</v>
      </c>
      <c r="W21" s="57">
        <v>2</v>
      </c>
      <c r="X21" s="57">
        <f t="shared" si="9"/>
        <v>0.15384615384615385</v>
      </c>
      <c r="Y21" s="57">
        <f t="shared" si="10"/>
        <v>3.0516666666666663</v>
      </c>
      <c r="Z21" s="57">
        <v>10</v>
      </c>
      <c r="AA21" s="57" t="s">
        <v>35</v>
      </c>
      <c r="AB21" s="60">
        <f t="shared" si="11"/>
        <v>-0.69</v>
      </c>
      <c r="AC21" s="57">
        <v>9.2832623263888886E-2</v>
      </c>
      <c r="AD21" s="57">
        <f t="shared" si="12"/>
        <v>-1.6654172613541667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406</v>
      </c>
      <c r="C22" s="64">
        <f t="shared" si="4"/>
        <v>17.72</v>
      </c>
      <c r="D22" s="17">
        <v>10</v>
      </c>
      <c r="E22" s="17">
        <v>2</v>
      </c>
      <c r="F22" s="17">
        <v>177.2</v>
      </c>
      <c r="G22" s="17">
        <v>-68.72</v>
      </c>
      <c r="H22" s="17">
        <f t="shared" si="1"/>
        <v>0.38781038374717836</v>
      </c>
      <c r="I22" s="17">
        <f t="shared" si="2"/>
        <v>-0.20813510271468222</v>
      </c>
      <c r="J22" s="17">
        <f t="shared" si="5"/>
        <v>-36.881540201041688</v>
      </c>
      <c r="K22" s="17">
        <f t="shared" si="3"/>
        <v>-3.6881540201041689</v>
      </c>
      <c r="L22" s="17">
        <v>48</v>
      </c>
      <c r="M22" s="17">
        <f t="shared" si="6"/>
        <v>0.20833333333333334</v>
      </c>
      <c r="N22" s="17">
        <v>398</v>
      </c>
      <c r="O22" s="17">
        <f t="shared" ref="O22:P22" si="30">D22/7</f>
        <v>1.4285714285714286</v>
      </c>
      <c r="P22" s="17">
        <f t="shared" si="30"/>
        <v>0.2857142857142857</v>
      </c>
      <c r="Q22" s="17">
        <f t="shared" si="8"/>
        <v>232</v>
      </c>
      <c r="R22" s="17"/>
      <c r="S22" s="57">
        <v>0.90464547677261609</v>
      </c>
      <c r="T22" s="57">
        <v>1212</v>
      </c>
      <c r="U22" s="58">
        <v>212</v>
      </c>
      <c r="V22" s="61">
        <v>44372</v>
      </c>
      <c r="W22" s="57">
        <v>2</v>
      </c>
      <c r="X22" s="57">
        <f t="shared" si="9"/>
        <v>0.2</v>
      </c>
      <c r="Y22" s="57">
        <f t="shared" si="10"/>
        <v>6.8719999999999999</v>
      </c>
      <c r="Z22" s="57">
        <v>8</v>
      </c>
      <c r="AA22" s="57" t="s">
        <v>35</v>
      </c>
      <c r="AB22" s="60">
        <f t="shared" si="11"/>
        <v>-0.69</v>
      </c>
      <c r="AC22" s="57">
        <v>9.2832623263888886E-2</v>
      </c>
      <c r="AD22" s="57">
        <f t="shared" si="12"/>
        <v>-1.2810902010416667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88</v>
      </c>
      <c r="C23" s="64">
        <f t="shared" si="4"/>
        <v>16.923333333333328</v>
      </c>
      <c r="D23" s="17">
        <v>30</v>
      </c>
      <c r="E23" s="17">
        <v>4</v>
      </c>
      <c r="F23" s="17">
        <v>507.69999999999987</v>
      </c>
      <c r="G23" s="17">
        <v>-69.350000000000009</v>
      </c>
      <c r="H23" s="17">
        <f t="shared" si="1"/>
        <v>0.13659641520583027</v>
      </c>
      <c r="I23" s="17">
        <f t="shared" si="2"/>
        <v>1.1523299974147879E-2</v>
      </c>
      <c r="J23" s="17">
        <f t="shared" si="5"/>
        <v>5.8503793968748772</v>
      </c>
      <c r="K23" s="17">
        <f t="shared" si="3"/>
        <v>0.19501264656249589</v>
      </c>
      <c r="L23" s="17">
        <v>69</v>
      </c>
      <c r="M23" s="17">
        <f t="shared" si="6"/>
        <v>0.43478260869565216</v>
      </c>
      <c r="N23" s="17">
        <v>354</v>
      </c>
      <c r="O23" s="17">
        <f t="shared" ref="O23:P23" si="31">D23/7</f>
        <v>4.2857142857142856</v>
      </c>
      <c r="P23" s="17">
        <f t="shared" si="31"/>
        <v>0.5714285714285714</v>
      </c>
      <c r="Q23" s="17">
        <f t="shared" si="8"/>
        <v>72</v>
      </c>
      <c r="R23" s="17"/>
      <c r="S23" s="57">
        <v>0.87205731832139199</v>
      </c>
      <c r="T23" s="57">
        <v>1212</v>
      </c>
      <c r="U23" s="58">
        <v>212</v>
      </c>
      <c r="V23" s="61">
        <v>44372</v>
      </c>
      <c r="W23" s="57">
        <v>3</v>
      </c>
      <c r="X23" s="57">
        <f t="shared" si="9"/>
        <v>0.1</v>
      </c>
      <c r="Y23" s="57">
        <f t="shared" si="10"/>
        <v>3.3023809523809526</v>
      </c>
      <c r="Z23" s="57">
        <v>18</v>
      </c>
      <c r="AA23" s="57" t="s">
        <v>35</v>
      </c>
      <c r="AB23" s="60">
        <f t="shared" si="11"/>
        <v>-0.69</v>
      </c>
      <c r="AC23" s="57">
        <v>9.2832623263888886E-2</v>
      </c>
      <c r="AD23" s="57">
        <f t="shared" si="12"/>
        <v>-3.8432706031250001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407</v>
      </c>
      <c r="C24" s="64">
        <f t="shared" si="4"/>
        <v>16.207377049180327</v>
      </c>
      <c r="D24" s="17">
        <v>61</v>
      </c>
      <c r="E24" s="17">
        <v>1</v>
      </c>
      <c r="F24" s="17">
        <v>988.65</v>
      </c>
      <c r="G24" s="17">
        <v>-72.75</v>
      </c>
      <c r="H24" s="17">
        <f t="shared" si="1"/>
        <v>7.3585191928387195E-2</v>
      </c>
      <c r="I24" s="17">
        <f t="shared" si="2"/>
        <v>4.3529160748137147E-2</v>
      </c>
      <c r="J24" s="17">
        <f t="shared" si="5"/>
        <v>43.035104773645791</v>
      </c>
      <c r="K24" s="17">
        <f t="shared" si="3"/>
        <v>0.70549352087943917</v>
      </c>
      <c r="L24" s="17">
        <v>117</v>
      </c>
      <c r="M24" s="17">
        <f t="shared" si="6"/>
        <v>0.5213675213675214</v>
      </c>
      <c r="N24" s="17">
        <v>300</v>
      </c>
      <c r="O24" s="17">
        <f t="shared" ref="O24:P24" si="32">D24/7</f>
        <v>8.7142857142857135</v>
      </c>
      <c r="P24" s="17">
        <f t="shared" si="32"/>
        <v>0.14285714285714285</v>
      </c>
      <c r="Q24" s="17">
        <f t="shared" si="8"/>
        <v>33</v>
      </c>
      <c r="R24" s="17"/>
      <c r="S24" s="57">
        <v>1.1453744493392071</v>
      </c>
      <c r="T24" s="57">
        <v>1212</v>
      </c>
      <c r="U24" s="58">
        <v>212</v>
      </c>
      <c r="V24" s="61" t="s">
        <v>408</v>
      </c>
      <c r="W24" s="57">
        <v>11</v>
      </c>
      <c r="X24" s="57">
        <f t="shared" si="9"/>
        <v>0.18032786885245902</v>
      </c>
      <c r="Y24" s="57">
        <f t="shared" si="10"/>
        <v>3.8289473684210527</v>
      </c>
      <c r="Z24" s="57">
        <v>8</v>
      </c>
      <c r="AA24" s="57" t="s">
        <v>35</v>
      </c>
      <c r="AB24" s="60">
        <f t="shared" si="11"/>
        <v>-0.69</v>
      </c>
      <c r="AC24" s="57">
        <v>9.2832623263888886E-2</v>
      </c>
      <c r="AD24" s="57">
        <f t="shared" si="12"/>
        <v>-7.8146502263541668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364</v>
      </c>
      <c r="C25" s="17">
        <f t="shared" si="4"/>
        <v>18.359523809523811</v>
      </c>
      <c r="D25" s="17">
        <v>21</v>
      </c>
      <c r="E25" s="17">
        <v>4</v>
      </c>
      <c r="F25" s="17">
        <v>385.55</v>
      </c>
      <c r="G25" s="17">
        <v>-33.85</v>
      </c>
      <c r="H25" s="17">
        <f t="shared" si="1"/>
        <v>8.7796654130462976E-2</v>
      </c>
      <c r="I25" s="17">
        <f t="shared" si="2"/>
        <v>0.12285375587553482</v>
      </c>
      <c r="J25" s="17">
        <f t="shared" si="5"/>
        <v>47.366265577812449</v>
      </c>
      <c r="K25" s="17">
        <f t="shared" si="3"/>
        <v>2.2555364560863072</v>
      </c>
      <c r="L25" s="17">
        <v>80</v>
      </c>
      <c r="M25" s="17">
        <f t="shared" si="6"/>
        <v>0.26250000000000001</v>
      </c>
      <c r="N25" s="17">
        <v>260</v>
      </c>
      <c r="O25" s="17">
        <f t="shared" ref="O25:P25" si="33">D25/7</f>
        <v>3</v>
      </c>
      <c r="P25" s="17">
        <f t="shared" si="33"/>
        <v>0.5714285714285714</v>
      </c>
      <c r="Q25" s="17">
        <f t="shared" si="8"/>
        <v>72</v>
      </c>
      <c r="R25" s="17"/>
      <c r="S25" s="57">
        <v>1.0926829268292679</v>
      </c>
      <c r="T25" s="57">
        <v>1212</v>
      </c>
      <c r="U25" s="58">
        <v>212</v>
      </c>
      <c r="V25" s="61" t="s">
        <v>409</v>
      </c>
      <c r="W25" s="57">
        <v>2</v>
      </c>
      <c r="X25" s="57">
        <f t="shared" si="9"/>
        <v>9.5238095238095233E-2</v>
      </c>
      <c r="Y25" s="57">
        <f t="shared" si="10"/>
        <v>3.7611111111111111</v>
      </c>
      <c r="Z25" s="57">
        <v>7</v>
      </c>
      <c r="AA25" s="57" t="s">
        <v>35</v>
      </c>
      <c r="AB25" s="60">
        <f t="shared" si="11"/>
        <v>-0.69</v>
      </c>
      <c r="AC25" s="57">
        <v>9.2832623263888886E-2</v>
      </c>
      <c r="AD25" s="57">
        <f t="shared" si="12"/>
        <v>-2.6902894221875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355</v>
      </c>
      <c r="C26" s="17">
        <f t="shared" si="4"/>
        <v>19.489999999999998</v>
      </c>
      <c r="D26" s="17">
        <v>17</v>
      </c>
      <c r="E26" s="17">
        <v>4</v>
      </c>
      <c r="F26" s="17">
        <v>331.33</v>
      </c>
      <c r="G26" s="17">
        <v>-34.359999999999992</v>
      </c>
      <c r="H26" s="17">
        <f t="shared" si="1"/>
        <v>0.10370325657199769</v>
      </c>
      <c r="I26" s="17">
        <f t="shared" si="2"/>
        <v>0.14403127292496654</v>
      </c>
      <c r="J26" s="17">
        <f t="shared" si="5"/>
        <v>47.721881658229158</v>
      </c>
      <c r="K26" s="17">
        <f t="shared" si="3"/>
        <v>2.8071695093075975</v>
      </c>
      <c r="L26" s="17">
        <v>48</v>
      </c>
      <c r="M26" s="17">
        <f t="shared" si="6"/>
        <v>0.35416666666666669</v>
      </c>
      <c r="N26" s="17">
        <v>244</v>
      </c>
      <c r="O26" s="17">
        <f t="shared" ref="O26:P26" si="34">D26/7</f>
        <v>2.4285714285714284</v>
      </c>
      <c r="P26" s="17">
        <f t="shared" si="34"/>
        <v>0.5714285714285714</v>
      </c>
      <c r="Q26" s="17">
        <f t="shared" si="8"/>
        <v>81</v>
      </c>
      <c r="R26" s="17"/>
      <c r="S26" s="57">
        <v>1.0868347338935569</v>
      </c>
      <c r="T26" s="57">
        <v>1000</v>
      </c>
      <c r="U26" s="58">
        <v>212</v>
      </c>
      <c r="V26" s="61" t="s">
        <v>410</v>
      </c>
      <c r="W26" s="57">
        <v>4</v>
      </c>
      <c r="X26" s="57">
        <f t="shared" si="9"/>
        <v>0.23529411764705882</v>
      </c>
      <c r="Y26" s="57">
        <f t="shared" si="10"/>
        <v>5.7266666666666657</v>
      </c>
      <c r="Z26" s="57">
        <v>2</v>
      </c>
      <c r="AA26" s="57" t="s">
        <v>35</v>
      </c>
      <c r="AB26" s="60">
        <f t="shared" si="11"/>
        <v>-0.69</v>
      </c>
      <c r="AC26" s="57">
        <v>9.2832623263888886E-2</v>
      </c>
      <c r="AD26" s="57">
        <f t="shared" si="12"/>
        <v>-2.1778533417708332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151</v>
      </c>
      <c r="C27" s="17">
        <f t="shared" si="4"/>
        <v>19.438888888888886</v>
      </c>
      <c r="D27" s="17">
        <v>9</v>
      </c>
      <c r="E27" s="17">
        <v>4</v>
      </c>
      <c r="F27" s="17">
        <v>174.95</v>
      </c>
      <c r="G27" s="17">
        <v>-33.720000000000013</v>
      </c>
      <c r="H27" s="17">
        <f t="shared" si="1"/>
        <v>0.19274078308088033</v>
      </c>
      <c r="I27" s="17">
        <f t="shared" si="2"/>
        <v>5.3410196164975554E-2</v>
      </c>
      <c r="J27" s="17">
        <f t="shared" si="5"/>
        <v>9.3441138190624731</v>
      </c>
      <c r="K27" s="17">
        <f t="shared" si="3"/>
        <v>1.0382348687847192</v>
      </c>
      <c r="L27" s="17">
        <v>55</v>
      </c>
      <c r="M27" s="17">
        <f t="shared" si="6"/>
        <v>0.16363636363636364</v>
      </c>
      <c r="N27" s="17">
        <v>221</v>
      </c>
      <c r="O27" s="17">
        <f t="shared" ref="O27:P27" si="35">D27/7</f>
        <v>1.2857142857142858</v>
      </c>
      <c r="P27" s="17">
        <f t="shared" si="35"/>
        <v>0.5714285714285714</v>
      </c>
      <c r="Q27" s="17">
        <f t="shared" si="8"/>
        <v>119</v>
      </c>
      <c r="R27" s="17"/>
      <c r="S27" s="57">
        <v>1.168986083499006</v>
      </c>
      <c r="T27" s="57">
        <v>1000</v>
      </c>
      <c r="U27" s="58">
        <v>212</v>
      </c>
      <c r="V27" s="61" t="s">
        <v>410</v>
      </c>
      <c r="W27" s="57">
        <v>3</v>
      </c>
      <c r="X27" s="57">
        <f t="shared" si="9"/>
        <v>0.33333333333333331</v>
      </c>
      <c r="Y27" s="57">
        <f t="shared" si="10"/>
        <v>3.7466666666666679</v>
      </c>
      <c r="Z27" s="57">
        <v>6</v>
      </c>
      <c r="AA27" s="57" t="s">
        <v>35</v>
      </c>
      <c r="AB27" s="60">
        <f t="shared" si="11"/>
        <v>-0.69</v>
      </c>
      <c r="AC27" s="57">
        <v>9.2832623263888886E-2</v>
      </c>
      <c r="AD27" s="57">
        <f t="shared" si="12"/>
        <v>-1.1529811809374999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88</v>
      </c>
      <c r="C28" s="17">
        <f t="shared" si="4"/>
        <v>18.490000000000002</v>
      </c>
      <c r="D28" s="17">
        <v>13</v>
      </c>
      <c r="E28" s="17">
        <v>1</v>
      </c>
      <c r="F28" s="17">
        <v>240.37</v>
      </c>
      <c r="G28" s="17">
        <v>-34.790000000000013</v>
      </c>
      <c r="H28" s="17">
        <f t="shared" si="1"/>
        <v>0.14473519990015399</v>
      </c>
      <c r="I28" s="17">
        <f t="shared" si="2"/>
        <v>0.11059280043223291</v>
      </c>
      <c r="J28" s="17">
        <f t="shared" si="5"/>
        <v>26.583191439895824</v>
      </c>
      <c r="K28" s="17">
        <f t="shared" si="3"/>
        <v>2.0448608799919863</v>
      </c>
      <c r="L28" s="17">
        <v>60</v>
      </c>
      <c r="M28" s="17">
        <f t="shared" si="6"/>
        <v>0.21666666666666667</v>
      </c>
      <c r="N28" s="17">
        <v>200</v>
      </c>
      <c r="O28" s="17">
        <f t="shared" ref="O28:P28" si="36">D28/7</f>
        <v>1.8571428571428572</v>
      </c>
      <c r="P28" s="17">
        <f t="shared" si="36"/>
        <v>0.14285714285714285</v>
      </c>
      <c r="Q28" s="17">
        <f t="shared" si="8"/>
        <v>100</v>
      </c>
      <c r="R28" s="17"/>
      <c r="S28" s="57">
        <v>1.293489861259338</v>
      </c>
      <c r="T28" s="57">
        <v>1000</v>
      </c>
      <c r="U28" s="58">
        <v>212</v>
      </c>
      <c r="V28" s="61" t="s">
        <v>410</v>
      </c>
      <c r="W28" s="57">
        <v>3</v>
      </c>
      <c r="X28" s="57">
        <f t="shared" si="9"/>
        <v>0.23076923076923078</v>
      </c>
      <c r="Y28" s="57">
        <f t="shared" si="10"/>
        <v>5.7983333333333356</v>
      </c>
      <c r="Z28" s="57">
        <v>3</v>
      </c>
      <c r="AA28" s="57" t="s">
        <v>35</v>
      </c>
      <c r="AB28" s="60">
        <f t="shared" si="11"/>
        <v>-0.69</v>
      </c>
      <c r="AC28" s="57">
        <v>9.2832623263888886E-2</v>
      </c>
      <c r="AD28" s="57">
        <f t="shared" si="12"/>
        <v>-1.6654172613541667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88</v>
      </c>
      <c r="C29" s="17">
        <f t="shared" si="4"/>
        <v>18.041923076923077</v>
      </c>
      <c r="D29" s="17">
        <v>26</v>
      </c>
      <c r="E29" s="17">
        <v>0</v>
      </c>
      <c r="F29" s="17">
        <v>469.09</v>
      </c>
      <c r="G29" s="17">
        <v>-35.39</v>
      </c>
      <c r="H29" s="17">
        <f t="shared" si="1"/>
        <v>7.544394465880748E-2</v>
      </c>
      <c r="I29" s="17">
        <f t="shared" si="2"/>
        <v>0.16511518659487878</v>
      </c>
      <c r="J29" s="17">
        <f t="shared" si="5"/>
        <v>77.453882879791678</v>
      </c>
      <c r="K29" s="17">
        <f t="shared" si="3"/>
        <v>2.9789954953766031</v>
      </c>
      <c r="L29" s="17">
        <v>61</v>
      </c>
      <c r="M29" s="17">
        <f t="shared" si="6"/>
        <v>0.42622950819672129</v>
      </c>
      <c r="N29" s="17">
        <v>171</v>
      </c>
      <c r="O29" s="17">
        <f t="shared" ref="O29:P29" si="37">D29/7</f>
        <v>3.7142857142857144</v>
      </c>
      <c r="P29" s="17">
        <f t="shared" si="37"/>
        <v>0</v>
      </c>
      <c r="Q29" s="17">
        <f t="shared" si="8"/>
        <v>46</v>
      </c>
      <c r="R29" s="17"/>
      <c r="S29" s="57">
        <v>1.2295409181636729</v>
      </c>
      <c r="T29" s="57">
        <v>1000</v>
      </c>
      <c r="U29" s="58">
        <v>212</v>
      </c>
      <c r="V29" s="61" t="s">
        <v>410</v>
      </c>
      <c r="W29" s="57">
        <v>5</v>
      </c>
      <c r="X29" s="57">
        <f t="shared" si="9"/>
        <v>0.19230769230769232</v>
      </c>
      <c r="Y29" s="57">
        <f t="shared" si="10"/>
        <v>3.2172727272727273</v>
      </c>
      <c r="Z29" s="57">
        <v>6</v>
      </c>
      <c r="AA29" s="57" t="s">
        <v>35</v>
      </c>
      <c r="AB29" s="60">
        <f t="shared" si="11"/>
        <v>-0.69</v>
      </c>
      <c r="AC29" s="57">
        <v>9.2832623263888886E-2</v>
      </c>
      <c r="AD29" s="57">
        <f t="shared" si="12"/>
        <v>-3.3308345227083334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411</v>
      </c>
      <c r="C30" s="17">
        <f t="shared" si="4"/>
        <v>18.121428571428574</v>
      </c>
      <c r="D30" s="17">
        <v>21</v>
      </c>
      <c r="E30" s="17">
        <v>5</v>
      </c>
      <c r="F30" s="17">
        <v>380.55</v>
      </c>
      <c r="G30" s="17">
        <v>-35.42</v>
      </c>
      <c r="H30" s="17">
        <f t="shared" si="1"/>
        <v>9.3075811325712784E-2</v>
      </c>
      <c r="I30" s="17">
        <f t="shared" si="2"/>
        <v>0.15015716528462095</v>
      </c>
      <c r="J30" s="17">
        <f t="shared" si="5"/>
        <v>57.1423092490625</v>
      </c>
      <c r="K30" s="17">
        <f t="shared" si="3"/>
        <v>2.7210623451934524</v>
      </c>
      <c r="L30" s="17">
        <v>67</v>
      </c>
      <c r="M30" s="17">
        <f t="shared" si="6"/>
        <v>0.31343283582089554</v>
      </c>
      <c r="N30" s="17">
        <v>342</v>
      </c>
      <c r="O30" s="17">
        <f t="shared" ref="O30:P30" si="38">D30/7</f>
        <v>3</v>
      </c>
      <c r="P30" s="17">
        <f t="shared" si="38"/>
        <v>0.7142857142857143</v>
      </c>
      <c r="Q30" s="17">
        <f t="shared" si="8"/>
        <v>92</v>
      </c>
      <c r="R30" s="17"/>
      <c r="S30" s="57">
        <v>1.0072173215717719</v>
      </c>
      <c r="T30" s="57">
        <v>788</v>
      </c>
      <c r="U30" s="58" t="s">
        <v>63</v>
      </c>
      <c r="V30" s="61" t="s">
        <v>63</v>
      </c>
      <c r="W30" s="57">
        <v>3</v>
      </c>
      <c r="X30" s="57">
        <f t="shared" si="9"/>
        <v>0.14285714285714285</v>
      </c>
      <c r="Y30" s="57">
        <f t="shared" si="10"/>
        <v>3.9355555555555557</v>
      </c>
      <c r="Z30" s="57">
        <v>6</v>
      </c>
      <c r="AA30" s="57" t="s">
        <v>35</v>
      </c>
      <c r="AB30" s="60">
        <f t="shared" si="11"/>
        <v>-0.69</v>
      </c>
      <c r="AC30" s="57">
        <v>9.2832623263888886E-2</v>
      </c>
      <c r="AD30" s="57">
        <f t="shared" si="12"/>
        <v>-2.6902894221875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17.990000000000002</v>
      </c>
      <c r="D31" s="17">
        <v>20</v>
      </c>
      <c r="E31" s="17">
        <v>0</v>
      </c>
      <c r="F31" s="17">
        <v>359.8</v>
      </c>
      <c r="G31" s="17">
        <v>-27.71</v>
      </c>
      <c r="H31" s="17">
        <f t="shared" si="1"/>
        <v>7.701500833796554E-2</v>
      </c>
      <c r="I31" s="17">
        <f t="shared" si="2"/>
        <v>0.16178514319876786</v>
      </c>
      <c r="J31" s="17">
        <f t="shared" si="5"/>
        <v>58.210294522916676</v>
      </c>
      <c r="K31" s="17">
        <f t="shared" si="3"/>
        <v>2.9105147261458337</v>
      </c>
      <c r="L31" s="17">
        <v>79</v>
      </c>
      <c r="M31" s="17">
        <f t="shared" si="6"/>
        <v>0.25316455696202533</v>
      </c>
      <c r="N31" s="17">
        <v>321</v>
      </c>
      <c r="O31" s="17">
        <f t="shared" ref="O31:P31" si="39">D31/7</f>
        <v>2.8571428571428572</v>
      </c>
      <c r="P31" s="17">
        <f t="shared" si="39"/>
        <v>0</v>
      </c>
      <c r="Q31" s="17">
        <f t="shared" si="8"/>
        <v>112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1.049239033124441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4</v>
      </c>
      <c r="X31" s="57">
        <f t="shared" si="9"/>
        <v>0.2</v>
      </c>
      <c r="Y31" s="57">
        <f t="shared" si="10"/>
        <v>4.6183333333333332</v>
      </c>
      <c r="Z31" s="57">
        <v>2</v>
      </c>
      <c r="AA31" s="57" t="s">
        <v>35</v>
      </c>
      <c r="AB31" s="60">
        <f t="shared" si="11"/>
        <v>-0.69</v>
      </c>
      <c r="AC31" s="57">
        <v>9.2832623263888886E-2</v>
      </c>
      <c r="AD31" s="57">
        <f t="shared" si="12"/>
        <v>-2.5621804020833334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3.5" customWidth="1"/>
    <col min="22" max="22" width="20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Navy Blue &amp; Orange")</f>
        <v>All Weather Cornhole Bean Bags Set of 8 - Duck Cloth, Regulation Size &amp; Weight - Navy Blue &amp; Orange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Info!B1:BJ7000""),3,FALSE),"""")"),"B07ZTNZWJR")</f>
        <v>B07ZTNZWJR</v>
      </c>
      <c r="B2" s="2" t="s">
        <v>412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11.75" customHeight="1">
      <c r="A3" s="45" t="s">
        <v>32</v>
      </c>
      <c r="B3" s="46"/>
      <c r="C3" s="3">
        <f>((AE31+AF31)/0.85)*-1</f>
        <v>12.785148533823529</v>
      </c>
      <c r="D3" s="4">
        <f>SUM(D4:D99763)</f>
        <v>185</v>
      </c>
      <c r="E3" s="4"/>
      <c r="F3" s="5">
        <f t="shared" ref="F3:G3" si="0">SUM(F4:F99763)</f>
        <v>3171.2300000000005</v>
      </c>
      <c r="G3" s="5">
        <f t="shared" si="0"/>
        <v>-14.45</v>
      </c>
      <c r="H3" s="6">
        <f>G3/F3*-1</f>
        <v>4.5565916064113912E-3</v>
      </c>
      <c r="I3" s="7">
        <f>J3/F3</f>
        <v>0.1549934789667245</v>
      </c>
      <c r="J3" s="5">
        <f>SUM(J4:J99763)</f>
        <v>491.51997030364578</v>
      </c>
      <c r="K3" s="5">
        <f>J3/D3</f>
        <v>2.6568647043440312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7.59 - May
11 - Jun
8.5 - Jul
7.5 - Aug
7.5 - Sept
7.5 - Oct
3.96 - Nov
3.63 - Dec
1 - Jan
1 - Feb")</f>
        <v>2 - March
4 - April
7.59 - May
11 - Jun
8.5 - Jul
7.5 - Aug
7.5 - Sept
7.5 - Oct
3.96 - Nov
3.63 -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</v>
      </c>
      <c r="X3" s="6">
        <f>AVERAGE(X4:X99763)</f>
        <v>3.5714285714285713E-3</v>
      </c>
      <c r="Y3" s="5">
        <f>ROUND(AVERAGE(Y4:Y99763),2)</f>
        <v>0.36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customHeight="1">
      <c r="A12" s="13" t="s">
        <v>50</v>
      </c>
      <c r="B12" s="13" t="s">
        <v>352</v>
      </c>
      <c r="C12" s="17">
        <f t="shared" ref="C12:C31" si="1">IFERROR(F12/D12," - ")</f>
        <v>18.989999999999998</v>
      </c>
      <c r="D12" s="17">
        <v>3</v>
      </c>
      <c r="E12" s="17">
        <v>0</v>
      </c>
      <c r="F12" s="17">
        <v>56.97</v>
      </c>
      <c r="G12" s="17">
        <v>0</v>
      </c>
      <c r="H12" s="17">
        <f t="shared" ref="H12:H31" si="2">G12/F12*-1</f>
        <v>0</v>
      </c>
      <c r="I12" s="17">
        <f t="shared" ref="I12:I31" si="3">J12/F12</f>
        <v>0.22361735558737048</v>
      </c>
      <c r="J12" s="17">
        <f t="shared" ref="J12:J31" si="4">F12*0.85+G12+AF12*D12+D12*AE12+AG12+AD12</f>
        <v>12.739480747812495</v>
      </c>
      <c r="K12" s="17">
        <f t="shared" ref="K12:K31" si="5">J12/D12</f>
        <v>4.246493582604165</v>
      </c>
      <c r="L12" s="17">
        <v>9</v>
      </c>
      <c r="M12" s="17">
        <f t="shared" ref="M12:M31" si="6">IFERROR(D12/L12,"-")</f>
        <v>0.33333333333333331</v>
      </c>
      <c r="N12" s="17">
        <v>59</v>
      </c>
      <c r="O12" s="17">
        <f t="shared" ref="O12:P12" si="7">D12/7</f>
        <v>0.42857142857142855</v>
      </c>
      <c r="P12" s="17">
        <f t="shared" si="7"/>
        <v>0</v>
      </c>
      <c r="Q12" s="17">
        <f t="shared" ref="Q12:Q31" si="8">ROUNDDOWN(N12/(O12+P12),0)</f>
        <v>137</v>
      </c>
      <c r="R12" s="17"/>
      <c r="S12" s="57">
        <v>0</v>
      </c>
      <c r="T12" s="57">
        <v>220</v>
      </c>
      <c r="U12" s="58">
        <v>144</v>
      </c>
      <c r="V12" s="61">
        <v>44265</v>
      </c>
      <c r="W12" s="57">
        <v>0</v>
      </c>
      <c r="X12" s="57">
        <f t="shared" ref="X12:X31" si="9">IFERROR(W12/D12,0)</f>
        <v>0</v>
      </c>
      <c r="Y12" s="57">
        <f t="shared" ref="Y12:Y31" si="10">IFERROR(G12/(W12+Z12)*-1,0)</f>
        <v>0</v>
      </c>
      <c r="Z12" s="57">
        <v>0</v>
      </c>
      <c r="AA12" s="57" t="s">
        <v>35</v>
      </c>
      <c r="AB12" s="60">
        <f t="shared" ref="AB12:AB31" si="11">IF(OR(AA12="UsLargeStandardSize",AA12="UsSmallStandardSize"),-0.69,-0.48)</f>
        <v>-0.69</v>
      </c>
      <c r="AC12" s="57">
        <v>0.2069684184027778</v>
      </c>
      <c r="AD12" s="57">
        <f t="shared" ref="AD12:AD31" si="12">IFERROR(AB12*AC12*D12*2,0)</f>
        <v>-0.85684925218749997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113</v>
      </c>
      <c r="C13" s="17">
        <f t="shared" si="1"/>
        <v>18.589999999999996</v>
      </c>
      <c r="D13" s="17">
        <v>5</v>
      </c>
      <c r="E13" s="17">
        <v>0</v>
      </c>
      <c r="F13" s="17">
        <v>92.949999999999989</v>
      </c>
      <c r="G13" s="17">
        <v>0</v>
      </c>
      <c r="H13" s="17">
        <f t="shared" si="2"/>
        <v>0</v>
      </c>
      <c r="I13" s="17">
        <f t="shared" si="3"/>
        <v>0.21013951493298361</v>
      </c>
      <c r="J13" s="17">
        <f t="shared" si="4"/>
        <v>19.532467913020824</v>
      </c>
      <c r="K13" s="17">
        <f t="shared" si="5"/>
        <v>3.9064935826041647</v>
      </c>
      <c r="L13" s="17">
        <v>20</v>
      </c>
      <c r="M13" s="17">
        <f t="shared" si="6"/>
        <v>0.25</v>
      </c>
      <c r="N13" s="17">
        <v>47</v>
      </c>
      <c r="O13" s="17">
        <f t="shared" ref="O13:P13" si="13">D13/7</f>
        <v>0.7142857142857143</v>
      </c>
      <c r="P13" s="17">
        <f t="shared" si="13"/>
        <v>0</v>
      </c>
      <c r="Q13" s="17">
        <f t="shared" si="8"/>
        <v>65</v>
      </c>
      <c r="R13" s="17"/>
      <c r="S13" s="57">
        <v>0.56000000000000005</v>
      </c>
      <c r="T13" s="57">
        <v>220</v>
      </c>
      <c r="U13" s="58">
        <v>144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0.2069684184027778</v>
      </c>
      <c r="AD13" s="57">
        <f t="shared" si="12"/>
        <v>-1.4280820869791666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/>
      <c r="C14" s="17">
        <f t="shared" si="1"/>
        <v>17.989999999999998</v>
      </c>
      <c r="D14" s="17">
        <v>4</v>
      </c>
      <c r="E14" s="17">
        <v>0</v>
      </c>
      <c r="F14" s="17">
        <v>71.959999999999994</v>
      </c>
      <c r="G14" s="17">
        <v>0</v>
      </c>
      <c r="H14" s="17">
        <f t="shared" si="2"/>
        <v>0</v>
      </c>
      <c r="I14" s="17">
        <f t="shared" si="3"/>
        <v>0.18879897624258837</v>
      </c>
      <c r="J14" s="17">
        <f t="shared" si="4"/>
        <v>13.585974330416658</v>
      </c>
      <c r="K14" s="17">
        <f t="shared" si="5"/>
        <v>3.3964935826041645</v>
      </c>
      <c r="L14" s="17">
        <v>20</v>
      </c>
      <c r="M14" s="17">
        <f t="shared" si="6"/>
        <v>0.2</v>
      </c>
      <c r="N14" s="17">
        <v>183</v>
      </c>
      <c r="O14" s="17">
        <f t="shared" ref="O14:P14" si="14">D14/7</f>
        <v>0.5714285714285714</v>
      </c>
      <c r="P14" s="17">
        <f t="shared" si="14"/>
        <v>0</v>
      </c>
      <c r="Q14" s="17">
        <f t="shared" si="8"/>
        <v>320</v>
      </c>
      <c r="R14" s="17"/>
      <c r="S14" s="57">
        <v>0.26373626373626369</v>
      </c>
      <c r="T14" s="57">
        <v>220</v>
      </c>
      <c r="U14" s="58">
        <v>144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0.2069684184027778</v>
      </c>
      <c r="AD14" s="57">
        <f t="shared" si="12"/>
        <v>-1.1424656695833333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151</v>
      </c>
      <c r="C15" s="17">
        <f t="shared" si="1"/>
        <v>18.989999999999998</v>
      </c>
      <c r="D15" s="17">
        <v>1</v>
      </c>
      <c r="E15" s="17">
        <v>0</v>
      </c>
      <c r="F15" s="17">
        <v>18.989999999999998</v>
      </c>
      <c r="G15" s="17">
        <v>0</v>
      </c>
      <c r="H15" s="17">
        <f t="shared" si="2"/>
        <v>0</v>
      </c>
      <c r="I15" s="17">
        <f t="shared" si="3"/>
        <v>0.21621056253839724</v>
      </c>
      <c r="J15" s="17">
        <f t="shared" si="4"/>
        <v>4.1058385826041635</v>
      </c>
      <c r="K15" s="17">
        <f t="shared" si="5"/>
        <v>4.1058385826041635</v>
      </c>
      <c r="L15" s="17">
        <v>10</v>
      </c>
      <c r="M15" s="17">
        <f t="shared" si="6"/>
        <v>0.1</v>
      </c>
      <c r="N15" s="17">
        <v>185</v>
      </c>
      <c r="O15" s="17">
        <f t="shared" ref="O15:P15" si="15">D15/7</f>
        <v>0.14285714285714285</v>
      </c>
      <c r="P15" s="17">
        <f t="shared" si="15"/>
        <v>0</v>
      </c>
      <c r="Q15" s="17">
        <f t="shared" si="8"/>
        <v>1295</v>
      </c>
      <c r="R15" s="17"/>
      <c r="S15" s="57">
        <v>0.25806451612903231</v>
      </c>
      <c r="T15" s="57">
        <v>220</v>
      </c>
      <c r="U15" s="58">
        <v>144</v>
      </c>
      <c r="V15" s="61">
        <v>44265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0.2069684184027778</v>
      </c>
      <c r="AD15" s="57">
        <f t="shared" si="12"/>
        <v>-0.28561641739583332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107</v>
      </c>
      <c r="C16" s="17">
        <f t="shared" si="1"/>
        <v>17.989999999999998</v>
      </c>
      <c r="D16" s="17">
        <v>6</v>
      </c>
      <c r="E16" s="17">
        <v>0</v>
      </c>
      <c r="F16" s="17">
        <v>107.94</v>
      </c>
      <c r="G16" s="17">
        <v>0</v>
      </c>
      <c r="H16" s="17">
        <f t="shared" si="2"/>
        <v>0</v>
      </c>
      <c r="I16" s="17">
        <f t="shared" si="3"/>
        <v>0.18098046595909761</v>
      </c>
      <c r="J16" s="17">
        <f t="shared" si="4"/>
        <v>19.535031495624995</v>
      </c>
      <c r="K16" s="17">
        <f t="shared" si="5"/>
        <v>3.255838582604166</v>
      </c>
      <c r="L16" s="17">
        <v>17</v>
      </c>
      <c r="M16" s="17">
        <f t="shared" si="6"/>
        <v>0.35294117647058826</v>
      </c>
      <c r="N16" s="17">
        <v>177</v>
      </c>
      <c r="O16" s="17">
        <f t="shared" ref="O16:P16" si="16">D16/7</f>
        <v>0.8571428571428571</v>
      </c>
      <c r="P16" s="17">
        <f t="shared" si="16"/>
        <v>0</v>
      </c>
      <c r="Q16" s="17">
        <f t="shared" si="8"/>
        <v>206</v>
      </c>
      <c r="R16" s="17"/>
      <c r="S16" s="57">
        <v>0.32067510548523209</v>
      </c>
      <c r="T16" s="57">
        <v>220</v>
      </c>
      <c r="U16" s="58">
        <v>40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0.2069684184027778</v>
      </c>
      <c r="AD16" s="57">
        <f t="shared" si="12"/>
        <v>-1.7136985043749999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342</v>
      </c>
      <c r="C17" s="17">
        <f t="shared" si="1"/>
        <v>17.303846153846152</v>
      </c>
      <c r="D17" s="17">
        <v>13</v>
      </c>
      <c r="E17" s="17">
        <v>0</v>
      </c>
      <c r="F17" s="17">
        <v>224.95</v>
      </c>
      <c r="G17" s="17">
        <v>0</v>
      </c>
      <c r="H17" s="17">
        <f t="shared" si="2"/>
        <v>0</v>
      </c>
      <c r="I17" s="17">
        <f t="shared" si="3"/>
        <v>0.15445166292000065</v>
      </c>
      <c r="J17" s="17">
        <f t="shared" si="4"/>
        <v>34.743901573854146</v>
      </c>
      <c r="K17" s="17">
        <f t="shared" si="5"/>
        <v>2.6726078133733959</v>
      </c>
      <c r="L17" s="17">
        <v>18</v>
      </c>
      <c r="M17" s="17">
        <f t="shared" si="6"/>
        <v>0.72222222222222221</v>
      </c>
      <c r="N17" s="17">
        <v>163</v>
      </c>
      <c r="O17" s="17">
        <f t="shared" ref="O17:P17" si="17">D17/7</f>
        <v>1.8571428571428572</v>
      </c>
      <c r="P17" s="17">
        <f t="shared" si="17"/>
        <v>0</v>
      </c>
      <c r="Q17" s="17">
        <f t="shared" si="8"/>
        <v>87</v>
      </c>
      <c r="R17" s="17"/>
      <c r="S17" s="57">
        <v>0.46636771300448432</v>
      </c>
      <c r="T17" s="57">
        <v>548</v>
      </c>
      <c r="U17" s="58">
        <v>36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0.2069684184027778</v>
      </c>
      <c r="AD17" s="57">
        <f t="shared" si="12"/>
        <v>-3.7130134261458334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413</v>
      </c>
      <c r="C18" s="17">
        <f t="shared" si="1"/>
        <v>16.256249999999998</v>
      </c>
      <c r="D18" s="17">
        <v>24</v>
      </c>
      <c r="E18" s="17">
        <v>0</v>
      </c>
      <c r="F18" s="17">
        <v>390.15</v>
      </c>
      <c r="G18" s="17">
        <v>0</v>
      </c>
      <c r="H18" s="17">
        <f t="shared" si="2"/>
        <v>0</v>
      </c>
      <c r="I18" s="17">
        <f t="shared" si="3"/>
        <v>0.1096286709791106</v>
      </c>
      <c r="J18" s="17">
        <f t="shared" si="4"/>
        <v>42.771625982499998</v>
      </c>
      <c r="K18" s="17">
        <f t="shared" si="5"/>
        <v>1.7821510826041667</v>
      </c>
      <c r="L18" s="17">
        <v>32</v>
      </c>
      <c r="M18" s="17">
        <f t="shared" si="6"/>
        <v>0.75</v>
      </c>
      <c r="N18" s="17">
        <v>139</v>
      </c>
      <c r="O18" s="17">
        <f t="shared" ref="O18:P18" si="18">D18/7</f>
        <v>3.4285714285714284</v>
      </c>
      <c r="P18" s="17">
        <f t="shared" si="18"/>
        <v>0</v>
      </c>
      <c r="Q18" s="17">
        <f t="shared" si="8"/>
        <v>40</v>
      </c>
      <c r="R18" s="17"/>
      <c r="S18" s="57">
        <v>1.0105263157894739</v>
      </c>
      <c r="T18" s="57">
        <v>548</v>
      </c>
      <c r="U18" s="58">
        <v>36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0.2069684184027778</v>
      </c>
      <c r="AD18" s="57">
        <f t="shared" si="12"/>
        <v>-6.8547940174999997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1"/>
        <v>18.192499999999999</v>
      </c>
      <c r="D19" s="17">
        <v>8</v>
      </c>
      <c r="E19" s="17">
        <v>0</v>
      </c>
      <c r="F19" s="17">
        <v>145.54</v>
      </c>
      <c r="G19" s="17">
        <v>0</v>
      </c>
      <c r="H19" s="17">
        <f t="shared" si="2"/>
        <v>0</v>
      </c>
      <c r="I19" s="17">
        <f t="shared" si="3"/>
        <v>0.18842729600682506</v>
      </c>
      <c r="J19" s="17">
        <f t="shared" si="4"/>
        <v>27.42370866083332</v>
      </c>
      <c r="K19" s="17">
        <f t="shared" si="5"/>
        <v>3.427963582604165</v>
      </c>
      <c r="L19" s="17">
        <v>26</v>
      </c>
      <c r="M19" s="17">
        <f t="shared" si="6"/>
        <v>0.30769230769230771</v>
      </c>
      <c r="N19" s="17">
        <v>124</v>
      </c>
      <c r="O19" s="17">
        <f t="shared" ref="O19:P19" si="19">D19/7</f>
        <v>1.1428571428571428</v>
      </c>
      <c r="P19" s="17">
        <f t="shared" si="19"/>
        <v>0</v>
      </c>
      <c r="Q19" s="17">
        <f t="shared" si="8"/>
        <v>108</v>
      </c>
      <c r="R19" s="17"/>
      <c r="S19" s="57">
        <v>0.77460317460317463</v>
      </c>
      <c r="T19" s="57">
        <v>548</v>
      </c>
      <c r="U19" s="58">
        <v>36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0.2069684184027778</v>
      </c>
      <c r="AD19" s="57">
        <f t="shared" si="12"/>
        <v>-2.2849313391666666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1"/>
        <v>17.27</v>
      </c>
      <c r="D20" s="17">
        <v>7</v>
      </c>
      <c r="E20" s="17">
        <v>0</v>
      </c>
      <c r="F20" s="17">
        <v>120.89</v>
      </c>
      <c r="G20" s="17">
        <v>0</v>
      </c>
      <c r="H20" s="17">
        <f t="shared" si="2"/>
        <v>0</v>
      </c>
      <c r="I20" s="17">
        <f t="shared" si="3"/>
        <v>0.15308851086300904</v>
      </c>
      <c r="J20" s="17">
        <f t="shared" si="4"/>
        <v>18.506870078229163</v>
      </c>
      <c r="K20" s="17">
        <f t="shared" si="5"/>
        <v>2.6438385826041659</v>
      </c>
      <c r="L20" s="17">
        <v>8</v>
      </c>
      <c r="M20" s="17">
        <f t="shared" si="6"/>
        <v>0.875</v>
      </c>
      <c r="N20" s="17">
        <v>115</v>
      </c>
      <c r="O20" s="17">
        <f t="shared" ref="O20:P20" si="20">D20/7</f>
        <v>1</v>
      </c>
      <c r="P20" s="17">
        <f t="shared" si="20"/>
        <v>0</v>
      </c>
      <c r="Q20" s="17">
        <f t="shared" si="8"/>
        <v>115</v>
      </c>
      <c r="R20" s="17"/>
      <c r="S20" s="57">
        <v>0.75766016713091922</v>
      </c>
      <c r="T20" s="57">
        <v>768</v>
      </c>
      <c r="U20" s="58">
        <v>36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0.2069684184027778</v>
      </c>
      <c r="AD20" s="57">
        <f t="shared" si="12"/>
        <v>-1.9993149217708333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109</v>
      </c>
      <c r="C21" s="17">
        <f t="shared" si="1"/>
        <v>16.489999999999998</v>
      </c>
      <c r="D21" s="17">
        <v>8</v>
      </c>
      <c r="E21" s="17">
        <v>0</v>
      </c>
      <c r="F21" s="17">
        <v>131.91999999999999</v>
      </c>
      <c r="G21" s="17">
        <v>0</v>
      </c>
      <c r="H21" s="17">
        <f t="shared" si="2"/>
        <v>0</v>
      </c>
      <c r="I21" s="17">
        <f t="shared" si="3"/>
        <v>0.12012362538533448</v>
      </c>
      <c r="J21" s="17">
        <f t="shared" si="4"/>
        <v>15.846708660833324</v>
      </c>
      <c r="K21" s="17">
        <f t="shared" si="5"/>
        <v>1.9808385826041655</v>
      </c>
      <c r="L21" s="17">
        <v>14</v>
      </c>
      <c r="M21" s="17">
        <f t="shared" si="6"/>
        <v>0.5714285714285714</v>
      </c>
      <c r="N21" s="17">
        <v>137</v>
      </c>
      <c r="O21" s="17">
        <f t="shared" ref="O21:P21" si="21">D21/7</f>
        <v>1.1428571428571428</v>
      </c>
      <c r="P21" s="17">
        <f t="shared" si="21"/>
        <v>0</v>
      </c>
      <c r="Q21" s="17">
        <f t="shared" si="8"/>
        <v>119</v>
      </c>
      <c r="R21" s="17"/>
      <c r="S21" s="57">
        <v>0.90476190476190477</v>
      </c>
      <c r="T21" s="57">
        <v>732</v>
      </c>
      <c r="U21" s="58">
        <v>220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0.2069684184027778</v>
      </c>
      <c r="AD21" s="57">
        <f t="shared" si="12"/>
        <v>-2.2849313391666666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27">
        <v>16.489999999999998</v>
      </c>
      <c r="C22" s="17">
        <f t="shared" si="1"/>
        <v>16.656666666666666</v>
      </c>
      <c r="D22" s="17">
        <v>9</v>
      </c>
      <c r="E22" s="17">
        <v>0</v>
      </c>
      <c r="F22" s="17">
        <v>149.91</v>
      </c>
      <c r="G22" s="17">
        <v>0</v>
      </c>
      <c r="H22" s="17">
        <f t="shared" si="2"/>
        <v>0</v>
      </c>
      <c r="I22" s="17">
        <f t="shared" si="3"/>
        <v>0.10919803882329389</v>
      </c>
      <c r="J22" s="17">
        <f t="shared" si="4"/>
        <v>16.369877999999986</v>
      </c>
      <c r="K22" s="17">
        <f t="shared" si="5"/>
        <v>1.8188753333333318</v>
      </c>
      <c r="L22" s="17">
        <v>16</v>
      </c>
      <c r="M22" s="17">
        <f t="shared" si="6"/>
        <v>0.5625</v>
      </c>
      <c r="N22" s="17">
        <v>126</v>
      </c>
      <c r="O22" s="17">
        <f t="shared" ref="O22:P22" si="22">D22/7</f>
        <v>1.2857142857142858</v>
      </c>
      <c r="P22" s="17">
        <f t="shared" si="22"/>
        <v>0</v>
      </c>
      <c r="Q22" s="17">
        <f t="shared" si="8"/>
        <v>98</v>
      </c>
      <c r="R22" s="17"/>
      <c r="S22" s="57">
        <v>1.017964071856287</v>
      </c>
      <c r="T22" s="57">
        <v>732</v>
      </c>
      <c r="U22" s="58">
        <v>220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0.15162777777777781</v>
      </c>
      <c r="AD22" s="57">
        <f t="shared" si="12"/>
        <v>-1.8832170000000004</v>
      </c>
      <c r="AE22" s="57">
        <v>-7.7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414</v>
      </c>
      <c r="C23" s="17">
        <f t="shared" si="1"/>
        <v>16.989999999999998</v>
      </c>
      <c r="D23" s="17">
        <v>6</v>
      </c>
      <c r="E23" s="17">
        <v>1</v>
      </c>
      <c r="F23" s="17">
        <v>101.94</v>
      </c>
      <c r="G23" s="17">
        <v>0</v>
      </c>
      <c r="H23" s="17">
        <f t="shared" si="2"/>
        <v>0</v>
      </c>
      <c r="I23" s="17">
        <f t="shared" si="3"/>
        <v>0.12373211693152834</v>
      </c>
      <c r="J23" s="17">
        <f t="shared" si="4"/>
        <v>12.613251999999999</v>
      </c>
      <c r="K23" s="17">
        <f t="shared" si="5"/>
        <v>2.1022086666666664</v>
      </c>
      <c r="L23" s="17">
        <v>19</v>
      </c>
      <c r="M23" s="17">
        <f t="shared" si="6"/>
        <v>0.31578947368421051</v>
      </c>
      <c r="N23" s="17">
        <v>118</v>
      </c>
      <c r="O23" s="17">
        <f t="shared" ref="O23:P23" si="23">D23/7</f>
        <v>0.8571428571428571</v>
      </c>
      <c r="P23" s="17">
        <f t="shared" si="23"/>
        <v>0.14285714285714285</v>
      </c>
      <c r="Q23" s="17">
        <f t="shared" si="8"/>
        <v>118</v>
      </c>
      <c r="R23" s="17"/>
      <c r="S23" s="57">
        <v>0.84738041002277908</v>
      </c>
      <c r="T23" s="57">
        <v>732</v>
      </c>
      <c r="U23" s="58">
        <v>220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0.15162777777777781</v>
      </c>
      <c r="AD23" s="57">
        <f t="shared" si="12"/>
        <v>-1.2554780000000001</v>
      </c>
      <c r="AE23" s="57">
        <v>-7.7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415</v>
      </c>
      <c r="C24" s="17">
        <f t="shared" si="1"/>
        <v>16.039285714285715</v>
      </c>
      <c r="D24" s="17">
        <v>14</v>
      </c>
      <c r="E24" s="17">
        <v>1</v>
      </c>
      <c r="F24" s="17">
        <v>224.55</v>
      </c>
      <c r="G24" s="17">
        <v>-14.45</v>
      </c>
      <c r="H24" s="17">
        <f t="shared" si="2"/>
        <v>6.4350924070362941E-2</v>
      </c>
      <c r="I24" s="17">
        <f t="shared" si="3"/>
        <v>1.6332315000371217E-2</v>
      </c>
      <c r="J24" s="17">
        <f t="shared" si="4"/>
        <v>3.667421333333357</v>
      </c>
      <c r="K24" s="17">
        <f t="shared" si="5"/>
        <v>0.26195866666666834</v>
      </c>
      <c r="L24" s="17">
        <v>38</v>
      </c>
      <c r="M24" s="17">
        <f t="shared" si="6"/>
        <v>0.36842105263157893</v>
      </c>
      <c r="N24" s="17">
        <v>103</v>
      </c>
      <c r="O24" s="17">
        <f t="shared" ref="O24:P24" si="24">D24/7</f>
        <v>2</v>
      </c>
      <c r="P24" s="17">
        <f t="shared" si="24"/>
        <v>0.14285714285714285</v>
      </c>
      <c r="Q24" s="17">
        <f t="shared" si="8"/>
        <v>48</v>
      </c>
      <c r="R24" s="17"/>
      <c r="S24" s="57">
        <v>0.95923261390887293</v>
      </c>
      <c r="T24" s="57">
        <v>732</v>
      </c>
      <c r="U24" s="58">
        <v>220</v>
      </c>
      <c r="V24" s="61" t="s">
        <v>416</v>
      </c>
      <c r="W24" s="57">
        <v>1</v>
      </c>
      <c r="X24" s="57">
        <f t="shared" si="9"/>
        <v>7.1428571428571425E-2</v>
      </c>
      <c r="Y24" s="57">
        <f t="shared" si="10"/>
        <v>7.2249999999999996</v>
      </c>
      <c r="Z24" s="57">
        <v>1</v>
      </c>
      <c r="AA24" s="57" t="s">
        <v>35</v>
      </c>
      <c r="AB24" s="60">
        <f t="shared" si="11"/>
        <v>-0.69</v>
      </c>
      <c r="AC24" s="57">
        <v>0.15162777777777781</v>
      </c>
      <c r="AD24" s="57">
        <f t="shared" si="12"/>
        <v>-2.929448666666667</v>
      </c>
      <c r="AE24" s="57">
        <v>-7.7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417</v>
      </c>
      <c r="C25" s="17">
        <f t="shared" si="1"/>
        <v>17.489999999999998</v>
      </c>
      <c r="D25" s="17">
        <v>4</v>
      </c>
      <c r="E25" s="17">
        <v>1</v>
      </c>
      <c r="F25" s="17">
        <v>69.959999999999994</v>
      </c>
      <c r="G25" s="17">
        <v>0</v>
      </c>
      <c r="H25" s="17">
        <f t="shared" si="2"/>
        <v>0</v>
      </c>
      <c r="I25" s="17">
        <f t="shared" si="3"/>
        <v>0.17422576710501236</v>
      </c>
      <c r="J25" s="17">
        <f t="shared" si="4"/>
        <v>12.188834666666663</v>
      </c>
      <c r="K25" s="17">
        <f t="shared" si="5"/>
        <v>3.0472086666666658</v>
      </c>
      <c r="L25" s="17">
        <v>20</v>
      </c>
      <c r="M25" s="17">
        <f t="shared" si="6"/>
        <v>0.2</v>
      </c>
      <c r="N25" s="17">
        <v>94</v>
      </c>
      <c r="O25" s="17">
        <f t="shared" ref="O25:P25" si="25">D25/7</f>
        <v>0.5714285714285714</v>
      </c>
      <c r="P25" s="17">
        <f t="shared" si="25"/>
        <v>0.14285714285714285</v>
      </c>
      <c r="Q25" s="17">
        <f t="shared" si="8"/>
        <v>131</v>
      </c>
      <c r="R25" s="17"/>
      <c r="S25" s="57">
        <v>0.986784140969163</v>
      </c>
      <c r="T25" s="57">
        <v>732</v>
      </c>
      <c r="U25" s="58">
        <v>220</v>
      </c>
      <c r="V25" s="61" t="s">
        <v>418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0.15162777777777781</v>
      </c>
      <c r="AD25" s="57">
        <f t="shared" si="12"/>
        <v>-0.83698533333333347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1"/>
        <v>16.631538461538462</v>
      </c>
      <c r="D26" s="17">
        <v>13</v>
      </c>
      <c r="E26" s="17">
        <v>2</v>
      </c>
      <c r="F26" s="17">
        <v>216.21</v>
      </c>
      <c r="G26" s="17">
        <v>0</v>
      </c>
      <c r="H26" s="17">
        <f t="shared" si="2"/>
        <v>0</v>
      </c>
      <c r="I26" s="17">
        <f t="shared" si="3"/>
        <v>0.13934467724280405</v>
      </c>
      <c r="J26" s="17">
        <f t="shared" si="4"/>
        <v>30.127712666666667</v>
      </c>
      <c r="K26" s="17">
        <f t="shared" si="5"/>
        <v>2.317516358974359</v>
      </c>
      <c r="L26" s="17">
        <v>25</v>
      </c>
      <c r="M26" s="17">
        <f t="shared" si="6"/>
        <v>0.52</v>
      </c>
      <c r="N26" s="17">
        <v>77</v>
      </c>
      <c r="O26" s="17">
        <f t="shared" ref="O26:P26" si="26">D26/7</f>
        <v>1.8571428571428572</v>
      </c>
      <c r="P26" s="17">
        <f t="shared" si="26"/>
        <v>0.2857142857142857</v>
      </c>
      <c r="Q26" s="17">
        <f t="shared" si="8"/>
        <v>35</v>
      </c>
      <c r="R26" s="17"/>
      <c r="S26" s="57">
        <v>1.0272727272727269</v>
      </c>
      <c r="T26" s="57">
        <v>512</v>
      </c>
      <c r="U26" s="58">
        <v>220</v>
      </c>
      <c r="V26" s="61" t="s">
        <v>419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0.15162777777777781</v>
      </c>
      <c r="AD26" s="57">
        <f t="shared" si="12"/>
        <v>-2.7202023333333338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27">
        <v>17.989999999999998</v>
      </c>
      <c r="C27" s="17">
        <f t="shared" si="1"/>
        <v>16.70304347826087</v>
      </c>
      <c r="D27" s="17">
        <v>23</v>
      </c>
      <c r="E27" s="17">
        <v>3</v>
      </c>
      <c r="F27" s="17">
        <v>384.17</v>
      </c>
      <c r="G27" s="17">
        <v>0</v>
      </c>
      <c r="H27" s="17">
        <f t="shared" si="2"/>
        <v>0</v>
      </c>
      <c r="I27" s="17">
        <f t="shared" si="3"/>
        <v>0.14238696236909021</v>
      </c>
      <c r="J27" s="17">
        <f t="shared" si="4"/>
        <v>54.700799333333386</v>
      </c>
      <c r="K27" s="17">
        <f t="shared" si="5"/>
        <v>2.378295623188408</v>
      </c>
      <c r="L27" s="17">
        <v>32</v>
      </c>
      <c r="M27" s="17">
        <f t="shared" si="6"/>
        <v>0.71875</v>
      </c>
      <c r="N27" s="17">
        <v>51</v>
      </c>
      <c r="O27" s="17">
        <f t="shared" ref="O27:P27" si="27">D27/7</f>
        <v>3.2857142857142856</v>
      </c>
      <c r="P27" s="17">
        <f t="shared" si="27"/>
        <v>0.42857142857142855</v>
      </c>
      <c r="Q27" s="17">
        <f t="shared" si="8"/>
        <v>13</v>
      </c>
      <c r="R27" s="17"/>
      <c r="S27" s="57">
        <v>1.077844311377246</v>
      </c>
      <c r="T27" s="57">
        <v>512</v>
      </c>
      <c r="U27" s="58">
        <v>220</v>
      </c>
      <c r="V27" s="61" t="s">
        <v>419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0.15162777777777781</v>
      </c>
      <c r="AD27" s="57">
        <f t="shared" si="12"/>
        <v>-4.8126656666666676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1"/>
        <v>16.59</v>
      </c>
      <c r="D28" s="17">
        <v>11</v>
      </c>
      <c r="E28" s="17">
        <v>0</v>
      </c>
      <c r="F28" s="17">
        <v>182.49</v>
      </c>
      <c r="G28" s="17">
        <v>0</v>
      </c>
      <c r="H28" s="17">
        <f t="shared" si="2"/>
        <v>0</v>
      </c>
      <c r="I28" s="17">
        <f t="shared" si="3"/>
        <v>0.18233136907273462</v>
      </c>
      <c r="J28" s="17">
        <f t="shared" si="4"/>
        <v>33.273651542083343</v>
      </c>
      <c r="K28" s="17">
        <f t="shared" si="5"/>
        <v>3.0248774129166676</v>
      </c>
      <c r="L28" s="17">
        <v>26</v>
      </c>
      <c r="M28" s="17">
        <f t="shared" si="6"/>
        <v>0.42307692307692307</v>
      </c>
      <c r="N28" s="17">
        <v>29</v>
      </c>
      <c r="O28" s="17">
        <f t="shared" ref="O28:P28" si="28">D28/7</f>
        <v>1.5714285714285714</v>
      </c>
      <c r="P28" s="17">
        <f t="shared" si="28"/>
        <v>0</v>
      </c>
      <c r="Q28" s="17">
        <f t="shared" si="8"/>
        <v>18</v>
      </c>
      <c r="R28" s="17"/>
      <c r="S28" s="57">
        <v>1.330415754923413</v>
      </c>
      <c r="T28" s="57">
        <v>512</v>
      </c>
      <c r="U28" s="58">
        <v>220</v>
      </c>
      <c r="V28" s="61" t="s">
        <v>419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0.15162777777777781</v>
      </c>
      <c r="AD28" s="57">
        <f t="shared" si="12"/>
        <v>-2.301709666666667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1"/>
        <v>17.990000000000002</v>
      </c>
      <c r="D29" s="17">
        <v>7</v>
      </c>
      <c r="E29" s="17">
        <v>0</v>
      </c>
      <c r="F29" s="17">
        <v>125.93</v>
      </c>
      <c r="G29" s="17">
        <v>0</v>
      </c>
      <c r="H29" s="17">
        <f t="shared" si="2"/>
        <v>0</v>
      </c>
      <c r="I29" s="17">
        <f t="shared" si="3"/>
        <v>0.23429001739392258</v>
      </c>
      <c r="J29" s="17">
        <f t="shared" si="4"/>
        <v>29.504141890416673</v>
      </c>
      <c r="K29" s="17">
        <f t="shared" si="5"/>
        <v>4.2148774129166675</v>
      </c>
      <c r="L29" s="17">
        <v>29</v>
      </c>
      <c r="M29" s="17">
        <f t="shared" si="6"/>
        <v>0.2413793103448276</v>
      </c>
      <c r="N29" s="17">
        <v>53</v>
      </c>
      <c r="O29" s="17">
        <f t="shared" ref="O29:P29" si="29">D29/7</f>
        <v>1</v>
      </c>
      <c r="P29" s="17">
        <f t="shared" si="29"/>
        <v>0</v>
      </c>
      <c r="Q29" s="17">
        <f t="shared" si="8"/>
        <v>53</v>
      </c>
      <c r="R29" s="17"/>
      <c r="S29" s="57">
        <v>1.375</v>
      </c>
      <c r="T29" s="57">
        <v>512</v>
      </c>
      <c r="U29" s="58">
        <v>220</v>
      </c>
      <c r="V29" s="61" t="s">
        <v>419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0.15162777777777781</v>
      </c>
      <c r="AD29" s="57">
        <f t="shared" si="12"/>
        <v>-1.4647243333333335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27">
        <v>18.989999999999998</v>
      </c>
      <c r="C30" s="17">
        <f t="shared" si="1"/>
        <v>17.990000000000002</v>
      </c>
      <c r="D30" s="17">
        <v>7</v>
      </c>
      <c r="E30" s="17">
        <v>0</v>
      </c>
      <c r="F30" s="17">
        <v>125.93</v>
      </c>
      <c r="G30" s="17">
        <v>0</v>
      </c>
      <c r="H30" s="17">
        <f t="shared" si="2"/>
        <v>0</v>
      </c>
      <c r="I30" s="17">
        <f t="shared" si="3"/>
        <v>0.23429001739392258</v>
      </c>
      <c r="J30" s="17">
        <f t="shared" si="4"/>
        <v>29.504141890416673</v>
      </c>
      <c r="K30" s="17">
        <f t="shared" si="5"/>
        <v>4.2148774129166675</v>
      </c>
      <c r="L30" s="17">
        <v>24</v>
      </c>
      <c r="M30" s="17">
        <f t="shared" si="6"/>
        <v>0.29166666666666669</v>
      </c>
      <c r="N30" s="17">
        <v>38</v>
      </c>
      <c r="O30" s="17">
        <f t="shared" ref="O30:P30" si="30">D30/7</f>
        <v>1</v>
      </c>
      <c r="P30" s="17">
        <f t="shared" si="30"/>
        <v>0</v>
      </c>
      <c r="Q30" s="17">
        <f t="shared" si="8"/>
        <v>38</v>
      </c>
      <c r="R30" s="17"/>
      <c r="S30" s="57">
        <v>1.3662921348314609</v>
      </c>
      <c r="T30" s="57">
        <v>512</v>
      </c>
      <c r="U30" s="58">
        <v>220</v>
      </c>
      <c r="V30" s="61" t="s">
        <v>420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0.15162777777777781</v>
      </c>
      <c r="AD30" s="57">
        <f t="shared" si="12"/>
        <v>-1.4647243333333335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18.989999999999998</v>
      </c>
      <c r="D31" s="17">
        <v>12</v>
      </c>
      <c r="E31" s="17">
        <v>1</v>
      </c>
      <c r="F31" s="17">
        <v>227.88</v>
      </c>
      <c r="G31" s="17">
        <v>0</v>
      </c>
      <c r="H31" s="17">
        <f t="shared" si="2"/>
        <v>0</v>
      </c>
      <c r="I31" s="17">
        <f t="shared" si="3"/>
        <v>0.26671287061172538</v>
      </c>
      <c r="J31" s="17">
        <f t="shared" si="4"/>
        <v>60.778528954999977</v>
      </c>
      <c r="K31" s="17">
        <f t="shared" si="5"/>
        <v>5.0648774129166645</v>
      </c>
      <c r="L31" s="17">
        <v>31</v>
      </c>
      <c r="M31" s="17">
        <f t="shared" si="6"/>
        <v>0.38709677419354838</v>
      </c>
      <c r="N31" s="17">
        <v>9</v>
      </c>
      <c r="O31" s="17">
        <f t="shared" ref="O31:P31" si="31">D31/7</f>
        <v>1.7142857142857142</v>
      </c>
      <c r="P31" s="17">
        <f t="shared" si="31"/>
        <v>0.14285714285714285</v>
      </c>
      <c r="Q31" s="17">
        <f t="shared" si="8"/>
        <v>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1.4931880108991831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0.15162777777777781</v>
      </c>
      <c r="AD31" s="57">
        <f t="shared" si="12"/>
        <v>-2.5109560000000002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8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Purple &amp; Black")</f>
        <v>All Weather Cornhole Bean Bags Set of 8 - Duck Cloth, Regulation Size &amp; Weight - Purple &amp;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Info!B1:BJ7000""),3,FALSE),"""")"),"B07ZTPBJWW")</f>
        <v>B07ZTPBJWW</v>
      </c>
      <c r="B2" s="2" t="s">
        <v>421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295</v>
      </c>
      <c r="E3" s="4"/>
      <c r="F3" s="5">
        <f t="shared" ref="F3:G3" si="0">SUM(F4:F99763)</f>
        <v>5335.04</v>
      </c>
      <c r="G3" s="5">
        <f t="shared" si="0"/>
        <v>0</v>
      </c>
      <c r="H3" s="6">
        <f t="shared" ref="H3:H31" si="1">G3/F3*-1</f>
        <v>0</v>
      </c>
      <c r="I3" s="7">
        <f t="shared" ref="I3:I31" si="2">J3/F3</f>
        <v>0.20128122211035696</v>
      </c>
      <c r="J3" s="5">
        <f>SUM(J4:J99763)</f>
        <v>1073.8433712076387</v>
      </c>
      <c r="K3" s="5">
        <f t="shared" ref="K3:K31" si="3">J3/D3</f>
        <v>3.6401470210428433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4 - May
6 - Jun
6.5 - Jul
4 - Aug
4 - Sept
3.5 - Oct
1.98 - Nov
1.5 - Dec
2 - Jan
2 - Feb")</f>
        <v>2 - March
4 - April
4 - May
6 - Jun
6.5 - Jul
4 - Aug
4 - Sept
3.5 - Oct
1.98 - Nov
1.5 -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328</v>
      </c>
      <c r="U4" s="58">
        <v>48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328</v>
      </c>
      <c r="U5" s="58">
        <v>48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0.17804342592592592</v>
      </c>
      <c r="AD5" s="57">
        <f t="shared" si="12"/>
        <v>0</v>
      </c>
      <c r="AE5" s="57">
        <v>-7.32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328</v>
      </c>
      <c r="U6" s="58">
        <v>48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0.17804342592592592</v>
      </c>
      <c r="AD6" s="57">
        <f t="shared" si="12"/>
        <v>0</v>
      </c>
      <c r="AE6" s="57">
        <v>-7.32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328</v>
      </c>
      <c r="U7" s="58">
        <v>48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328</v>
      </c>
      <c r="U8" s="58">
        <v>48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280</v>
      </c>
      <c r="U9" s="58">
        <v>156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0.17804342592592592</v>
      </c>
      <c r="AD9" s="57">
        <f t="shared" si="12"/>
        <v>0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280</v>
      </c>
      <c r="U10" s="58">
        <v>156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0.17804342592592592</v>
      </c>
      <c r="AD10" s="57">
        <f t="shared" si="12"/>
        <v>0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280</v>
      </c>
      <c r="U11" s="58">
        <v>156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0.17804342592592592</v>
      </c>
      <c r="AD11" s="57">
        <f t="shared" si="12"/>
        <v>0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113</v>
      </c>
      <c r="C12" s="17">
        <f t="shared" si="4"/>
        <v>19.989999999999998</v>
      </c>
      <c r="D12" s="17">
        <v>4</v>
      </c>
      <c r="E12" s="17">
        <v>0</v>
      </c>
      <c r="F12" s="17">
        <v>79.959999999999994</v>
      </c>
      <c r="G12" s="17">
        <v>0</v>
      </c>
      <c r="H12" s="17">
        <f t="shared" si="1"/>
        <v>0</v>
      </c>
      <c r="I12" s="17">
        <f t="shared" si="2"/>
        <v>0.2572997041298426</v>
      </c>
      <c r="J12" s="17">
        <f t="shared" si="5"/>
        <v>20.573684342222212</v>
      </c>
      <c r="K12" s="17">
        <f t="shared" si="3"/>
        <v>5.1434210855555529</v>
      </c>
      <c r="L12" s="17">
        <v>9</v>
      </c>
      <c r="M12" s="17">
        <f t="shared" si="6"/>
        <v>0.44444444444444442</v>
      </c>
      <c r="N12" s="17">
        <v>46</v>
      </c>
      <c r="O12" s="17">
        <f t="shared" ref="O12:P12" si="20">D12/7</f>
        <v>0.5714285714285714</v>
      </c>
      <c r="P12" s="17">
        <f t="shared" si="20"/>
        <v>0</v>
      </c>
      <c r="Q12" s="17">
        <f t="shared" si="8"/>
        <v>80</v>
      </c>
      <c r="R12" s="17"/>
      <c r="S12" s="57">
        <v>0.16326530612244899</v>
      </c>
      <c r="T12" s="57">
        <v>280</v>
      </c>
      <c r="U12" s="58">
        <v>156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0.17296298148148145</v>
      </c>
      <c r="AD12" s="57">
        <f t="shared" si="12"/>
        <v>-0.9547556577777776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113</v>
      </c>
      <c r="C13" s="17">
        <f t="shared" si="4"/>
        <v>19.678125000000001</v>
      </c>
      <c r="D13" s="17">
        <v>16</v>
      </c>
      <c r="E13" s="17">
        <v>0</v>
      </c>
      <c r="F13" s="17">
        <v>314.85000000000002</v>
      </c>
      <c r="G13" s="17">
        <v>0</v>
      </c>
      <c r="H13" s="17">
        <f t="shared" si="1"/>
        <v>0</v>
      </c>
      <c r="I13" s="17">
        <f t="shared" si="2"/>
        <v>0.24790610566583729</v>
      </c>
      <c r="J13" s="17">
        <f t="shared" si="5"/>
        <v>78.053237368888873</v>
      </c>
      <c r="K13" s="17">
        <f t="shared" si="3"/>
        <v>4.8783273355555545</v>
      </c>
      <c r="L13" s="17">
        <v>14</v>
      </c>
      <c r="M13" s="17">
        <f t="shared" si="6"/>
        <v>1.1428571428571428</v>
      </c>
      <c r="N13" s="17">
        <v>28</v>
      </c>
      <c r="O13" s="17">
        <f t="shared" ref="O13:P13" si="21">D13/7</f>
        <v>2.2857142857142856</v>
      </c>
      <c r="P13" s="17">
        <f t="shared" si="21"/>
        <v>0</v>
      </c>
      <c r="Q13" s="17">
        <f t="shared" si="8"/>
        <v>12</v>
      </c>
      <c r="R13" s="17"/>
      <c r="S13" s="57">
        <v>1.0810810810810809</v>
      </c>
      <c r="T13" s="57">
        <v>280</v>
      </c>
      <c r="U13" s="58">
        <v>156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0.17296298148148145</v>
      </c>
      <c r="AD13" s="57">
        <f t="shared" si="12"/>
        <v>-3.8190226311111104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151</v>
      </c>
      <c r="C14" s="17">
        <f t="shared" si="4"/>
        <v>19.272500000000001</v>
      </c>
      <c r="D14" s="17">
        <v>4</v>
      </c>
      <c r="E14" s="17">
        <v>0</v>
      </c>
      <c r="F14" s="17">
        <v>77.09</v>
      </c>
      <c r="G14" s="17">
        <v>0</v>
      </c>
      <c r="H14" s="17">
        <f t="shared" si="1"/>
        <v>0</v>
      </c>
      <c r="I14" s="17">
        <f t="shared" si="2"/>
        <v>0.23523393880168914</v>
      </c>
      <c r="J14" s="17">
        <f t="shared" si="5"/>
        <v>18.134184342222216</v>
      </c>
      <c r="K14" s="17">
        <f t="shared" si="3"/>
        <v>4.5335460855555541</v>
      </c>
      <c r="L14" s="17">
        <v>16</v>
      </c>
      <c r="M14" s="17">
        <f t="shared" si="6"/>
        <v>0.25</v>
      </c>
      <c r="N14" s="17">
        <v>21</v>
      </c>
      <c r="O14" s="17">
        <f t="shared" ref="O14:P14" si="22">D14/7</f>
        <v>0.5714285714285714</v>
      </c>
      <c r="P14" s="17">
        <f t="shared" si="22"/>
        <v>0</v>
      </c>
      <c r="Q14" s="17">
        <f t="shared" si="8"/>
        <v>36</v>
      </c>
      <c r="R14" s="17"/>
      <c r="S14" s="57">
        <v>4.1818181818181817</v>
      </c>
      <c r="T14" s="57">
        <v>280</v>
      </c>
      <c r="U14" s="58">
        <v>156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0.17296298148148145</v>
      </c>
      <c r="AD14" s="57">
        <f t="shared" si="12"/>
        <v>-0.9547556577777776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113</v>
      </c>
      <c r="C15" s="17">
        <f t="shared" si="4"/>
        <v>17.989999999999998</v>
      </c>
      <c r="D15" s="17">
        <v>6</v>
      </c>
      <c r="E15" s="17">
        <v>0</v>
      </c>
      <c r="F15" s="17">
        <v>107.94</v>
      </c>
      <c r="G15" s="17">
        <v>0</v>
      </c>
      <c r="H15" s="17">
        <f t="shared" si="1"/>
        <v>0</v>
      </c>
      <c r="I15" s="17">
        <f t="shared" si="2"/>
        <v>0.18358899864122041</v>
      </c>
      <c r="J15" s="17">
        <f t="shared" si="5"/>
        <v>19.81659651333333</v>
      </c>
      <c r="K15" s="17">
        <f t="shared" si="3"/>
        <v>3.3027660855555552</v>
      </c>
      <c r="L15" s="17">
        <v>8</v>
      </c>
      <c r="M15" s="17">
        <f t="shared" si="6"/>
        <v>0.75</v>
      </c>
      <c r="N15" s="17">
        <v>172</v>
      </c>
      <c r="O15" s="17">
        <f t="shared" ref="O15:P15" si="23">D15/7</f>
        <v>0.8571428571428571</v>
      </c>
      <c r="P15" s="17">
        <f t="shared" si="23"/>
        <v>0</v>
      </c>
      <c r="Q15" s="17">
        <f t="shared" si="8"/>
        <v>200</v>
      </c>
      <c r="R15" s="17"/>
      <c r="S15" s="57">
        <v>0.62068965517241381</v>
      </c>
      <c r="T15" s="57">
        <v>280</v>
      </c>
      <c r="U15" s="58">
        <v>156</v>
      </c>
      <c r="V15" s="61">
        <v>44265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0.17296298148148145</v>
      </c>
      <c r="AD15" s="57">
        <f t="shared" si="12"/>
        <v>-1.4321334866666664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422</v>
      </c>
      <c r="C16" s="17">
        <f t="shared" si="4"/>
        <v>18.037142857142857</v>
      </c>
      <c r="D16" s="17">
        <v>7</v>
      </c>
      <c r="E16" s="17">
        <v>1</v>
      </c>
      <c r="F16" s="17">
        <v>126.26</v>
      </c>
      <c r="G16" s="17">
        <v>0</v>
      </c>
      <c r="H16" s="17">
        <f t="shared" si="1"/>
        <v>0</v>
      </c>
      <c r="I16" s="17">
        <f t="shared" si="2"/>
        <v>0.18533076666314663</v>
      </c>
      <c r="J16" s="17">
        <f t="shared" si="5"/>
        <v>23.399862598888895</v>
      </c>
      <c r="K16" s="17">
        <f t="shared" si="3"/>
        <v>3.3428375141269848</v>
      </c>
      <c r="L16" s="17">
        <v>22</v>
      </c>
      <c r="M16" s="17">
        <f t="shared" si="6"/>
        <v>0.31818181818181818</v>
      </c>
      <c r="N16" s="17">
        <v>164</v>
      </c>
      <c r="O16" s="17">
        <f t="shared" ref="O16:P16" si="24">D16/7</f>
        <v>1</v>
      </c>
      <c r="P16" s="17">
        <f t="shared" si="24"/>
        <v>0.14285714285714285</v>
      </c>
      <c r="Q16" s="17">
        <f t="shared" si="8"/>
        <v>143</v>
      </c>
      <c r="R16" s="17"/>
      <c r="S16" s="57">
        <v>0.63551401869158874</v>
      </c>
      <c r="T16" s="57">
        <v>280</v>
      </c>
      <c r="U16" s="58">
        <v>28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0.17296298148148145</v>
      </c>
      <c r="AD16" s="57">
        <f t="shared" si="12"/>
        <v>-1.6708224011111108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331</v>
      </c>
      <c r="C17" s="17">
        <f t="shared" si="4"/>
        <v>17.355333333333331</v>
      </c>
      <c r="D17" s="17">
        <v>15</v>
      </c>
      <c r="E17" s="17">
        <v>0</v>
      </c>
      <c r="F17" s="17">
        <v>260.33</v>
      </c>
      <c r="G17" s="17">
        <v>0</v>
      </c>
      <c r="H17" s="17">
        <f t="shared" si="1"/>
        <v>0</v>
      </c>
      <c r="I17" s="17">
        <f t="shared" si="2"/>
        <v>0.15921903462272241</v>
      </c>
      <c r="J17" s="17">
        <f t="shared" si="5"/>
        <v>41.449491283333323</v>
      </c>
      <c r="K17" s="17">
        <f t="shared" si="3"/>
        <v>2.7632994188888884</v>
      </c>
      <c r="L17" s="17">
        <v>19</v>
      </c>
      <c r="M17" s="17">
        <f t="shared" si="6"/>
        <v>0.78947368421052633</v>
      </c>
      <c r="N17" s="17">
        <v>127</v>
      </c>
      <c r="O17" s="17">
        <f t="shared" ref="O17:P17" si="25">D17/7</f>
        <v>2.1428571428571428</v>
      </c>
      <c r="P17" s="17">
        <f t="shared" si="25"/>
        <v>0</v>
      </c>
      <c r="Q17" s="17">
        <f t="shared" si="8"/>
        <v>59</v>
      </c>
      <c r="R17" s="17"/>
      <c r="S17" s="57">
        <v>1.1264367816091949</v>
      </c>
      <c r="T17" s="57">
        <v>380</v>
      </c>
      <c r="U17" s="58">
        <v>96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0.17296298148148145</v>
      </c>
      <c r="AD17" s="57">
        <f t="shared" si="12"/>
        <v>-3.580333716666666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363</v>
      </c>
      <c r="C18" s="17">
        <f t="shared" si="4"/>
        <v>16.444324324324324</v>
      </c>
      <c r="D18" s="17">
        <v>37</v>
      </c>
      <c r="E18" s="17">
        <v>0</v>
      </c>
      <c r="F18" s="17">
        <v>608.43999999999994</v>
      </c>
      <c r="G18" s="17">
        <v>0</v>
      </c>
      <c r="H18" s="17">
        <f t="shared" si="1"/>
        <v>0</v>
      </c>
      <c r="I18" s="17">
        <f t="shared" si="2"/>
        <v>0.12095004464787908</v>
      </c>
      <c r="J18" s="17">
        <f t="shared" si="5"/>
        <v>73.590845165555535</v>
      </c>
      <c r="K18" s="17">
        <f t="shared" si="3"/>
        <v>1.9889417612312308</v>
      </c>
      <c r="L18" s="17">
        <v>48</v>
      </c>
      <c r="M18" s="17">
        <f t="shared" si="6"/>
        <v>0.77083333333333337</v>
      </c>
      <c r="N18" s="17">
        <v>94</v>
      </c>
      <c r="O18" s="17">
        <f t="shared" ref="O18:P18" si="26">D18/7</f>
        <v>5.2857142857142856</v>
      </c>
      <c r="P18" s="17">
        <f t="shared" si="26"/>
        <v>0</v>
      </c>
      <c r="Q18" s="17">
        <f t="shared" si="8"/>
        <v>17</v>
      </c>
      <c r="R18" s="17"/>
      <c r="S18" s="57">
        <v>2.430769230769231</v>
      </c>
      <c r="T18" s="57">
        <v>380</v>
      </c>
      <c r="U18" s="58">
        <v>96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0.17296298148148145</v>
      </c>
      <c r="AD18" s="57">
        <f t="shared" si="12"/>
        <v>-8.8314898344444437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195</v>
      </c>
      <c r="C19" s="17">
        <f t="shared" si="4"/>
        <v>18.365555555555556</v>
      </c>
      <c r="D19" s="17">
        <v>9</v>
      </c>
      <c r="E19" s="17">
        <v>0</v>
      </c>
      <c r="F19" s="17">
        <v>165.29</v>
      </c>
      <c r="G19" s="17">
        <v>0</v>
      </c>
      <c r="H19" s="17">
        <f t="shared" si="1"/>
        <v>0</v>
      </c>
      <c r="I19" s="17">
        <f t="shared" si="2"/>
        <v>0.1972163758848085</v>
      </c>
      <c r="J19" s="17">
        <f t="shared" si="5"/>
        <v>32.597894769999996</v>
      </c>
      <c r="K19" s="17">
        <f t="shared" si="3"/>
        <v>3.6219883077777775</v>
      </c>
      <c r="L19" s="17">
        <v>22</v>
      </c>
      <c r="M19" s="17">
        <f t="shared" si="6"/>
        <v>0.40909090909090912</v>
      </c>
      <c r="N19" s="17">
        <v>87</v>
      </c>
      <c r="O19" s="17">
        <f t="shared" ref="O19:P19" si="27">D19/7</f>
        <v>1.2857142857142858</v>
      </c>
      <c r="P19" s="17">
        <f t="shared" si="27"/>
        <v>0</v>
      </c>
      <c r="Q19" s="17">
        <f t="shared" si="8"/>
        <v>67</v>
      </c>
      <c r="R19" s="17"/>
      <c r="S19" s="57">
        <v>1.501915708812261</v>
      </c>
      <c r="T19" s="57">
        <v>380</v>
      </c>
      <c r="U19" s="58">
        <v>96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0.17296298148148145</v>
      </c>
      <c r="AD19" s="57">
        <f t="shared" si="12"/>
        <v>-2.1482002299999996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16.767777777777777</v>
      </c>
      <c r="D20" s="17">
        <v>9</v>
      </c>
      <c r="E20" s="17">
        <v>2</v>
      </c>
      <c r="F20" s="17">
        <v>150.91</v>
      </c>
      <c r="G20" s="17">
        <v>0</v>
      </c>
      <c r="H20" s="17">
        <f t="shared" si="1"/>
        <v>0</v>
      </c>
      <c r="I20" s="17">
        <f t="shared" si="2"/>
        <v>0.1350135495990987</v>
      </c>
      <c r="J20" s="17">
        <f t="shared" si="5"/>
        <v>20.374894769999983</v>
      </c>
      <c r="K20" s="17">
        <f t="shared" si="3"/>
        <v>2.2638771966666646</v>
      </c>
      <c r="L20" s="17">
        <v>15</v>
      </c>
      <c r="M20" s="17">
        <f t="shared" si="6"/>
        <v>0.6</v>
      </c>
      <c r="N20" s="17">
        <v>101</v>
      </c>
      <c r="O20" s="17">
        <f t="shared" ref="O20:P20" si="28">D20/7</f>
        <v>1.2857142857142858</v>
      </c>
      <c r="P20" s="17">
        <f t="shared" si="28"/>
        <v>0.2857142857142857</v>
      </c>
      <c r="Q20" s="17">
        <f t="shared" si="8"/>
        <v>64</v>
      </c>
      <c r="R20" s="17"/>
      <c r="S20" s="57">
        <v>1.358730158730159</v>
      </c>
      <c r="T20" s="57">
        <v>380</v>
      </c>
      <c r="U20" s="58">
        <v>96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0.17296298148148145</v>
      </c>
      <c r="AD20" s="57">
        <f t="shared" si="12"/>
        <v>-2.1482002299999996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303</v>
      </c>
      <c r="C21" s="17">
        <f t="shared" si="4"/>
        <v>16.628888888888888</v>
      </c>
      <c r="D21" s="17">
        <v>18</v>
      </c>
      <c r="E21" s="17">
        <v>0</v>
      </c>
      <c r="F21" s="17">
        <v>299.32</v>
      </c>
      <c r="G21" s="17">
        <v>0</v>
      </c>
      <c r="H21" s="17">
        <f t="shared" si="1"/>
        <v>0</v>
      </c>
      <c r="I21" s="17">
        <f t="shared" si="2"/>
        <v>0.12904179319791537</v>
      </c>
      <c r="J21" s="17">
        <f t="shared" si="5"/>
        <v>38.624789540000023</v>
      </c>
      <c r="K21" s="17">
        <f t="shared" si="3"/>
        <v>2.1458216411111124</v>
      </c>
      <c r="L21" s="17">
        <v>17</v>
      </c>
      <c r="M21" s="17">
        <f t="shared" si="6"/>
        <v>1.0588235294117647</v>
      </c>
      <c r="N21" s="17">
        <v>180</v>
      </c>
      <c r="O21" s="17">
        <f t="shared" ref="O21:P21" si="29">D21/7</f>
        <v>2.5714285714285716</v>
      </c>
      <c r="P21" s="17">
        <f t="shared" si="29"/>
        <v>0</v>
      </c>
      <c r="Q21" s="17">
        <f t="shared" si="8"/>
        <v>70</v>
      </c>
      <c r="R21" s="17"/>
      <c r="S21" s="57">
        <v>1.9230769230769229</v>
      </c>
      <c r="T21" s="57">
        <v>284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0.17296298148148145</v>
      </c>
      <c r="AD21" s="57">
        <f t="shared" si="12"/>
        <v>-4.2964004599999992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423</v>
      </c>
      <c r="C22" s="17">
        <f t="shared" si="4"/>
        <v>16.829999999999998</v>
      </c>
      <c r="D22" s="17">
        <v>15</v>
      </c>
      <c r="E22" s="17">
        <v>1</v>
      </c>
      <c r="F22" s="17">
        <v>252.45</v>
      </c>
      <c r="G22" s="17">
        <v>0</v>
      </c>
      <c r="H22" s="17">
        <f t="shared" si="1"/>
        <v>0</v>
      </c>
      <c r="I22" s="17">
        <f t="shared" si="2"/>
        <v>0.13765692724631934</v>
      </c>
      <c r="J22" s="17">
        <f t="shared" si="5"/>
        <v>34.751491283333316</v>
      </c>
      <c r="K22" s="17">
        <f t="shared" si="3"/>
        <v>2.3167660855555545</v>
      </c>
      <c r="L22" s="17">
        <v>26</v>
      </c>
      <c r="M22" s="17">
        <f t="shared" si="6"/>
        <v>0.57692307692307687</v>
      </c>
      <c r="N22" s="17">
        <v>172</v>
      </c>
      <c r="O22" s="17">
        <f t="shared" ref="O22:P22" si="30">D22/7</f>
        <v>2.1428571428571428</v>
      </c>
      <c r="P22" s="17">
        <f t="shared" si="30"/>
        <v>0.14285714285714285</v>
      </c>
      <c r="Q22" s="17">
        <f t="shared" si="8"/>
        <v>75</v>
      </c>
      <c r="R22" s="17"/>
      <c r="S22" s="57">
        <v>1.7476923076923081</v>
      </c>
      <c r="T22" s="57">
        <v>284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0.17296298148148145</v>
      </c>
      <c r="AD22" s="57">
        <f t="shared" si="12"/>
        <v>-3.580333716666666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17.511000000000003</v>
      </c>
      <c r="D23" s="17">
        <v>20</v>
      </c>
      <c r="E23" s="17">
        <v>0</v>
      </c>
      <c r="F23" s="17">
        <v>350.22</v>
      </c>
      <c r="G23" s="17">
        <v>0</v>
      </c>
      <c r="H23" s="17">
        <f t="shared" si="1"/>
        <v>0</v>
      </c>
      <c r="I23" s="17">
        <f t="shared" si="2"/>
        <v>0.16535983584921224</v>
      </c>
      <c r="J23" s="17">
        <f t="shared" si="5"/>
        <v>57.912321711111119</v>
      </c>
      <c r="K23" s="17">
        <f t="shared" si="3"/>
        <v>2.8956160855555559</v>
      </c>
      <c r="L23" s="17">
        <v>25</v>
      </c>
      <c r="M23" s="17">
        <f t="shared" si="6"/>
        <v>0.8</v>
      </c>
      <c r="N23" s="17">
        <v>150</v>
      </c>
      <c r="O23" s="17">
        <f t="shared" ref="O23:P23" si="31">D23/7</f>
        <v>2.8571428571428572</v>
      </c>
      <c r="P23" s="17">
        <f t="shared" si="31"/>
        <v>0</v>
      </c>
      <c r="Q23" s="17">
        <f t="shared" si="8"/>
        <v>52</v>
      </c>
      <c r="R23" s="17"/>
      <c r="S23" s="57">
        <v>1.507109004739337</v>
      </c>
      <c r="T23" s="57">
        <v>284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0.17296298148148145</v>
      </c>
      <c r="AD23" s="57">
        <f t="shared" si="12"/>
        <v>-4.773778288888888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424</v>
      </c>
      <c r="C24" s="17">
        <f t="shared" si="4"/>
        <v>17.528749999999999</v>
      </c>
      <c r="D24" s="17">
        <v>16</v>
      </c>
      <c r="E24" s="17">
        <v>1</v>
      </c>
      <c r="F24" s="17">
        <v>280.45999999999998</v>
      </c>
      <c r="G24" s="17">
        <v>0</v>
      </c>
      <c r="H24" s="17">
        <f t="shared" si="1"/>
        <v>0</v>
      </c>
      <c r="I24" s="17">
        <f t="shared" si="2"/>
        <v>0.1660531176242204</v>
      </c>
      <c r="J24" s="17">
        <f t="shared" si="5"/>
        <v>46.571257368888851</v>
      </c>
      <c r="K24" s="17">
        <f t="shared" si="3"/>
        <v>2.9107035855555532</v>
      </c>
      <c r="L24" s="17">
        <v>37</v>
      </c>
      <c r="M24" s="17">
        <f t="shared" si="6"/>
        <v>0.43243243243243246</v>
      </c>
      <c r="N24" s="17">
        <v>130</v>
      </c>
      <c r="O24" s="17">
        <f t="shared" ref="O24:P24" si="32">D24/7</f>
        <v>2.2857142857142856</v>
      </c>
      <c r="P24" s="17">
        <f t="shared" si="32"/>
        <v>0.14285714285714285</v>
      </c>
      <c r="Q24" s="17">
        <f t="shared" si="8"/>
        <v>53</v>
      </c>
      <c r="R24" s="17"/>
      <c r="S24" s="57">
        <v>1.8597402597402599</v>
      </c>
      <c r="T24" s="57">
        <v>284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0.17296298148148145</v>
      </c>
      <c r="AD24" s="57">
        <f t="shared" si="12"/>
        <v>-3.8190226311111104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18.698333333333334</v>
      </c>
      <c r="D25" s="17">
        <v>12</v>
      </c>
      <c r="E25" s="17">
        <v>2</v>
      </c>
      <c r="F25" s="17">
        <v>224.38</v>
      </c>
      <c r="G25" s="17">
        <v>0</v>
      </c>
      <c r="H25" s="17">
        <f t="shared" si="1"/>
        <v>0</v>
      </c>
      <c r="I25" s="17">
        <f t="shared" si="2"/>
        <v>0.21632138794307273</v>
      </c>
      <c r="J25" s="17">
        <f t="shared" si="5"/>
        <v>48.538193026666661</v>
      </c>
      <c r="K25" s="17">
        <f t="shared" si="3"/>
        <v>4.0448494188888882</v>
      </c>
      <c r="L25" s="17">
        <v>21</v>
      </c>
      <c r="M25" s="17">
        <f t="shared" si="6"/>
        <v>0.5714285714285714</v>
      </c>
      <c r="N25" s="17">
        <v>120</v>
      </c>
      <c r="O25" s="17">
        <f t="shared" ref="O25:P25" si="33">D25/7</f>
        <v>1.7142857142857142</v>
      </c>
      <c r="P25" s="17">
        <f t="shared" si="33"/>
        <v>0.2857142857142857</v>
      </c>
      <c r="Q25" s="17">
        <f t="shared" si="8"/>
        <v>60</v>
      </c>
      <c r="R25" s="17"/>
      <c r="S25" s="57">
        <v>1.6856492027334851</v>
      </c>
      <c r="T25" s="57">
        <v>284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0.17296298148148145</v>
      </c>
      <c r="AD25" s="57">
        <f t="shared" si="12"/>
        <v>-2.8642669733333328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18.989999999999998</v>
      </c>
      <c r="D26" s="17">
        <v>16</v>
      </c>
      <c r="E26" s="17">
        <v>1</v>
      </c>
      <c r="F26" s="17">
        <v>303.83999999999997</v>
      </c>
      <c r="G26" s="17">
        <v>0</v>
      </c>
      <c r="H26" s="17">
        <f t="shared" si="1"/>
        <v>0</v>
      </c>
      <c r="I26" s="17">
        <f t="shared" si="2"/>
        <v>0.22605403294131404</v>
      </c>
      <c r="J26" s="17">
        <f t="shared" si="5"/>
        <v>68.684257368888851</v>
      </c>
      <c r="K26" s="17">
        <f t="shared" si="3"/>
        <v>4.2927660855555532</v>
      </c>
      <c r="L26" s="17">
        <v>17</v>
      </c>
      <c r="M26" s="17">
        <f t="shared" si="6"/>
        <v>0.94117647058823528</v>
      </c>
      <c r="N26" s="17">
        <v>103</v>
      </c>
      <c r="O26" s="17">
        <f t="shared" ref="O26:P26" si="34">D26/7</f>
        <v>2.2857142857142856</v>
      </c>
      <c r="P26" s="17">
        <f t="shared" si="34"/>
        <v>0.14285714285714285</v>
      </c>
      <c r="Q26" s="17">
        <f t="shared" si="8"/>
        <v>42</v>
      </c>
      <c r="R26" s="17"/>
      <c r="S26" s="57">
        <v>1.692982456140351</v>
      </c>
      <c r="T26" s="57">
        <v>284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0.17296298148148145</v>
      </c>
      <c r="AD26" s="57">
        <f t="shared" si="12"/>
        <v>-3.8190226311111104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19.016874999999999</v>
      </c>
      <c r="D27" s="17">
        <v>16</v>
      </c>
      <c r="E27" s="17">
        <v>1</v>
      </c>
      <c r="F27" s="17">
        <v>304.27</v>
      </c>
      <c r="G27" s="17">
        <v>0</v>
      </c>
      <c r="H27" s="17">
        <f t="shared" si="1"/>
        <v>0</v>
      </c>
      <c r="I27" s="17">
        <f t="shared" si="2"/>
        <v>0.22693580493932644</v>
      </c>
      <c r="J27" s="17">
        <f t="shared" si="5"/>
        <v>69.049757368888848</v>
      </c>
      <c r="K27" s="17">
        <f t="shared" si="3"/>
        <v>4.315609835555553</v>
      </c>
      <c r="L27" s="17">
        <v>19</v>
      </c>
      <c r="M27" s="17">
        <f t="shared" si="6"/>
        <v>0.84210526315789469</v>
      </c>
      <c r="N27" s="17">
        <v>85</v>
      </c>
      <c r="O27" s="17">
        <f t="shared" ref="O27:P27" si="35">D27/7</f>
        <v>2.2857142857142856</v>
      </c>
      <c r="P27" s="17">
        <f t="shared" si="35"/>
        <v>0.14285714285714285</v>
      </c>
      <c r="Q27" s="17">
        <f t="shared" si="8"/>
        <v>35</v>
      </c>
      <c r="R27" s="17"/>
      <c r="S27" s="57">
        <v>2.1878453038674039</v>
      </c>
      <c r="T27" s="57">
        <v>284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0.17296298148148145</v>
      </c>
      <c r="AD27" s="57">
        <f t="shared" si="12"/>
        <v>-3.8190226311111104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4"/>
        <v>19.146799999999999</v>
      </c>
      <c r="D28" s="17">
        <v>25</v>
      </c>
      <c r="E28" s="17">
        <v>0</v>
      </c>
      <c r="F28" s="17">
        <v>478.67</v>
      </c>
      <c r="G28" s="17">
        <v>0</v>
      </c>
      <c r="H28" s="17">
        <f t="shared" si="1"/>
        <v>0</v>
      </c>
      <c r="I28" s="17">
        <f t="shared" si="2"/>
        <v>0.26995188918281682</v>
      </c>
      <c r="J28" s="17">
        <f t="shared" si="5"/>
        <v>129.21787079513894</v>
      </c>
      <c r="K28" s="17">
        <f t="shared" si="3"/>
        <v>5.1687148318055574</v>
      </c>
      <c r="L28" s="17">
        <v>43</v>
      </c>
      <c r="M28" s="17">
        <f t="shared" si="6"/>
        <v>0.58139534883720934</v>
      </c>
      <c r="N28" s="17">
        <v>57</v>
      </c>
      <c r="O28" s="17">
        <f t="shared" ref="O28:P28" si="36">D28/7</f>
        <v>3.5714285714285716</v>
      </c>
      <c r="P28" s="17">
        <f t="shared" si="36"/>
        <v>0</v>
      </c>
      <c r="Q28" s="17">
        <f t="shared" si="8"/>
        <v>15</v>
      </c>
      <c r="R28" s="17"/>
      <c r="S28" s="57">
        <v>1.9043478260869571</v>
      </c>
      <c r="T28" s="57">
        <v>284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0.17296298148148145</v>
      </c>
      <c r="AD28" s="57">
        <f t="shared" si="12"/>
        <v>-5.96722286111111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19.018333333333331</v>
      </c>
      <c r="D29" s="17">
        <v>18</v>
      </c>
      <c r="E29" s="17">
        <v>0</v>
      </c>
      <c r="F29" s="17">
        <v>342.33</v>
      </c>
      <c r="G29" s="17">
        <v>0</v>
      </c>
      <c r="H29" s="17">
        <f t="shared" si="1"/>
        <v>0</v>
      </c>
      <c r="I29" s="17">
        <f t="shared" si="2"/>
        <v>0.26603373053048224</v>
      </c>
      <c r="J29" s="17">
        <f t="shared" si="5"/>
        <v>91.071326972499975</v>
      </c>
      <c r="K29" s="17">
        <f t="shared" si="3"/>
        <v>5.0595181651388872</v>
      </c>
      <c r="L29" s="17">
        <v>35</v>
      </c>
      <c r="M29" s="17">
        <f t="shared" si="6"/>
        <v>0.51428571428571423</v>
      </c>
      <c r="N29" s="17">
        <v>36</v>
      </c>
      <c r="O29" s="17">
        <f t="shared" ref="O29:P29" si="37">D29/7</f>
        <v>2.5714285714285716</v>
      </c>
      <c r="P29" s="17">
        <f t="shared" si="37"/>
        <v>0</v>
      </c>
      <c r="Q29" s="17">
        <f t="shared" si="8"/>
        <v>14</v>
      </c>
      <c r="R29" s="17"/>
      <c r="S29" s="57">
        <v>2.1339491916859119</v>
      </c>
      <c r="T29" s="57">
        <v>284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0.17296298148148145</v>
      </c>
      <c r="AD29" s="57">
        <f t="shared" si="12"/>
        <v>-4.2964004599999992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113</v>
      </c>
      <c r="C30" s="17">
        <f t="shared" si="4"/>
        <v>18.989999999999998</v>
      </c>
      <c r="D30" s="17">
        <v>24</v>
      </c>
      <c r="E30" s="17">
        <v>0</v>
      </c>
      <c r="F30" s="17">
        <v>455.76</v>
      </c>
      <c r="G30" s="17">
        <v>0</v>
      </c>
      <c r="H30" s="17">
        <f t="shared" si="1"/>
        <v>0</v>
      </c>
      <c r="I30" s="17">
        <f t="shared" si="2"/>
        <v>0.26516244506611658</v>
      </c>
      <c r="J30" s="17">
        <f t="shared" si="5"/>
        <v>120.8504359633333</v>
      </c>
      <c r="K30" s="17">
        <f t="shared" si="3"/>
        <v>5.0354348318055537</v>
      </c>
      <c r="L30" s="17">
        <v>26</v>
      </c>
      <c r="M30" s="17">
        <f t="shared" si="6"/>
        <v>0.92307692307692313</v>
      </c>
      <c r="N30" s="17">
        <v>10</v>
      </c>
      <c r="O30" s="17">
        <f t="shared" ref="O30:P30" si="38">D30/7</f>
        <v>3.4285714285714284</v>
      </c>
      <c r="P30" s="17">
        <f t="shared" si="38"/>
        <v>0</v>
      </c>
      <c r="Q30" s="17">
        <f t="shared" si="8"/>
        <v>2</v>
      </c>
      <c r="R30" s="17"/>
      <c r="S30" s="57">
        <v>2.022271714922049</v>
      </c>
      <c r="T30" s="57">
        <v>284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0.17296298148148145</v>
      </c>
      <c r="AD30" s="57">
        <f t="shared" si="12"/>
        <v>-5.7285339466666656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19.033750000000001</v>
      </c>
      <c r="D31" s="17">
        <v>8</v>
      </c>
      <c r="E31" s="17">
        <v>0</v>
      </c>
      <c r="F31" s="17">
        <v>152.27000000000001</v>
      </c>
      <c r="G31" s="17">
        <v>0</v>
      </c>
      <c r="H31" s="17">
        <f t="shared" si="1"/>
        <v>0</v>
      </c>
      <c r="I31" s="17">
        <f t="shared" si="2"/>
        <v>0.26650672262720476</v>
      </c>
      <c r="J31" s="17">
        <f t="shared" si="5"/>
        <v>40.580978654444472</v>
      </c>
      <c r="K31" s="17">
        <f t="shared" si="3"/>
        <v>5.072622331805559</v>
      </c>
      <c r="L31" s="17">
        <v>12</v>
      </c>
      <c r="M31" s="17">
        <f t="shared" si="6"/>
        <v>0.66666666666666663</v>
      </c>
      <c r="N31" s="17">
        <v>0</v>
      </c>
      <c r="O31" s="17">
        <f t="shared" ref="O31:P31" si="39">D31/7</f>
        <v>1.1428571428571428</v>
      </c>
      <c r="P31" s="17">
        <f t="shared" si="39"/>
        <v>0</v>
      </c>
      <c r="Q31" s="17">
        <f t="shared" si="8"/>
        <v>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2.3743315508021392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0.17296298148148145</v>
      </c>
      <c r="AD31" s="57">
        <f t="shared" si="12"/>
        <v>-1.9095113155555552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A188" s="13"/>
      <c r="B188" s="1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5.75" customHeight="1">
      <c r="A189" s="13"/>
      <c r="B189" s="1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9.5" customWidth="1"/>
    <col min="22" max="22" width="3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Red &amp; Black")</f>
        <v>Weather Resistant Cornhole Bean Bags Set of 8 - Red &amp;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Info!B1:BJ7000""),3,FALSE),"""")"),"B07BK6FKVQ")</f>
        <v>B07BK6FKVQ</v>
      </c>
      <c r="B2" s="2" t="s">
        <v>425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42.75" customHeight="1">
      <c r="A3" s="45" t="s">
        <v>32</v>
      </c>
      <c r="B3" s="46"/>
      <c r="C3" s="3">
        <f>((AE31+AF31)/0.85)*-1</f>
        <v>13.396913239705883</v>
      </c>
      <c r="D3" s="4">
        <f>SUM(D4:D99763)</f>
        <v>435</v>
      </c>
      <c r="E3" s="4"/>
      <c r="F3" s="5">
        <f t="shared" ref="F3:G3" si="0">SUM(F4:F99763)</f>
        <v>7666.2000000000016</v>
      </c>
      <c r="G3" s="5">
        <f t="shared" si="0"/>
        <v>-213.79000000000002</v>
      </c>
      <c r="H3" s="6">
        <f t="shared" ref="H3:H31" si="1">G3/F3*-1</f>
        <v>2.7887349664762199E-2</v>
      </c>
      <c r="I3" s="7">
        <f t="shared" ref="I3:I31" si="2">J3/F3</f>
        <v>0.12413765831710802</v>
      </c>
      <c r="J3" s="5">
        <f>SUM(J4:J99763)</f>
        <v>951.66411619061364</v>
      </c>
      <c r="K3" s="5">
        <f t="shared" ref="K3:K31" si="3">J3/D3</f>
        <v>2.1877336004381922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11 - May
14.5 - Jun
12 - Jul
5.62 - Aug
5.62 - Sept
5.62 - Oct
5.62 - Nov
4.22 - Dec
2.5 - Jan
3.5 - Feb")</f>
        <v>4 - March
10 - April
11 - May
14.5 - Jun
12 - Jul
5.62 - Aug
5.62 - Sept
5.62 - Oct
5.62 - Nov
4.22 -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17</v>
      </c>
      <c r="X3" s="6">
        <f>AVERAGE(X4:X99763)</f>
        <v>2.3630906969227764E-2</v>
      </c>
      <c r="Y3" s="5">
        <f>ROUND(AVERAGE(Y4:Y99763),2)</f>
        <v>0.93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B4" s="25" t="s">
        <v>105</v>
      </c>
      <c r="C4" s="17">
        <f t="shared" ref="C4:C31" si="4">IFERROR(F4/D4," - ")</f>
        <v>16.140500000000003</v>
      </c>
      <c r="D4" s="17">
        <v>20</v>
      </c>
      <c r="E4" s="17">
        <v>0</v>
      </c>
      <c r="F4" s="17">
        <v>322.81000000000006</v>
      </c>
      <c r="G4" s="17">
        <v>0</v>
      </c>
      <c r="H4" s="17">
        <f t="shared" si="1"/>
        <v>0</v>
      </c>
      <c r="I4" s="17">
        <f t="shared" si="2"/>
        <v>0.1299974846769901</v>
      </c>
      <c r="J4" s="17">
        <f t="shared" ref="J4:J31" si="5">F4*0.85+G4+AF4*D4+D4*AE4+AG4+AD4</f>
        <v>41.964488028579183</v>
      </c>
      <c r="K4" s="17">
        <f t="shared" si="3"/>
        <v>2.0982244014289591</v>
      </c>
      <c r="L4" s="17">
        <v>35</v>
      </c>
      <c r="M4" s="17">
        <f t="shared" ref="M4:M31" si="6">IFERROR(D4/L4,"-")</f>
        <v>0.5714285714285714</v>
      </c>
      <c r="N4" s="17">
        <v>34</v>
      </c>
      <c r="O4" s="17">
        <f t="shared" ref="O4:P4" si="7">D4/7</f>
        <v>2.8571428571428572</v>
      </c>
      <c r="P4" s="17">
        <f t="shared" si="7"/>
        <v>0</v>
      </c>
      <c r="Q4" s="17">
        <f t="shared" ref="Q4:Q31" si="8">ROUNDDOWN(N4/(O4+P4),0)</f>
        <v>11</v>
      </c>
      <c r="R4" s="17"/>
      <c r="S4" s="57">
        <v>1.7299270072992701</v>
      </c>
      <c r="T4" s="62">
        <v>668</v>
      </c>
      <c r="U4" s="58">
        <v>28</v>
      </c>
      <c r="V4" s="61">
        <v>44231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s">
        <v>35</v>
      </c>
      <c r="AB4" s="60">
        <f t="shared" ref="AB4:AB31" si="11">IF(OR(AA4="UsLargeStandardSize",AA4="UsSmallStandardSize"),-0.69,-0.48)</f>
        <v>-0.69</v>
      </c>
      <c r="AC4" s="57">
        <v>0.19631388599537036</v>
      </c>
      <c r="AD4" s="57">
        <f t="shared" ref="AD4:AD31" si="12">IFERROR(AB4*AC4*D4*2,0)</f>
        <v>-5.4182632534722224</v>
      </c>
      <c r="AE4" s="57">
        <v>-7.7</v>
      </c>
      <c r="AF4" s="57">
        <v>-3.6502874358974302</v>
      </c>
      <c r="AG4" s="57">
        <v>0</v>
      </c>
    </row>
    <row r="5" spans="1:33" ht="15.75" customHeight="1">
      <c r="A5" s="25" t="s">
        <v>36</v>
      </c>
      <c r="B5" s="25" t="s">
        <v>88</v>
      </c>
      <c r="C5" s="17">
        <f t="shared" si="4"/>
        <v>17.489999999999998</v>
      </c>
      <c r="D5" s="17">
        <v>6</v>
      </c>
      <c r="E5" s="17">
        <v>0</v>
      </c>
      <c r="F5" s="17">
        <v>104.93999999999998</v>
      </c>
      <c r="G5" s="17">
        <v>-0.08</v>
      </c>
      <c r="H5" s="17">
        <f t="shared" si="1"/>
        <v>7.6234038498189458E-4</v>
      </c>
      <c r="I5" s="17">
        <f t="shared" si="2"/>
        <v>0.18478936924503278</v>
      </c>
      <c r="J5" s="17">
        <f t="shared" si="5"/>
        <v>19.391796408573736</v>
      </c>
      <c r="K5" s="17">
        <f t="shared" si="3"/>
        <v>3.2319660680956228</v>
      </c>
      <c r="L5" s="17">
        <v>30</v>
      </c>
      <c r="M5" s="17">
        <f t="shared" si="6"/>
        <v>0.2</v>
      </c>
      <c r="N5" s="17">
        <v>21</v>
      </c>
      <c r="O5" s="17">
        <f t="shared" ref="O5:P5" si="13">D5/7</f>
        <v>0.8571428571428571</v>
      </c>
      <c r="P5" s="17">
        <f t="shared" si="13"/>
        <v>0</v>
      </c>
      <c r="Q5" s="17">
        <f t="shared" si="8"/>
        <v>24</v>
      </c>
      <c r="R5" s="17"/>
      <c r="S5" s="57">
        <v>2.1061946902654798</v>
      </c>
      <c r="T5" s="62">
        <v>668</v>
      </c>
      <c r="U5" s="58">
        <v>28</v>
      </c>
      <c r="V5" s="61">
        <v>44230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s">
        <v>35</v>
      </c>
      <c r="AB5" s="60">
        <f t="shared" si="11"/>
        <v>-0.69</v>
      </c>
      <c r="AC5" s="57">
        <v>0.19631388599537036</v>
      </c>
      <c r="AD5" s="57">
        <f t="shared" si="12"/>
        <v>-1.6254789760416666</v>
      </c>
      <c r="AE5" s="57">
        <v>-7.7</v>
      </c>
      <c r="AF5" s="57">
        <v>-3.6502874358974302</v>
      </c>
      <c r="AG5" s="57">
        <v>0</v>
      </c>
    </row>
    <row r="6" spans="1:33" ht="15.75" customHeight="1">
      <c r="A6" s="25" t="s">
        <v>38</v>
      </c>
      <c r="B6" s="25" t="s">
        <v>88</v>
      </c>
      <c r="C6" s="17">
        <f t="shared" si="4"/>
        <v>17.989999999999998</v>
      </c>
      <c r="D6" s="17">
        <v>7</v>
      </c>
      <c r="E6" s="17">
        <v>0</v>
      </c>
      <c r="F6" s="17">
        <v>125.92999999999998</v>
      </c>
      <c r="G6" s="17">
        <v>-7.0000000000000007E-2</v>
      </c>
      <c r="H6" s="17">
        <f t="shared" si="1"/>
        <v>5.5586436909394127E-4</v>
      </c>
      <c r="I6" s="17">
        <f t="shared" si="2"/>
        <v>0.2034630017470237</v>
      </c>
      <c r="J6" s="17">
        <f t="shared" si="5"/>
        <v>25.622095810002691</v>
      </c>
      <c r="K6" s="17">
        <f t="shared" si="3"/>
        <v>3.6602994014289556</v>
      </c>
      <c r="L6" s="17">
        <v>21</v>
      </c>
      <c r="M6" s="17">
        <f t="shared" si="6"/>
        <v>0.33333333333333331</v>
      </c>
      <c r="N6" s="17">
        <v>15</v>
      </c>
      <c r="O6" s="17">
        <f t="shared" ref="O6:P6" si="14">D6/7</f>
        <v>1</v>
      </c>
      <c r="P6" s="17">
        <f t="shared" si="14"/>
        <v>0</v>
      </c>
      <c r="Q6" s="17">
        <f t="shared" si="8"/>
        <v>15</v>
      </c>
      <c r="R6" s="17"/>
      <c r="S6" s="57">
        <v>2.4455958549222698</v>
      </c>
      <c r="T6" s="62">
        <v>668</v>
      </c>
      <c r="U6" s="58">
        <v>28</v>
      </c>
      <c r="V6" s="61">
        <v>44239</v>
      </c>
      <c r="W6" s="62">
        <v>0</v>
      </c>
      <c r="X6" s="57">
        <f t="shared" si="9"/>
        <v>0</v>
      </c>
      <c r="Y6" s="57">
        <f t="shared" si="10"/>
        <v>7.0000000000000007E-2</v>
      </c>
      <c r="Z6" s="62">
        <v>1</v>
      </c>
      <c r="AA6" s="62" t="s">
        <v>35</v>
      </c>
      <c r="AB6" s="60">
        <f t="shared" si="11"/>
        <v>-0.69</v>
      </c>
      <c r="AC6" s="57">
        <v>0.19631388599537036</v>
      </c>
      <c r="AD6" s="57">
        <f t="shared" si="12"/>
        <v>-1.8963921387152776</v>
      </c>
      <c r="AE6" s="57">
        <v>-7.7</v>
      </c>
      <c r="AF6" s="57">
        <v>-3.6502874358974302</v>
      </c>
      <c r="AG6" s="57">
        <v>0</v>
      </c>
    </row>
    <row r="7" spans="1:33" ht="15.75" customHeight="1">
      <c r="A7" s="25" t="s">
        <v>40</v>
      </c>
      <c r="B7" s="13" t="s">
        <v>320</v>
      </c>
      <c r="C7" s="17">
        <f t="shared" si="4"/>
        <v>17.989999999999998</v>
      </c>
      <c r="D7" s="17">
        <v>4</v>
      </c>
      <c r="E7" s="17">
        <v>0</v>
      </c>
      <c r="F7" s="17">
        <v>71.959999999999994</v>
      </c>
      <c r="G7" s="17">
        <v>0</v>
      </c>
      <c r="H7" s="17">
        <f t="shared" si="1"/>
        <v>0</v>
      </c>
      <c r="I7" s="17">
        <f t="shared" si="2"/>
        <v>0.20401886611041609</v>
      </c>
      <c r="J7" s="17">
        <f t="shared" si="5"/>
        <v>14.68119760530554</v>
      </c>
      <c r="K7" s="17">
        <f t="shared" si="3"/>
        <v>3.670299401326385</v>
      </c>
      <c r="L7" s="17">
        <v>27</v>
      </c>
      <c r="M7" s="17">
        <f t="shared" si="6"/>
        <v>0.14814814814814814</v>
      </c>
      <c r="N7" s="17">
        <v>12</v>
      </c>
      <c r="O7" s="17">
        <f t="shared" ref="O7:P7" si="15">D7/7</f>
        <v>0.5714285714285714</v>
      </c>
      <c r="P7" s="17">
        <f t="shared" si="15"/>
        <v>0</v>
      </c>
      <c r="Q7" s="17">
        <f t="shared" si="8"/>
        <v>21</v>
      </c>
      <c r="R7" s="17"/>
      <c r="S7" s="57">
        <v>2.2886075949367091</v>
      </c>
      <c r="T7" s="62">
        <v>668</v>
      </c>
      <c r="U7" s="58">
        <v>28</v>
      </c>
      <c r="V7" s="61">
        <v>44239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 t="s">
        <v>35</v>
      </c>
      <c r="AB7" s="60">
        <f t="shared" si="11"/>
        <v>-0.69</v>
      </c>
      <c r="AC7" s="57">
        <v>0.19631388599537036</v>
      </c>
      <c r="AD7" s="57">
        <f t="shared" si="12"/>
        <v>-1.0836526506944444</v>
      </c>
      <c r="AE7" s="57">
        <v>-7.7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 t="s">
        <v>320</v>
      </c>
      <c r="C8" s="17">
        <f t="shared" si="4"/>
        <v>17.989999999999998</v>
      </c>
      <c r="D8" s="17">
        <v>2</v>
      </c>
      <c r="E8" s="17">
        <v>0</v>
      </c>
      <c r="F8" s="17">
        <v>35.979999999999997</v>
      </c>
      <c r="G8" s="17">
        <v>0</v>
      </c>
      <c r="H8" s="17">
        <f t="shared" si="1"/>
        <v>0</v>
      </c>
      <c r="I8" s="17">
        <f t="shared" si="2"/>
        <v>0.20401886611041609</v>
      </c>
      <c r="J8" s="17">
        <f t="shared" si="5"/>
        <v>7.34059880265277</v>
      </c>
      <c r="K8" s="17">
        <f t="shared" si="3"/>
        <v>3.670299401326385</v>
      </c>
      <c r="L8" s="17">
        <v>20</v>
      </c>
      <c r="M8" s="17">
        <f t="shared" si="6"/>
        <v>0.1</v>
      </c>
      <c r="N8" s="17">
        <v>8</v>
      </c>
      <c r="O8" s="17">
        <f t="shared" ref="O8:P8" si="16">D8/7</f>
        <v>0.2857142857142857</v>
      </c>
      <c r="P8" s="17">
        <f t="shared" si="16"/>
        <v>0</v>
      </c>
      <c r="Q8" s="17">
        <f t="shared" si="8"/>
        <v>28</v>
      </c>
      <c r="R8" s="17"/>
      <c r="S8" s="57">
        <v>2.1285347043701801</v>
      </c>
      <c r="T8" s="62">
        <v>668</v>
      </c>
      <c r="U8" s="58">
        <v>28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0.19631388599537036</v>
      </c>
      <c r="AD8" s="57">
        <f t="shared" si="12"/>
        <v>-0.54182632534722219</v>
      </c>
      <c r="AE8" s="57">
        <v>-7.7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 t="s">
        <v>156</v>
      </c>
      <c r="C9" s="17">
        <f t="shared" si="4"/>
        <v>17.989999999999998</v>
      </c>
      <c r="D9" s="17">
        <v>4</v>
      </c>
      <c r="E9" s="17">
        <v>0</v>
      </c>
      <c r="F9" s="17">
        <v>71.959999999999994</v>
      </c>
      <c r="G9" s="17">
        <v>0</v>
      </c>
      <c r="H9" s="17">
        <f t="shared" si="1"/>
        <v>0</v>
      </c>
      <c r="I9" s="17">
        <f t="shared" si="2"/>
        <v>0.18438545154676966</v>
      </c>
      <c r="J9" s="17">
        <f t="shared" si="5"/>
        <v>13.268377093305544</v>
      </c>
      <c r="K9" s="17">
        <f t="shared" si="3"/>
        <v>3.317094273326386</v>
      </c>
      <c r="L9" s="17">
        <v>15</v>
      </c>
      <c r="M9" s="17">
        <f t="shared" si="6"/>
        <v>0.26666666666666666</v>
      </c>
      <c r="N9" s="17">
        <v>4</v>
      </c>
      <c r="O9" s="17">
        <f t="shared" ref="O9:P9" si="17">D9/7</f>
        <v>0.5714285714285714</v>
      </c>
      <c r="P9" s="17">
        <f t="shared" si="17"/>
        <v>0</v>
      </c>
      <c r="Q9" s="17">
        <f t="shared" si="8"/>
        <v>7</v>
      </c>
      <c r="R9" s="17"/>
      <c r="S9" s="57">
        <v>2.423880597014926</v>
      </c>
      <c r="T9" s="57">
        <v>640</v>
      </c>
      <c r="U9" s="58">
        <v>368</v>
      </c>
      <c r="V9" s="61">
        <v>44254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0.19631388599537036</v>
      </c>
      <c r="AD9" s="57">
        <f t="shared" si="12"/>
        <v>-1.0836526506944444</v>
      </c>
      <c r="AE9" s="57">
        <v>-7.7</v>
      </c>
      <c r="AF9" s="57">
        <v>-4.0034925640000001</v>
      </c>
      <c r="AG9" s="57">
        <v>0</v>
      </c>
    </row>
    <row r="10" spans="1:33" ht="15.75" customHeight="1">
      <c r="A10" s="25" t="s">
        <v>46</v>
      </c>
      <c r="B10" s="25" t="s">
        <v>332</v>
      </c>
      <c r="C10" s="17">
        <f t="shared" si="4"/>
        <v>17.989999999999998</v>
      </c>
      <c r="D10" s="17">
        <v>2</v>
      </c>
      <c r="E10" s="17">
        <v>0</v>
      </c>
      <c r="F10" s="17">
        <v>35.979999999999997</v>
      </c>
      <c r="G10" s="17">
        <v>0</v>
      </c>
      <c r="H10" s="17">
        <f t="shared" si="1"/>
        <v>0</v>
      </c>
      <c r="I10" s="17">
        <f t="shared" si="2"/>
        <v>0.18438545154676966</v>
      </c>
      <c r="J10" s="17">
        <f t="shared" si="5"/>
        <v>6.6341885466527719</v>
      </c>
      <c r="K10" s="17">
        <f t="shared" si="3"/>
        <v>3.317094273326386</v>
      </c>
      <c r="L10" s="17">
        <v>15</v>
      </c>
      <c r="M10" s="17">
        <f t="shared" si="6"/>
        <v>0.13333333333333333</v>
      </c>
      <c r="N10" s="17">
        <v>370</v>
      </c>
      <c r="O10" s="17">
        <f t="shared" ref="O10:P10" si="18">D10/7</f>
        <v>0.2857142857142857</v>
      </c>
      <c r="P10" s="17">
        <f t="shared" si="18"/>
        <v>0</v>
      </c>
      <c r="Q10" s="17">
        <f t="shared" si="8"/>
        <v>1295</v>
      </c>
      <c r="R10" s="17"/>
      <c r="S10" s="57">
        <v>1.2784184514003289</v>
      </c>
      <c r="T10" s="57">
        <v>640</v>
      </c>
      <c r="U10" s="58">
        <v>368</v>
      </c>
      <c r="V10" s="61">
        <v>44254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 t="s">
        <v>35</v>
      </c>
      <c r="AB10" s="60">
        <f t="shared" si="11"/>
        <v>-0.69</v>
      </c>
      <c r="AC10" s="62">
        <v>0.19631388599537036</v>
      </c>
      <c r="AD10" s="57">
        <f t="shared" si="12"/>
        <v>-0.54182632534722219</v>
      </c>
      <c r="AE10" s="57">
        <v>-7.7</v>
      </c>
      <c r="AF10" s="57">
        <v>-4.0034925640000001</v>
      </c>
      <c r="AG10" s="57">
        <v>0</v>
      </c>
    </row>
    <row r="11" spans="1:33" ht="15.75" customHeight="1">
      <c r="A11" s="25" t="s">
        <v>48</v>
      </c>
      <c r="B11" s="25" t="s">
        <v>391</v>
      </c>
      <c r="C11" s="17">
        <f t="shared" si="4"/>
        <v>17.565000000000001</v>
      </c>
      <c r="D11" s="17">
        <v>8</v>
      </c>
      <c r="E11" s="17">
        <v>0</v>
      </c>
      <c r="F11" s="17">
        <v>140.52000000000001</v>
      </c>
      <c r="G11" s="17">
        <v>-5.8900000000000006</v>
      </c>
      <c r="H11" s="17">
        <f t="shared" si="1"/>
        <v>4.1915741531454595E-2</v>
      </c>
      <c r="I11" s="17">
        <f t="shared" si="2"/>
        <v>0.12140135418880665</v>
      </c>
      <c r="J11" s="17">
        <f t="shared" si="5"/>
        <v>17.059318290611113</v>
      </c>
      <c r="K11" s="17">
        <f t="shared" si="3"/>
        <v>2.1324147863263891</v>
      </c>
      <c r="L11" s="17">
        <v>25</v>
      </c>
      <c r="M11" s="17">
        <f t="shared" si="6"/>
        <v>0.32</v>
      </c>
      <c r="N11" s="17">
        <v>360</v>
      </c>
      <c r="O11" s="17">
        <f t="shared" ref="O11:P11" si="19">D11/7</f>
        <v>1.1428571428571428</v>
      </c>
      <c r="P11" s="17">
        <f t="shared" si="19"/>
        <v>0</v>
      </c>
      <c r="Q11" s="17">
        <f t="shared" si="8"/>
        <v>315</v>
      </c>
      <c r="R11" s="17"/>
      <c r="S11" s="57">
        <v>1.383742911153119</v>
      </c>
      <c r="T11" s="57">
        <v>272</v>
      </c>
      <c r="U11" s="58">
        <v>184</v>
      </c>
      <c r="V11" s="61">
        <v>44279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 t="s">
        <v>35</v>
      </c>
      <c r="AB11" s="60">
        <f t="shared" si="11"/>
        <v>-0.69</v>
      </c>
      <c r="AC11" s="62">
        <v>0.19631388599537036</v>
      </c>
      <c r="AD11" s="57">
        <f t="shared" si="12"/>
        <v>-2.1673053013888888</v>
      </c>
      <c r="AE11" s="57">
        <v>-7.7</v>
      </c>
      <c r="AF11" s="57">
        <v>-4.0906720510000003</v>
      </c>
      <c r="AG11" s="57">
        <v>0</v>
      </c>
    </row>
    <row r="12" spans="1:33" ht="15.75" customHeight="1">
      <c r="A12" s="25" t="s">
        <v>50</v>
      </c>
      <c r="B12" s="25" t="s">
        <v>151</v>
      </c>
      <c r="C12" s="17">
        <f t="shared" si="4"/>
        <v>17.006250000000001</v>
      </c>
      <c r="D12" s="17">
        <v>16</v>
      </c>
      <c r="E12" s="17">
        <v>0</v>
      </c>
      <c r="F12" s="17">
        <v>272.10000000000002</v>
      </c>
      <c r="G12" s="17">
        <v>0</v>
      </c>
      <c r="H12" s="17">
        <f t="shared" si="1"/>
        <v>0</v>
      </c>
      <c r="I12" s="17">
        <f t="shared" si="2"/>
        <v>0.12907074383396627</v>
      </c>
      <c r="J12" s="17">
        <f t="shared" si="5"/>
        <v>35.120149397222228</v>
      </c>
      <c r="K12" s="17">
        <f t="shared" si="3"/>
        <v>2.1950093373263893</v>
      </c>
      <c r="L12" s="17">
        <v>29</v>
      </c>
      <c r="M12" s="17">
        <f t="shared" si="6"/>
        <v>0.55172413793103448</v>
      </c>
      <c r="N12" s="17">
        <v>341</v>
      </c>
      <c r="O12" s="17">
        <f t="shared" ref="O12:P12" si="20">D12/7</f>
        <v>2.2857142857142856</v>
      </c>
      <c r="P12" s="17">
        <f t="shared" si="20"/>
        <v>0</v>
      </c>
      <c r="Q12" s="17">
        <f t="shared" si="8"/>
        <v>149</v>
      </c>
      <c r="R12" s="17"/>
      <c r="S12" s="57">
        <v>1.1968000000000001</v>
      </c>
      <c r="T12" s="57">
        <v>272</v>
      </c>
      <c r="U12" s="58">
        <v>184</v>
      </c>
      <c r="V12" s="61">
        <v>44279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 t="s">
        <v>35</v>
      </c>
      <c r="AB12" s="60">
        <f t="shared" si="11"/>
        <v>-0.69</v>
      </c>
      <c r="AC12" s="62">
        <v>0.19631388599537036</v>
      </c>
      <c r="AD12" s="57">
        <f t="shared" si="12"/>
        <v>-4.3346106027777775</v>
      </c>
      <c r="AE12" s="57">
        <v>-7.7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426</v>
      </c>
      <c r="C13" s="17">
        <f t="shared" si="4"/>
        <v>17.887142857142855</v>
      </c>
      <c r="D13" s="17">
        <v>21</v>
      </c>
      <c r="E13" s="17">
        <v>0</v>
      </c>
      <c r="F13" s="17">
        <v>375.63</v>
      </c>
      <c r="G13" s="17">
        <v>0</v>
      </c>
      <c r="H13" s="17">
        <f t="shared" si="1"/>
        <v>0</v>
      </c>
      <c r="I13" s="17">
        <f t="shared" si="2"/>
        <v>0.1645745376669972</v>
      </c>
      <c r="J13" s="17">
        <f t="shared" si="5"/>
        <v>61.81913358385416</v>
      </c>
      <c r="K13" s="17">
        <f t="shared" si="3"/>
        <v>2.943768265897817</v>
      </c>
      <c r="L13" s="17">
        <v>32</v>
      </c>
      <c r="M13" s="17">
        <f t="shared" si="6"/>
        <v>0.65625</v>
      </c>
      <c r="N13" s="17">
        <v>332</v>
      </c>
      <c r="O13" s="17">
        <f t="shared" ref="O13:P13" si="21">D13/7</f>
        <v>3</v>
      </c>
      <c r="P13" s="17">
        <f t="shared" si="21"/>
        <v>0</v>
      </c>
      <c r="Q13" s="17">
        <f t="shared" si="8"/>
        <v>110</v>
      </c>
      <c r="R13" s="17"/>
      <c r="S13" s="57">
        <v>1.262411347517731</v>
      </c>
      <c r="T13" s="57">
        <v>272</v>
      </c>
      <c r="U13" s="58">
        <v>184</v>
      </c>
      <c r="V13" s="61">
        <v>44279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0.19631388599537036</v>
      </c>
      <c r="AD13" s="57">
        <f t="shared" si="12"/>
        <v>-5.6891764161458331</v>
      </c>
      <c r="AE13" s="57">
        <v>-7.7</v>
      </c>
      <c r="AF13" s="57">
        <v>-4.28939</v>
      </c>
      <c r="AG13" s="57">
        <v>0</v>
      </c>
    </row>
    <row r="14" spans="1:33" ht="15.75" customHeight="1">
      <c r="A14" s="25" t="s">
        <v>54</v>
      </c>
      <c r="B14" s="25" t="s">
        <v>427</v>
      </c>
      <c r="C14" s="17">
        <f t="shared" si="4"/>
        <v>17.995000000000001</v>
      </c>
      <c r="D14" s="17">
        <v>14</v>
      </c>
      <c r="E14" s="17">
        <v>3</v>
      </c>
      <c r="F14" s="17">
        <v>251.93</v>
      </c>
      <c r="G14" s="17">
        <v>0</v>
      </c>
      <c r="H14" s="17">
        <f t="shared" si="1"/>
        <v>0</v>
      </c>
      <c r="I14" s="17">
        <f t="shared" si="2"/>
        <v>0.16868279173806</v>
      </c>
      <c r="J14" s="17">
        <f t="shared" si="5"/>
        <v>42.496255722569458</v>
      </c>
      <c r="K14" s="17">
        <f t="shared" si="3"/>
        <v>3.0354468373263899</v>
      </c>
      <c r="L14" s="17">
        <v>27</v>
      </c>
      <c r="M14" s="17">
        <f t="shared" si="6"/>
        <v>0.51851851851851849</v>
      </c>
      <c r="N14" s="17">
        <v>307</v>
      </c>
      <c r="O14" s="17">
        <f t="shared" ref="O14:P14" si="22">D14/7</f>
        <v>2</v>
      </c>
      <c r="P14" s="17">
        <f t="shared" si="22"/>
        <v>0.42857142857142855</v>
      </c>
      <c r="Q14" s="17">
        <f t="shared" si="8"/>
        <v>126</v>
      </c>
      <c r="R14" s="17"/>
      <c r="S14" s="57">
        <v>0.70588235294117652</v>
      </c>
      <c r="T14" s="57">
        <v>272</v>
      </c>
      <c r="U14" s="58">
        <v>184</v>
      </c>
      <c r="V14" s="61">
        <v>44279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 t="s">
        <v>35</v>
      </c>
      <c r="AB14" s="60">
        <f t="shared" si="11"/>
        <v>-0.69</v>
      </c>
      <c r="AC14" s="62">
        <v>0.19631388599537036</v>
      </c>
      <c r="AD14" s="57">
        <f t="shared" si="12"/>
        <v>-3.7927842774305551</v>
      </c>
      <c r="AE14" s="57">
        <v>-7.7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181</v>
      </c>
      <c r="C15" s="17">
        <f t="shared" si="4"/>
        <v>17.990000000000002</v>
      </c>
      <c r="D15" s="17">
        <v>15</v>
      </c>
      <c r="E15" s="17">
        <v>13</v>
      </c>
      <c r="F15" s="17">
        <v>269.85000000000002</v>
      </c>
      <c r="G15" s="17">
        <v>-10.43</v>
      </c>
      <c r="H15" s="17">
        <f t="shared" si="1"/>
        <v>3.8651102464332031E-2</v>
      </c>
      <c r="I15" s="17">
        <f t="shared" si="2"/>
        <v>0.12202381901017542</v>
      </c>
      <c r="J15" s="17">
        <f t="shared" si="5"/>
        <v>32.928127559895842</v>
      </c>
      <c r="K15" s="17">
        <f t="shared" si="3"/>
        <v>2.1952085039930562</v>
      </c>
      <c r="L15" s="17">
        <v>41</v>
      </c>
      <c r="M15" s="17">
        <f t="shared" si="6"/>
        <v>0.36585365853658536</v>
      </c>
      <c r="N15" s="17">
        <v>275</v>
      </c>
      <c r="O15" s="17">
        <f t="shared" ref="O15:P15" si="23">D15/7</f>
        <v>2.1428571428571428</v>
      </c>
      <c r="P15" s="17">
        <f t="shared" si="23"/>
        <v>1.8571428571428572</v>
      </c>
      <c r="Q15" s="17">
        <f t="shared" si="8"/>
        <v>68</v>
      </c>
      <c r="R15" s="17"/>
      <c r="S15" s="57">
        <v>0.72876712328767124</v>
      </c>
      <c r="T15" s="57">
        <v>272</v>
      </c>
      <c r="U15" s="58">
        <v>184</v>
      </c>
      <c r="V15" s="61">
        <v>44279</v>
      </c>
      <c r="W15" s="57">
        <v>2</v>
      </c>
      <c r="X15" s="57">
        <f t="shared" si="9"/>
        <v>0.13333333333333333</v>
      </c>
      <c r="Y15" s="57">
        <f t="shared" si="10"/>
        <v>5.2149999999999999</v>
      </c>
      <c r="Z15" s="57">
        <v>0</v>
      </c>
      <c r="AA15" s="57" t="s">
        <v>35</v>
      </c>
      <c r="AB15" s="60">
        <f t="shared" si="11"/>
        <v>-0.69</v>
      </c>
      <c r="AC15" s="57">
        <v>0.19631388599537036</v>
      </c>
      <c r="AD15" s="57">
        <f t="shared" si="12"/>
        <v>-4.0636974401041668</v>
      </c>
      <c r="AE15" s="57">
        <v>-7.7</v>
      </c>
      <c r="AF15" s="57">
        <v>-4.4300449999999998</v>
      </c>
      <c r="AG15" s="57">
        <v>0</v>
      </c>
    </row>
    <row r="16" spans="1:33" ht="15.75" customHeight="1">
      <c r="A16" s="25" t="s">
        <v>57</v>
      </c>
      <c r="B16" s="25" t="s">
        <v>402</v>
      </c>
      <c r="C16" s="17">
        <f t="shared" si="4"/>
        <v>18.123750000000001</v>
      </c>
      <c r="D16" s="17">
        <v>32</v>
      </c>
      <c r="E16" s="17">
        <v>6</v>
      </c>
      <c r="F16" s="17">
        <v>579.96</v>
      </c>
      <c r="G16" s="17">
        <v>-34.400000000000013</v>
      </c>
      <c r="H16" s="17">
        <f t="shared" si="1"/>
        <v>5.931443547830887E-2</v>
      </c>
      <c r="I16" s="17">
        <f t="shared" si="2"/>
        <v>0.10644758051321541</v>
      </c>
      <c r="J16" s="17">
        <f t="shared" si="5"/>
        <v>61.735338794444417</v>
      </c>
      <c r="K16" s="17">
        <f t="shared" si="3"/>
        <v>1.929229337326388</v>
      </c>
      <c r="L16" s="17">
        <v>100</v>
      </c>
      <c r="M16" s="17">
        <f t="shared" si="6"/>
        <v>0.32</v>
      </c>
      <c r="N16" s="17">
        <v>232</v>
      </c>
      <c r="O16" s="17">
        <f t="shared" ref="O16:P16" si="24">D16/7</f>
        <v>4.5714285714285712</v>
      </c>
      <c r="P16" s="17">
        <f t="shared" si="24"/>
        <v>0.8571428571428571</v>
      </c>
      <c r="Q16" s="17">
        <f t="shared" si="8"/>
        <v>42</v>
      </c>
      <c r="R16" s="17"/>
      <c r="S16" s="57">
        <v>0.96530920060331826</v>
      </c>
      <c r="T16" s="57">
        <v>272</v>
      </c>
      <c r="U16" s="58">
        <v>184</v>
      </c>
      <c r="V16" s="61">
        <v>44279</v>
      </c>
      <c r="W16" s="57">
        <v>3</v>
      </c>
      <c r="X16" s="57">
        <f t="shared" si="9"/>
        <v>9.375E-2</v>
      </c>
      <c r="Y16" s="57">
        <f t="shared" si="10"/>
        <v>3.8222222222222237</v>
      </c>
      <c r="Z16" s="62">
        <v>6</v>
      </c>
      <c r="AA16" s="57" t="s">
        <v>35</v>
      </c>
      <c r="AB16" s="60">
        <f t="shared" si="11"/>
        <v>-0.69</v>
      </c>
      <c r="AC16" s="62">
        <v>0.19631388599537036</v>
      </c>
      <c r="AD16" s="57">
        <f t="shared" si="12"/>
        <v>-8.6692212055555551</v>
      </c>
      <c r="AE16" s="57">
        <v>-7.7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331</v>
      </c>
      <c r="C17" s="17">
        <f t="shared" si="4"/>
        <v>17.132352941176471</v>
      </c>
      <c r="D17" s="17">
        <v>34</v>
      </c>
      <c r="E17" s="17">
        <v>14</v>
      </c>
      <c r="F17" s="17">
        <v>582.5</v>
      </c>
      <c r="G17" s="17">
        <v>-34.69</v>
      </c>
      <c r="H17" s="17">
        <f t="shared" si="1"/>
        <v>5.9553648068669522E-2</v>
      </c>
      <c r="I17" s="17">
        <f t="shared" si="2"/>
        <v>6.66136008053171E-2</v>
      </c>
      <c r="J17" s="17">
        <f t="shared" si="5"/>
        <v>38.802422469097209</v>
      </c>
      <c r="K17" s="17">
        <f t="shared" si="3"/>
        <v>1.1412477196793296</v>
      </c>
      <c r="L17" s="17">
        <v>88</v>
      </c>
      <c r="M17" s="17">
        <f t="shared" si="6"/>
        <v>0.38636363636363635</v>
      </c>
      <c r="N17" s="17">
        <v>167</v>
      </c>
      <c r="O17" s="17">
        <f t="shared" ref="O17:P17" si="25">D17/7</f>
        <v>4.8571428571428568</v>
      </c>
      <c r="P17" s="17">
        <f t="shared" si="25"/>
        <v>2</v>
      </c>
      <c r="Q17" s="17">
        <f t="shared" si="8"/>
        <v>24</v>
      </c>
      <c r="R17" s="17"/>
      <c r="S17" s="57">
        <v>1.2504201680672269</v>
      </c>
      <c r="T17" s="57">
        <v>980</v>
      </c>
      <c r="U17" s="58">
        <v>88</v>
      </c>
      <c r="V17" s="61">
        <v>44324</v>
      </c>
      <c r="W17" s="57">
        <v>4</v>
      </c>
      <c r="X17" s="57">
        <f t="shared" si="9"/>
        <v>0.11764705882352941</v>
      </c>
      <c r="Y17" s="57">
        <f t="shared" si="10"/>
        <v>3.8544444444444443</v>
      </c>
      <c r="Z17" s="57">
        <v>5</v>
      </c>
      <c r="AA17" s="57" t="s">
        <v>35</v>
      </c>
      <c r="AB17" s="60">
        <f t="shared" si="11"/>
        <v>-0.69</v>
      </c>
      <c r="AC17" s="57">
        <v>0.19631388599537036</v>
      </c>
      <c r="AD17" s="57">
        <f t="shared" si="12"/>
        <v>-9.2110475309027766</v>
      </c>
      <c r="AE17" s="57">
        <v>-7.7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428</v>
      </c>
      <c r="C18" s="17">
        <f t="shared" si="4"/>
        <v>16.720697674418606</v>
      </c>
      <c r="D18" s="17">
        <v>86</v>
      </c>
      <c r="E18" s="17">
        <v>3</v>
      </c>
      <c r="F18" s="17">
        <v>1437.98</v>
      </c>
      <c r="G18" s="17">
        <v>-34.94</v>
      </c>
      <c r="H18" s="17">
        <f t="shared" si="1"/>
        <v>2.4297973546224563E-2</v>
      </c>
      <c r="I18" s="17">
        <f t="shared" si="2"/>
        <v>8.4048872731240509E-2</v>
      </c>
      <c r="J18" s="17">
        <f t="shared" si="5"/>
        <v>120.86059801006922</v>
      </c>
      <c r="K18" s="17">
        <f t="shared" si="3"/>
        <v>1.4053557908147585</v>
      </c>
      <c r="L18" s="17">
        <v>112</v>
      </c>
      <c r="M18" s="17">
        <f t="shared" si="6"/>
        <v>0.7678571428571429</v>
      </c>
      <c r="N18" s="17">
        <v>57</v>
      </c>
      <c r="O18" s="17">
        <f t="shared" ref="O18:P18" si="26">D18/7</f>
        <v>12.285714285714286</v>
      </c>
      <c r="P18" s="17">
        <f t="shared" si="26"/>
        <v>0.42857142857142855</v>
      </c>
      <c r="Q18" s="17">
        <f t="shared" si="8"/>
        <v>4</v>
      </c>
      <c r="R18" s="17"/>
      <c r="S18" s="57">
        <v>1.2942612942612941</v>
      </c>
      <c r="T18" s="57">
        <v>980</v>
      </c>
      <c r="U18" s="58">
        <v>88</v>
      </c>
      <c r="V18" s="61">
        <v>44324</v>
      </c>
      <c r="W18" s="57">
        <v>3</v>
      </c>
      <c r="X18" s="57">
        <f t="shared" si="9"/>
        <v>3.4883720930232558E-2</v>
      </c>
      <c r="Y18" s="57">
        <f t="shared" si="10"/>
        <v>2.329333333333333</v>
      </c>
      <c r="Z18" s="57">
        <v>12</v>
      </c>
      <c r="AA18" s="57" t="s">
        <v>35</v>
      </c>
      <c r="AB18" s="60">
        <f t="shared" si="11"/>
        <v>-0.69</v>
      </c>
      <c r="AC18" s="57">
        <v>0.19631388599537036</v>
      </c>
      <c r="AD18" s="57">
        <f t="shared" si="12"/>
        <v>-23.298531989930556</v>
      </c>
      <c r="AE18" s="57">
        <v>-7.7</v>
      </c>
      <c r="AF18" s="57">
        <v>-4.4300449999999998</v>
      </c>
      <c r="AG18" s="57">
        <v>0</v>
      </c>
    </row>
    <row r="19" spans="1:33" ht="15.75" customHeight="1">
      <c r="A19" s="25" t="s">
        <v>64</v>
      </c>
      <c r="B19" s="25" t="s">
        <v>153</v>
      </c>
      <c r="C19" s="17">
        <f t="shared" si="4"/>
        <v>18.864878048780486</v>
      </c>
      <c r="D19" s="17">
        <v>41</v>
      </c>
      <c r="E19" s="17">
        <v>0</v>
      </c>
      <c r="F19" s="17">
        <v>773.45999999999992</v>
      </c>
      <c r="G19" s="17">
        <v>-0.64999999999999991</v>
      </c>
      <c r="H19" s="17">
        <f t="shared" si="1"/>
        <v>8.4037959299769862E-4</v>
      </c>
      <c r="I19" s="17">
        <f t="shared" si="2"/>
        <v>0.19180269869208738</v>
      </c>
      <c r="J19" s="17">
        <f t="shared" si="5"/>
        <v>148.35171533038189</v>
      </c>
      <c r="K19" s="17">
        <f t="shared" si="3"/>
        <v>3.6183345202532169</v>
      </c>
      <c r="L19" s="17">
        <v>47</v>
      </c>
      <c r="M19" s="17">
        <f t="shared" si="6"/>
        <v>0.87234042553191493</v>
      </c>
      <c r="N19" s="17">
        <v>221</v>
      </c>
      <c r="O19" s="17">
        <f t="shared" ref="O19:P19" si="27">D19/7</f>
        <v>5.8571428571428568</v>
      </c>
      <c r="P19" s="17">
        <f t="shared" si="27"/>
        <v>0</v>
      </c>
      <c r="Q19" s="17">
        <f t="shared" si="8"/>
        <v>37</v>
      </c>
      <c r="R19" s="17"/>
      <c r="S19" s="57">
        <v>1.3522355507088331</v>
      </c>
      <c r="T19" s="57">
        <v>980</v>
      </c>
      <c r="U19" s="58">
        <v>88</v>
      </c>
      <c r="V19" s="61">
        <v>44324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1"/>
        <v>-0.69</v>
      </c>
      <c r="AC19" s="62">
        <v>0.19631388599537036</v>
      </c>
      <c r="AD19" s="57">
        <f t="shared" si="12"/>
        <v>-11.107439669618055</v>
      </c>
      <c r="AE19" s="57">
        <v>-7.7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109</v>
      </c>
      <c r="C20" s="17">
        <f t="shared" si="4"/>
        <v>17.995833333333334</v>
      </c>
      <c r="D20" s="17">
        <v>12</v>
      </c>
      <c r="E20" s="17">
        <v>10</v>
      </c>
      <c r="F20" s="17">
        <v>215.95</v>
      </c>
      <c r="G20" s="17">
        <v>-19.420000000000009</v>
      </c>
      <c r="H20" s="17">
        <f t="shared" si="1"/>
        <v>8.9928224125955122E-2</v>
      </c>
      <c r="I20" s="17">
        <f t="shared" si="2"/>
        <v>7.097014145828491E-2</v>
      </c>
      <c r="J20" s="17">
        <f t="shared" si="5"/>
        <v>15.326002047916624</v>
      </c>
      <c r="K20" s="17">
        <f t="shared" si="3"/>
        <v>1.2771668373263854</v>
      </c>
      <c r="L20" s="17">
        <v>42</v>
      </c>
      <c r="M20" s="17">
        <f t="shared" si="6"/>
        <v>0.2857142857142857</v>
      </c>
      <c r="N20" s="17">
        <v>179</v>
      </c>
      <c r="O20" s="17">
        <f t="shared" ref="O20:P20" si="28">D20/7</f>
        <v>1.7142857142857142</v>
      </c>
      <c r="P20" s="17">
        <f t="shared" si="28"/>
        <v>1.4285714285714286</v>
      </c>
      <c r="Q20" s="17">
        <f t="shared" si="8"/>
        <v>56</v>
      </c>
      <c r="R20" s="17"/>
      <c r="S20" s="57">
        <v>1.611510791366906</v>
      </c>
      <c r="T20" s="57">
        <v>1280</v>
      </c>
      <c r="U20" s="58">
        <v>88</v>
      </c>
      <c r="V20" s="61">
        <v>44322</v>
      </c>
      <c r="W20" s="57">
        <v>2</v>
      </c>
      <c r="X20" s="57">
        <f t="shared" si="9"/>
        <v>0.16666666666666666</v>
      </c>
      <c r="Y20" s="57">
        <f t="shared" si="10"/>
        <v>3.8840000000000017</v>
      </c>
      <c r="Z20" s="57">
        <v>3</v>
      </c>
      <c r="AA20" s="57" t="s">
        <v>35</v>
      </c>
      <c r="AB20" s="60">
        <f t="shared" si="11"/>
        <v>-0.69</v>
      </c>
      <c r="AC20" s="57">
        <v>0.19631388599537036</v>
      </c>
      <c r="AD20" s="57">
        <f t="shared" si="12"/>
        <v>-3.2509579520833332</v>
      </c>
      <c r="AE20" s="57">
        <v>-7.7</v>
      </c>
      <c r="AF20" s="57">
        <v>-4.4300449999999998</v>
      </c>
      <c r="AG20" s="57">
        <v>0</v>
      </c>
    </row>
    <row r="21" spans="1:33" ht="15.75" customHeight="1">
      <c r="A21" s="25" t="s">
        <v>68</v>
      </c>
      <c r="B21" s="25" t="s">
        <v>429</v>
      </c>
      <c r="C21" s="17">
        <f t="shared" si="4"/>
        <v>17.369230769230771</v>
      </c>
      <c r="D21" s="17">
        <v>26</v>
      </c>
      <c r="E21" s="17">
        <v>13</v>
      </c>
      <c r="F21" s="17">
        <v>451.6</v>
      </c>
      <c r="G21" s="17">
        <v>-33.409999999999997</v>
      </c>
      <c r="H21" s="17">
        <f t="shared" si="1"/>
        <v>7.3981399468556239E-2</v>
      </c>
      <c r="I21" s="17">
        <f t="shared" si="2"/>
        <v>6.2057324558206665E-2</v>
      </c>
      <c r="J21" s="17">
        <f t="shared" si="5"/>
        <v>28.025087770486131</v>
      </c>
      <c r="K21" s="17">
        <f t="shared" si="3"/>
        <v>1.0778879911725434</v>
      </c>
      <c r="L21" s="17">
        <v>55</v>
      </c>
      <c r="M21" s="17">
        <f t="shared" si="6"/>
        <v>0.47272727272727272</v>
      </c>
      <c r="N21" s="17">
        <v>189</v>
      </c>
      <c r="O21" s="17">
        <f t="shared" ref="O21:P21" si="29">D21/7</f>
        <v>3.7142857142857144</v>
      </c>
      <c r="P21" s="17">
        <f t="shared" si="29"/>
        <v>1.8571428571428572</v>
      </c>
      <c r="Q21" s="17">
        <f t="shared" si="8"/>
        <v>33</v>
      </c>
      <c r="R21" s="17"/>
      <c r="S21" s="57">
        <v>2.261398176291793</v>
      </c>
      <c r="T21" s="57">
        <v>1192</v>
      </c>
      <c r="U21" s="58">
        <v>300</v>
      </c>
      <c r="V21" s="61">
        <v>44354</v>
      </c>
      <c r="W21" s="62">
        <v>3</v>
      </c>
      <c r="X21" s="57">
        <f t="shared" si="9"/>
        <v>0.11538461538461539</v>
      </c>
      <c r="Y21" s="57">
        <f t="shared" si="10"/>
        <v>2.3864285714285711</v>
      </c>
      <c r="Z21" s="62">
        <v>11</v>
      </c>
      <c r="AA21" s="62" t="s">
        <v>35</v>
      </c>
      <c r="AB21" s="60">
        <f t="shared" si="11"/>
        <v>-0.69</v>
      </c>
      <c r="AC21" s="57">
        <v>0.19631388599537036</v>
      </c>
      <c r="AD21" s="57">
        <f t="shared" si="12"/>
        <v>-7.0437422295138887</v>
      </c>
      <c r="AE21" s="57">
        <v>-7.7</v>
      </c>
      <c r="AF21" s="57">
        <v>-4.4300449999999998</v>
      </c>
      <c r="AG21" s="57">
        <v>0</v>
      </c>
    </row>
    <row r="22" spans="1:33" ht="15.75" customHeight="1">
      <c r="A22" s="25" t="s">
        <v>70</v>
      </c>
      <c r="B22" s="25" t="s">
        <v>430</v>
      </c>
      <c r="C22" s="17">
        <f t="shared" si="4"/>
        <v>18.302499999999998</v>
      </c>
      <c r="D22" s="17">
        <v>16</v>
      </c>
      <c r="E22" s="17">
        <v>6</v>
      </c>
      <c r="F22" s="17">
        <v>292.83999999999997</v>
      </c>
      <c r="G22" s="17">
        <v>-39.69</v>
      </c>
      <c r="H22" s="17">
        <f t="shared" si="1"/>
        <v>0.1355347630105177</v>
      </c>
      <c r="I22" s="17">
        <f t="shared" si="2"/>
        <v>3.6909812174642072E-2</v>
      </c>
      <c r="J22" s="17">
        <f t="shared" si="5"/>
        <v>10.808669397222184</v>
      </c>
      <c r="K22" s="17">
        <f t="shared" si="3"/>
        <v>0.67554183732638651</v>
      </c>
      <c r="L22" s="17">
        <v>53</v>
      </c>
      <c r="M22" s="17">
        <f t="shared" si="6"/>
        <v>0.30188679245283018</v>
      </c>
      <c r="N22" s="17">
        <v>150</v>
      </c>
      <c r="O22" s="17">
        <f t="shared" ref="O22:P22" si="30">D22/7</f>
        <v>2.2857142857142856</v>
      </c>
      <c r="P22" s="17">
        <f t="shared" si="30"/>
        <v>0.8571428571428571</v>
      </c>
      <c r="Q22" s="17">
        <f t="shared" si="8"/>
        <v>47</v>
      </c>
      <c r="R22" s="17"/>
      <c r="S22" s="57">
        <v>2.537216828478964</v>
      </c>
      <c r="T22" s="57">
        <v>1192</v>
      </c>
      <c r="U22" s="58">
        <v>300</v>
      </c>
      <c r="V22" s="61">
        <v>44372</v>
      </c>
      <c r="W22" s="62">
        <v>0</v>
      </c>
      <c r="X22" s="57">
        <f t="shared" si="9"/>
        <v>0</v>
      </c>
      <c r="Y22" s="57">
        <f t="shared" si="10"/>
        <v>4.41</v>
      </c>
      <c r="Z22" s="62">
        <v>9</v>
      </c>
      <c r="AA22" s="62" t="s">
        <v>35</v>
      </c>
      <c r="AB22" s="60">
        <f t="shared" si="11"/>
        <v>-0.69</v>
      </c>
      <c r="AC22" s="62">
        <v>0.19631388599537036</v>
      </c>
      <c r="AD22" s="57">
        <f t="shared" si="12"/>
        <v>-4.3346106027777775</v>
      </c>
      <c r="AE22" s="57">
        <v>-7.7</v>
      </c>
      <c r="AF22" s="57">
        <v>-4.4300449999999998</v>
      </c>
      <c r="AG22" s="57">
        <v>0</v>
      </c>
    </row>
    <row r="23" spans="1:33" ht="15.75" customHeight="1">
      <c r="A23" s="25" t="s">
        <v>72</v>
      </c>
      <c r="B23" s="25" t="s">
        <v>113</v>
      </c>
      <c r="C23" s="17">
        <f t="shared" si="4"/>
        <v>17.989999999999998</v>
      </c>
      <c r="D23" s="17">
        <v>23</v>
      </c>
      <c r="E23" s="17">
        <v>7</v>
      </c>
      <c r="F23" s="17">
        <v>413.77</v>
      </c>
      <c r="G23" s="17">
        <v>0</v>
      </c>
      <c r="H23" s="17">
        <f t="shared" si="1"/>
        <v>0</v>
      </c>
      <c r="I23" s="17">
        <f t="shared" si="2"/>
        <v>0.16067492147450749</v>
      </c>
      <c r="J23" s="17">
        <f t="shared" si="5"/>
        <v>66.482462258506956</v>
      </c>
      <c r="K23" s="17">
        <f t="shared" si="3"/>
        <v>2.8905418373263894</v>
      </c>
      <c r="L23" s="17">
        <v>43</v>
      </c>
      <c r="M23" s="17">
        <f t="shared" si="6"/>
        <v>0.53488372093023251</v>
      </c>
      <c r="N23" s="17">
        <v>104</v>
      </c>
      <c r="O23" s="17">
        <f t="shared" ref="O23:P23" si="31">D23/7</f>
        <v>3.2857142857142856</v>
      </c>
      <c r="P23" s="17">
        <f t="shared" si="31"/>
        <v>1</v>
      </c>
      <c r="Q23" s="17">
        <f t="shared" si="8"/>
        <v>24</v>
      </c>
      <c r="R23" s="17"/>
      <c r="S23" s="57">
        <v>1.527138914443422</v>
      </c>
      <c r="T23" s="57">
        <v>1192</v>
      </c>
      <c r="U23" s="58">
        <v>300</v>
      </c>
      <c r="V23" s="61">
        <v>44372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35</v>
      </c>
      <c r="AB23" s="60">
        <f t="shared" si="11"/>
        <v>-0.69</v>
      </c>
      <c r="AC23" s="62">
        <v>0.19631388599537036</v>
      </c>
      <c r="AD23" s="57">
        <f t="shared" si="12"/>
        <v>-6.2310027414930556</v>
      </c>
      <c r="AE23" s="57">
        <v>-7.7</v>
      </c>
      <c r="AF23" s="57">
        <v>-4.4300449999999998</v>
      </c>
      <c r="AG23" s="57">
        <v>0</v>
      </c>
    </row>
    <row r="24" spans="1:33" ht="15.75" customHeight="1">
      <c r="A24" s="25" t="s">
        <v>74</v>
      </c>
      <c r="B24" s="25" t="s">
        <v>431</v>
      </c>
      <c r="C24" s="17">
        <f t="shared" si="4"/>
        <v>17.989999999999998</v>
      </c>
      <c r="D24" s="17">
        <v>33</v>
      </c>
      <c r="E24" s="17">
        <v>6</v>
      </c>
      <c r="F24" s="17">
        <v>593.66999999999996</v>
      </c>
      <c r="G24" s="17">
        <v>0</v>
      </c>
      <c r="H24" s="17">
        <f t="shared" si="1"/>
        <v>0</v>
      </c>
      <c r="I24" s="17">
        <f t="shared" si="2"/>
        <v>0.1606749214745074</v>
      </c>
      <c r="J24" s="17">
        <f t="shared" si="5"/>
        <v>95.387880631770798</v>
      </c>
      <c r="K24" s="17">
        <f t="shared" si="3"/>
        <v>2.890541837326388</v>
      </c>
      <c r="L24" s="17">
        <v>64</v>
      </c>
      <c r="M24" s="17">
        <f t="shared" si="6"/>
        <v>0.515625</v>
      </c>
      <c r="N24" s="17">
        <v>58</v>
      </c>
      <c r="O24" s="17">
        <f t="shared" ref="O24:P24" si="32">D24/7</f>
        <v>4.7142857142857144</v>
      </c>
      <c r="P24" s="17">
        <f t="shared" si="32"/>
        <v>0.8571428571428571</v>
      </c>
      <c r="Q24" s="17">
        <f t="shared" si="8"/>
        <v>10</v>
      </c>
      <c r="R24" s="17"/>
      <c r="S24" s="57">
        <v>2.038331454340474</v>
      </c>
      <c r="T24" s="57">
        <v>1192</v>
      </c>
      <c r="U24" s="58">
        <v>300</v>
      </c>
      <c r="V24" s="61" t="s">
        <v>295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35</v>
      </c>
      <c r="AB24" s="60">
        <f t="shared" si="11"/>
        <v>-0.69</v>
      </c>
      <c r="AC24" s="62">
        <v>0.19631388599537036</v>
      </c>
      <c r="AD24" s="57">
        <f t="shared" si="12"/>
        <v>-8.9401343682291667</v>
      </c>
      <c r="AE24" s="57">
        <v>-7.7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156</v>
      </c>
      <c r="C25" s="17">
        <f t="shared" si="4"/>
        <v>18.657499999999999</v>
      </c>
      <c r="D25" s="17">
        <v>12</v>
      </c>
      <c r="E25" s="17">
        <v>9</v>
      </c>
      <c r="F25" s="17">
        <v>223.89</v>
      </c>
      <c r="G25" s="17">
        <v>-7.0000000000000007E-2</v>
      </c>
      <c r="H25" s="17">
        <f t="shared" si="1"/>
        <v>3.1265353521818756E-4</v>
      </c>
      <c r="I25" s="17">
        <f t="shared" si="2"/>
        <v>0.18502390481002565</v>
      </c>
      <c r="J25" s="17">
        <f t="shared" si="5"/>
        <v>41.425002047916642</v>
      </c>
      <c r="K25" s="17">
        <f t="shared" si="3"/>
        <v>3.4520835039930535</v>
      </c>
      <c r="L25" s="17">
        <v>26</v>
      </c>
      <c r="M25" s="17">
        <f t="shared" si="6"/>
        <v>0.46153846153846156</v>
      </c>
      <c r="N25" s="17">
        <v>10</v>
      </c>
      <c r="O25" s="17">
        <f t="shared" ref="O25:P25" si="33">D25/7</f>
        <v>1.7142857142857142</v>
      </c>
      <c r="P25" s="17">
        <f t="shared" si="33"/>
        <v>1.2857142857142858</v>
      </c>
      <c r="Q25" s="17">
        <f t="shared" si="8"/>
        <v>3</v>
      </c>
      <c r="R25" s="17"/>
      <c r="S25" s="57">
        <v>2.4453227931488799</v>
      </c>
      <c r="T25" s="57">
        <v>1192</v>
      </c>
      <c r="U25" s="58">
        <v>300</v>
      </c>
      <c r="V25" s="61" t="s">
        <v>296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0.19631388599537036</v>
      </c>
      <c r="AD25" s="57">
        <f t="shared" si="12"/>
        <v>-3.2509579520833332</v>
      </c>
      <c r="AE25" s="57">
        <v>-7.7</v>
      </c>
      <c r="AF25" s="57">
        <v>-4.4300449999999998</v>
      </c>
      <c r="AG25" s="57">
        <v>0</v>
      </c>
    </row>
    <row r="26" spans="1:33" ht="15.75" customHeight="1">
      <c r="A26" s="25" t="s">
        <v>78</v>
      </c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1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2.578279266572638</v>
      </c>
      <c r="T26" s="57">
        <v>892</v>
      </c>
      <c r="U26" s="58">
        <v>300</v>
      </c>
      <c r="V26" s="61" t="s">
        <v>297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35</v>
      </c>
      <c r="AB26" s="60">
        <f t="shared" si="11"/>
        <v>-0.69</v>
      </c>
      <c r="AC26" s="62">
        <v>0.19631388599537036</v>
      </c>
      <c r="AD26" s="57">
        <f t="shared" si="12"/>
        <v>0</v>
      </c>
      <c r="AE26" s="57">
        <v>-7.7</v>
      </c>
      <c r="AF26" s="57">
        <v>-4.4300449999999998</v>
      </c>
      <c r="AG26" s="57">
        <v>0</v>
      </c>
    </row>
    <row r="27" spans="1:33" ht="15.75" customHeight="1">
      <c r="A27" s="25" t="s">
        <v>79</v>
      </c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2.3455782312925169</v>
      </c>
      <c r="T27" s="57">
        <v>892</v>
      </c>
      <c r="U27" s="58">
        <v>300</v>
      </c>
      <c r="V27" s="61" t="s">
        <v>297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35</v>
      </c>
      <c r="AB27" s="60">
        <f t="shared" si="11"/>
        <v>-0.69</v>
      </c>
      <c r="AC27" s="62">
        <v>0.19631388599537036</v>
      </c>
      <c r="AD27" s="57">
        <f t="shared" si="12"/>
        <v>0</v>
      </c>
      <c r="AE27" s="57">
        <v>-7.7</v>
      </c>
      <c r="AF27" s="57">
        <v>-4.4300449999999998</v>
      </c>
      <c r="AG27" s="57">
        <v>0</v>
      </c>
    </row>
    <row r="28" spans="1:33" ht="15.75" customHeight="1">
      <c r="A28" s="25" t="s">
        <v>81</v>
      </c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892</v>
      </c>
      <c r="U28" s="58">
        <v>300</v>
      </c>
      <c r="V28" s="61" t="s">
        <v>297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35</v>
      </c>
      <c r="AB28" s="60">
        <f t="shared" si="11"/>
        <v>-0.69</v>
      </c>
      <c r="AC28" s="62">
        <v>0.19631388599537036</v>
      </c>
      <c r="AD28" s="57">
        <f t="shared" si="12"/>
        <v>0</v>
      </c>
      <c r="AE28" s="57">
        <v>-7.7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-0.05</v>
      </c>
      <c r="H29" s="17" t="e">
        <f t="shared" si="1"/>
        <v>#DIV/0!</v>
      </c>
      <c r="I29" s="17" t="e">
        <f t="shared" si="2"/>
        <v>#DIV/0!</v>
      </c>
      <c r="J29" s="17">
        <f t="shared" si="5"/>
        <v>-0.05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3.4786729857819911</v>
      </c>
      <c r="T29" s="57">
        <v>892</v>
      </c>
      <c r="U29" s="58">
        <v>300</v>
      </c>
      <c r="V29" s="61" t="s">
        <v>297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0.19631388599537036</v>
      </c>
      <c r="AD29" s="57">
        <f t="shared" si="12"/>
        <v>0</v>
      </c>
      <c r="AE29" s="57">
        <v>-7.7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20.99</v>
      </c>
      <c r="D30" s="17">
        <v>1</v>
      </c>
      <c r="E30" s="17">
        <v>0</v>
      </c>
      <c r="F30" s="17">
        <v>20.99</v>
      </c>
      <c r="G30" s="17">
        <v>0</v>
      </c>
      <c r="H30" s="17">
        <f t="shared" si="1"/>
        <v>0</v>
      </c>
      <c r="I30" s="17">
        <f t="shared" si="2"/>
        <v>0.29457887487262457</v>
      </c>
      <c r="J30" s="17">
        <f t="shared" si="5"/>
        <v>6.1832105835763898</v>
      </c>
      <c r="K30" s="17">
        <f t="shared" si="3"/>
        <v>6.1832105835763898</v>
      </c>
      <c r="L30" s="17">
        <v>0</v>
      </c>
      <c r="M30" s="17" t="str">
        <f t="shared" si="6"/>
        <v>-</v>
      </c>
      <c r="N30" s="17">
        <v>1</v>
      </c>
      <c r="O30" s="17">
        <f t="shared" ref="O30:P30" si="38">D30/7</f>
        <v>0.14285714285714285</v>
      </c>
      <c r="P30" s="17">
        <f t="shared" si="38"/>
        <v>0</v>
      </c>
      <c r="Q30" s="17">
        <f t="shared" si="8"/>
        <v>7</v>
      </c>
      <c r="R30" s="17"/>
      <c r="S30" s="57">
        <v>0</v>
      </c>
      <c r="T30" s="57">
        <v>892</v>
      </c>
      <c r="U30" s="58">
        <v>300</v>
      </c>
      <c r="V30" s="61" t="s">
        <v>432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0.19631388599537036</v>
      </c>
      <c r="AD30" s="57">
        <f t="shared" si="12"/>
        <v>-0.2709131626736111</v>
      </c>
      <c r="AE30" s="57">
        <v>-7.7</v>
      </c>
      <c r="AF30" s="57">
        <v>-3.6873762537500001</v>
      </c>
      <c r="AG30" s="57">
        <v>0</v>
      </c>
    </row>
    <row r="31" spans="1:33" ht="15.75" customHeight="1">
      <c r="A31" s="25" t="s">
        <v>85</v>
      </c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1"/>
        <v>-0.69</v>
      </c>
      <c r="AC31" s="62">
        <v>0.19631388599537036</v>
      </c>
      <c r="AD31" s="57">
        <f t="shared" si="12"/>
        <v>0</v>
      </c>
      <c r="AE31" s="57">
        <v>-7.7</v>
      </c>
      <c r="AF31" s="57">
        <v>-3.6873762537500001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topLeftCell="C1" activePane="topRight" state="frozen"/>
      <selection activeCell="C4" sqref="C4:AG31"/>
      <selection pane="topRight" activeCell="C4" sqref="C4:AG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9.6640625" customWidth="1"/>
    <col min="21" max="21" width="26.33203125" customWidth="1"/>
    <col min="22" max="22" width="18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Red &amp; Blue")</f>
        <v>Weather Resistant Cornhole Bean Bags Set of 8 - Red &amp; Blue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Info!B1:BJ7000""),3,FALSE),"""")"),"B07BK6DZQL")</f>
        <v>B07BK6DZQL</v>
      </c>
      <c r="B2" s="2" t="s">
        <v>433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85.5" customHeight="1">
      <c r="A3" s="45" t="s">
        <v>32</v>
      </c>
      <c r="B3" s="46"/>
      <c r="C3" s="3">
        <f>((AE31+AF31)/0.85)*-1</f>
        <v>13.396913239705883</v>
      </c>
      <c r="D3" s="4">
        <f>SUM(D4:D99763)</f>
        <v>407</v>
      </c>
      <c r="E3" s="4"/>
      <c r="F3" s="5">
        <f t="shared" ref="F3:G3" si="0">SUM(F4:F99763)</f>
        <v>7443.9400000000014</v>
      </c>
      <c r="G3" s="5">
        <f t="shared" si="0"/>
        <v>-150.89999999999998</v>
      </c>
      <c r="H3" s="6">
        <f t="shared" ref="H3:H31" si="1">G3/F3*-1</f>
        <v>2.0271522876326241E-2</v>
      </c>
      <c r="I3" s="7">
        <f t="shared" ref="I3:I31" si="2">J3/F3</f>
        <v>0.16023710546430109</v>
      </c>
      <c r="J3" s="5">
        <f>SUM(J4:J99763)</f>
        <v>1192.7953988499296</v>
      </c>
      <c r="K3" s="5">
        <f t="shared" ref="K3:K31" si="3">J3/D3</f>
        <v>2.9307012256755027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13 - May
16 - Jun
16.5 - Jul
10 - Aug
10 - Sept
9 - Oct
9 - Nov
6.75 - Dec
3 - Jan
3.5 - Feb")</f>
        <v>4 - March
10 - April
13 - May
16 - Jun
16.5 - Jul
10 - Aug
10 - Sept
9 - Oct
9 - Nov
6.75 - Dec
3 -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27</v>
      </c>
      <c r="X3" s="6">
        <f>AVERAGE(X4:X99763)</f>
        <v>3.0435163195713068E-2</v>
      </c>
      <c r="Y3" s="5">
        <f>ROUND(AVERAGE(Y4:Y99763),2)</f>
        <v>0.52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B4" s="25" t="s">
        <v>434</v>
      </c>
      <c r="C4" s="17">
        <f t="shared" ref="C4:C31" si="4">IFERROR(F4/D4," - ")</f>
        <v>18.989999999999998</v>
      </c>
      <c r="D4" s="17">
        <v>4</v>
      </c>
      <c r="E4" s="17">
        <v>0</v>
      </c>
      <c r="F4" s="17">
        <v>75.959999999999994</v>
      </c>
      <c r="G4" s="17">
        <v>-0.1</v>
      </c>
      <c r="H4" s="17">
        <f t="shared" si="1"/>
        <v>1.3164823591363878E-3</v>
      </c>
      <c r="I4" s="17">
        <f t="shared" si="2"/>
        <v>0.23824167662467446</v>
      </c>
      <c r="J4" s="17">
        <f t="shared" ref="J4:J31" si="5">F4*0.85+G4+AF4*D4+D4*AE4+AG4+AD4</f>
        <v>18.09683775641027</v>
      </c>
      <c r="K4" s="17">
        <f t="shared" si="3"/>
        <v>4.5242094391025676</v>
      </c>
      <c r="L4" s="17">
        <v>70</v>
      </c>
      <c r="M4" s="17">
        <f t="shared" ref="M4:M31" si="6">IFERROR(D4/L4,"-")</f>
        <v>5.7142857142857141E-2</v>
      </c>
      <c r="N4" s="17">
        <v>65</v>
      </c>
      <c r="O4" s="17">
        <f t="shared" ref="O4:P4" si="7">D4/7</f>
        <v>0.5714285714285714</v>
      </c>
      <c r="P4" s="17">
        <f t="shared" si="7"/>
        <v>0</v>
      </c>
      <c r="Q4" s="17">
        <f t="shared" ref="Q4:Q31" si="8">ROUNDDOWN(N4/(O4+P4),0)</f>
        <v>113</v>
      </c>
      <c r="R4" s="17"/>
      <c r="S4" s="57">
        <v>1.46734955185659</v>
      </c>
      <c r="T4" s="62">
        <v>600</v>
      </c>
      <c r="U4" s="58">
        <v>164</v>
      </c>
      <c r="V4" s="61">
        <v>44231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s">
        <v>35</v>
      </c>
      <c r="AB4" s="60">
        <f t="shared" ref="AB4:AB31" si="11">IF(OR(AA4="UsLargeStandardSize",AA4="UsSmallStandardSize"),-0.69,-0.48)</f>
        <v>-0.69</v>
      </c>
      <c r="AC4" s="57">
        <v>0.17536458333333332</v>
      </c>
      <c r="AD4" s="57">
        <f t="shared" ref="AD4:AD31" si="12">IFERROR(AB4*AC4*D4*2,0)</f>
        <v>-0.96801249999999983</v>
      </c>
      <c r="AE4" s="57">
        <v>-7.7</v>
      </c>
      <c r="AF4" s="57">
        <v>-3.6502874358974302</v>
      </c>
      <c r="AG4" s="57">
        <v>0</v>
      </c>
    </row>
    <row r="5" spans="1:33" ht="15.75" customHeight="1">
      <c r="A5" s="25" t="s">
        <v>36</v>
      </c>
      <c r="B5" s="25" t="s">
        <v>435</v>
      </c>
      <c r="C5" s="17">
        <f t="shared" si="4"/>
        <v>18.762</v>
      </c>
      <c r="D5" s="17">
        <v>10</v>
      </c>
      <c r="E5" s="17">
        <v>0</v>
      </c>
      <c r="F5" s="17">
        <v>187.62</v>
      </c>
      <c r="G5" s="17">
        <v>0</v>
      </c>
      <c r="H5" s="17">
        <f t="shared" si="1"/>
        <v>0</v>
      </c>
      <c r="I5" s="17">
        <f t="shared" si="2"/>
        <v>0.23213993386113257</v>
      </c>
      <c r="J5" s="17">
        <f t="shared" si="5"/>
        <v>43.554094391025693</v>
      </c>
      <c r="K5" s="17">
        <f t="shared" si="3"/>
        <v>4.3554094391025693</v>
      </c>
      <c r="L5" s="17">
        <v>60</v>
      </c>
      <c r="M5" s="17">
        <f t="shared" si="6"/>
        <v>0.16666666666666666</v>
      </c>
      <c r="N5" s="17">
        <v>53</v>
      </c>
      <c r="O5" s="17">
        <f t="shared" ref="O5:P5" si="13">D5/7</f>
        <v>1.4285714285714286</v>
      </c>
      <c r="P5" s="17">
        <f t="shared" si="13"/>
        <v>0</v>
      </c>
      <c r="Q5" s="17">
        <f t="shared" si="8"/>
        <v>37</v>
      </c>
      <c r="R5" s="17"/>
      <c r="S5" s="57">
        <v>1.63514519731943</v>
      </c>
      <c r="T5" s="62">
        <v>600</v>
      </c>
      <c r="U5" s="58">
        <v>164</v>
      </c>
      <c r="V5" s="61">
        <v>44230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s">
        <v>35</v>
      </c>
      <c r="AB5" s="60">
        <f t="shared" si="11"/>
        <v>-0.69</v>
      </c>
      <c r="AC5" s="57">
        <v>0.17536458333333332</v>
      </c>
      <c r="AD5" s="57">
        <f t="shared" si="12"/>
        <v>-2.4200312499999996</v>
      </c>
      <c r="AE5" s="57">
        <v>-7.7</v>
      </c>
      <c r="AF5" s="57">
        <v>-3.6502874358974302</v>
      </c>
      <c r="AG5" s="57">
        <v>0</v>
      </c>
    </row>
    <row r="6" spans="1:33" ht="15.75" customHeight="1">
      <c r="A6" s="25" t="s">
        <v>38</v>
      </c>
      <c r="B6" s="25" t="s">
        <v>170</v>
      </c>
      <c r="C6" s="17">
        <f t="shared" si="4"/>
        <v>17.018235294117652</v>
      </c>
      <c r="D6" s="17">
        <v>17</v>
      </c>
      <c r="E6" s="17">
        <v>0</v>
      </c>
      <c r="F6" s="17">
        <v>289.31000000000006</v>
      </c>
      <c r="G6" s="17">
        <v>0</v>
      </c>
      <c r="H6" s="17">
        <f t="shared" si="1"/>
        <v>0</v>
      </c>
      <c r="I6" s="17">
        <f t="shared" si="2"/>
        <v>0.16883122071391843</v>
      </c>
      <c r="J6" s="17">
        <f t="shared" si="5"/>
        <v>48.844560464743751</v>
      </c>
      <c r="K6" s="17">
        <f t="shared" si="3"/>
        <v>2.8732094391025735</v>
      </c>
      <c r="L6" s="17">
        <v>80</v>
      </c>
      <c r="M6" s="17">
        <f t="shared" si="6"/>
        <v>0.21249999999999999</v>
      </c>
      <c r="N6" s="17">
        <v>33</v>
      </c>
      <c r="O6" s="17">
        <f t="shared" ref="O6:P6" si="14">D6/7</f>
        <v>2.4285714285714284</v>
      </c>
      <c r="P6" s="17">
        <f t="shared" si="14"/>
        <v>0</v>
      </c>
      <c r="Q6" s="17">
        <f t="shared" si="8"/>
        <v>13</v>
      </c>
      <c r="R6" s="17"/>
      <c r="S6" s="57">
        <v>1.7766990291262099</v>
      </c>
      <c r="T6" s="62">
        <v>600</v>
      </c>
      <c r="U6" s="58">
        <v>164</v>
      </c>
      <c r="V6" s="61">
        <v>44239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s">
        <v>35</v>
      </c>
      <c r="AB6" s="60">
        <f t="shared" si="11"/>
        <v>-0.69</v>
      </c>
      <c r="AC6" s="57">
        <v>0.17536458333333332</v>
      </c>
      <c r="AD6" s="57">
        <f t="shared" si="12"/>
        <v>-4.114053124999999</v>
      </c>
      <c r="AE6" s="57">
        <v>-7.7</v>
      </c>
      <c r="AF6" s="57">
        <v>-3.6502874358974302</v>
      </c>
      <c r="AG6" s="57">
        <v>0</v>
      </c>
    </row>
    <row r="7" spans="1:33" ht="15.75" customHeight="1">
      <c r="A7" s="25" t="s">
        <v>40</v>
      </c>
      <c r="B7" s="25" t="s">
        <v>436</v>
      </c>
      <c r="C7" s="17">
        <f t="shared" si="4"/>
        <v>17.823333333333334</v>
      </c>
      <c r="D7" s="17">
        <v>12</v>
      </c>
      <c r="E7" s="17">
        <v>0</v>
      </c>
      <c r="F7" s="17">
        <v>213.88000000000002</v>
      </c>
      <c r="G7" s="17">
        <v>0</v>
      </c>
      <c r="H7" s="17">
        <f t="shared" si="1"/>
        <v>0</v>
      </c>
      <c r="I7" s="17">
        <f t="shared" si="2"/>
        <v>0.19960030516177296</v>
      </c>
      <c r="J7" s="17">
        <f t="shared" si="5"/>
        <v>42.690513268000004</v>
      </c>
      <c r="K7" s="17">
        <f t="shared" si="3"/>
        <v>3.5575427723333335</v>
      </c>
      <c r="L7" s="17">
        <v>64</v>
      </c>
      <c r="M7" s="17">
        <f t="shared" si="6"/>
        <v>0.1875</v>
      </c>
      <c r="N7" s="17">
        <v>20</v>
      </c>
      <c r="O7" s="17">
        <f t="shared" ref="O7:P7" si="15">D7/7</f>
        <v>1.7142857142857142</v>
      </c>
      <c r="P7" s="17">
        <f t="shared" si="15"/>
        <v>0</v>
      </c>
      <c r="Q7" s="17">
        <f t="shared" si="8"/>
        <v>11</v>
      </c>
      <c r="R7" s="17"/>
      <c r="S7" s="57">
        <v>2.0091157702825888</v>
      </c>
      <c r="T7" s="62">
        <v>600</v>
      </c>
      <c r="U7" s="58">
        <v>164</v>
      </c>
      <c r="V7" s="61">
        <v>44239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 t="s">
        <v>35</v>
      </c>
      <c r="AB7" s="60">
        <f t="shared" si="11"/>
        <v>-0.69</v>
      </c>
      <c r="AC7" s="57">
        <v>0.17536458333333332</v>
      </c>
      <c r="AD7" s="57">
        <f t="shared" si="12"/>
        <v>-2.9040374999999994</v>
      </c>
      <c r="AE7" s="57">
        <v>-7.7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 t="s">
        <v>115</v>
      </c>
      <c r="C8" s="17">
        <f t="shared" si="4"/>
        <v>18.989999999999998</v>
      </c>
      <c r="D8" s="17">
        <v>7</v>
      </c>
      <c r="E8" s="17">
        <v>0</v>
      </c>
      <c r="F8" s="17">
        <v>132.92999999999998</v>
      </c>
      <c r="G8" s="17">
        <v>0</v>
      </c>
      <c r="H8" s="17">
        <f t="shared" si="1"/>
        <v>0</v>
      </c>
      <c r="I8" s="17">
        <f t="shared" si="2"/>
        <v>0.25230187277514476</v>
      </c>
      <c r="J8" s="17">
        <f t="shared" si="5"/>
        <v>33.53848794799999</v>
      </c>
      <c r="K8" s="17">
        <f t="shared" si="3"/>
        <v>4.7912125639999985</v>
      </c>
      <c r="L8" s="17">
        <v>34</v>
      </c>
      <c r="M8" s="17">
        <f t="shared" si="6"/>
        <v>0.20588235294117646</v>
      </c>
      <c r="N8" s="17">
        <v>8</v>
      </c>
      <c r="O8" s="17">
        <f t="shared" ref="O8:P8" si="16">D8/7</f>
        <v>1</v>
      </c>
      <c r="P8" s="17">
        <f t="shared" si="16"/>
        <v>0</v>
      </c>
      <c r="Q8" s="17">
        <f t="shared" si="8"/>
        <v>8</v>
      </c>
      <c r="R8" s="17"/>
      <c r="S8" s="57">
        <v>2.2969432314410478</v>
      </c>
      <c r="T8" s="62">
        <v>600</v>
      </c>
      <c r="U8" s="58">
        <v>164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-7.7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>
        <f t="shared" si="4"/>
        <v>20.99</v>
      </c>
      <c r="D9" s="17">
        <v>1</v>
      </c>
      <c r="E9" s="17">
        <v>0</v>
      </c>
      <c r="F9" s="17">
        <v>20.99</v>
      </c>
      <c r="G9" s="17">
        <v>0</v>
      </c>
      <c r="H9" s="17">
        <f t="shared" si="1"/>
        <v>0</v>
      </c>
      <c r="I9" s="17">
        <f t="shared" si="2"/>
        <v>0.29242531853263459</v>
      </c>
      <c r="J9" s="17">
        <f t="shared" si="5"/>
        <v>6.1380074359999997</v>
      </c>
      <c r="K9" s="17">
        <f t="shared" si="3"/>
        <v>6.1380074359999997</v>
      </c>
      <c r="L9" s="17">
        <v>8</v>
      </c>
      <c r="M9" s="17">
        <f t="shared" si="6"/>
        <v>0.125</v>
      </c>
      <c r="N9" s="17">
        <v>7</v>
      </c>
      <c r="O9" s="17">
        <f t="shared" ref="O9:P9" si="17">D9/7</f>
        <v>0.14285714285714285</v>
      </c>
      <c r="P9" s="17">
        <f t="shared" si="17"/>
        <v>0</v>
      </c>
      <c r="Q9" s="17">
        <f t="shared" si="8"/>
        <v>49</v>
      </c>
      <c r="R9" s="17"/>
      <c r="S9" s="57">
        <v>2.4303178484107582</v>
      </c>
      <c r="T9" s="57">
        <v>436</v>
      </c>
      <c r="U9" s="58">
        <v>368</v>
      </c>
      <c r="V9" s="61">
        <v>44254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</v>
      </c>
      <c r="AD9" s="57">
        <f t="shared" si="12"/>
        <v>0</v>
      </c>
      <c r="AE9" s="57">
        <v>-7.7</v>
      </c>
      <c r="AF9" s="57">
        <v>-4.0034925640000001</v>
      </c>
      <c r="AG9" s="57">
        <v>0</v>
      </c>
    </row>
    <row r="10" spans="1:33" ht="15.75" customHeight="1">
      <c r="A10" s="25" t="s">
        <v>46</v>
      </c>
      <c r="B10" s="25" t="s">
        <v>437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-0.03</v>
      </c>
      <c r="H10" s="17" t="e">
        <f t="shared" si="1"/>
        <v>#DIV/0!</v>
      </c>
      <c r="I10" s="17" t="e">
        <f t="shared" si="2"/>
        <v>#DIV/0!</v>
      </c>
      <c r="J10" s="17">
        <f t="shared" si="5"/>
        <v>-0.03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366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1.58627648839556</v>
      </c>
      <c r="T10" s="57">
        <v>436</v>
      </c>
      <c r="U10" s="58">
        <v>368</v>
      </c>
      <c r="V10" s="61">
        <v>44254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 t="s">
        <v>35</v>
      </c>
      <c r="AB10" s="60">
        <f t="shared" si="11"/>
        <v>-0.69</v>
      </c>
      <c r="AC10" s="62">
        <v>0.17536458333333332</v>
      </c>
      <c r="AD10" s="57">
        <f t="shared" si="12"/>
        <v>0</v>
      </c>
      <c r="AE10" s="57">
        <v>-7.7</v>
      </c>
      <c r="AF10" s="57">
        <v>-4.0034925640000001</v>
      </c>
      <c r="AG10" s="57">
        <v>0</v>
      </c>
    </row>
    <row r="11" spans="1:33" ht="15.75" customHeight="1">
      <c r="A11" s="25" t="s">
        <v>48</v>
      </c>
      <c r="B11" s="25" t="s">
        <v>438</v>
      </c>
      <c r="C11" s="17">
        <f t="shared" si="4"/>
        <v>20.99</v>
      </c>
      <c r="D11" s="17">
        <v>3</v>
      </c>
      <c r="E11" s="17">
        <v>0</v>
      </c>
      <c r="F11" s="17">
        <v>62.97</v>
      </c>
      <c r="G11" s="17">
        <v>-0.02</v>
      </c>
      <c r="H11" s="17">
        <f t="shared" si="1"/>
        <v>3.1761156106082262E-4</v>
      </c>
      <c r="I11" s="17">
        <f t="shared" si="2"/>
        <v>0.27642487648086372</v>
      </c>
      <c r="J11" s="17">
        <f t="shared" si="5"/>
        <v>17.406474471999989</v>
      </c>
      <c r="K11" s="17">
        <f t="shared" si="3"/>
        <v>5.8021581573333298</v>
      </c>
      <c r="L11" s="17">
        <v>36</v>
      </c>
      <c r="M11" s="17">
        <f t="shared" si="6"/>
        <v>8.3333333333333329E-2</v>
      </c>
      <c r="N11" s="17">
        <v>342</v>
      </c>
      <c r="O11" s="17">
        <f t="shared" ref="O11:P11" si="19">D11/7</f>
        <v>0.42857142857142855</v>
      </c>
      <c r="P11" s="17">
        <f t="shared" si="19"/>
        <v>0</v>
      </c>
      <c r="Q11" s="17">
        <f t="shared" si="8"/>
        <v>798</v>
      </c>
      <c r="R11" s="17"/>
      <c r="S11" s="57">
        <v>1.4823529411764711</v>
      </c>
      <c r="T11" s="57">
        <v>68</v>
      </c>
      <c r="U11" s="58">
        <v>68</v>
      </c>
      <c r="V11" s="61">
        <v>44321</v>
      </c>
      <c r="W11" s="62">
        <v>1</v>
      </c>
      <c r="X11" s="57">
        <f t="shared" si="9"/>
        <v>0.33333333333333331</v>
      </c>
      <c r="Y11" s="57">
        <f t="shared" si="10"/>
        <v>0.02</v>
      </c>
      <c r="Z11" s="62">
        <v>0</v>
      </c>
      <c r="AA11" s="62" t="s">
        <v>35</v>
      </c>
      <c r="AB11" s="60">
        <f t="shared" si="11"/>
        <v>-0.69</v>
      </c>
      <c r="AC11" s="62">
        <v>0.17536458333333332</v>
      </c>
      <c r="AD11" s="57">
        <f t="shared" si="12"/>
        <v>-0.72600937499999985</v>
      </c>
      <c r="AE11" s="57">
        <v>-7.7</v>
      </c>
      <c r="AF11" s="57">
        <v>-4.0906720510000003</v>
      </c>
      <c r="AG11" s="57">
        <v>0</v>
      </c>
    </row>
    <row r="12" spans="1:33" ht="15.75" customHeight="1">
      <c r="A12" s="25" t="s">
        <v>50</v>
      </c>
      <c r="B12" s="25" t="s">
        <v>151</v>
      </c>
      <c r="C12" s="17">
        <f t="shared" si="4"/>
        <v>17.652666666666669</v>
      </c>
      <c r="D12" s="17">
        <v>15</v>
      </c>
      <c r="E12" s="17">
        <v>0</v>
      </c>
      <c r="F12" s="17">
        <v>264.79000000000002</v>
      </c>
      <c r="G12" s="17">
        <v>0</v>
      </c>
      <c r="H12" s="17">
        <f t="shared" si="1"/>
        <v>0</v>
      </c>
      <c r="I12" s="17">
        <f t="shared" si="2"/>
        <v>0.15710790862570348</v>
      </c>
      <c r="J12" s="17">
        <f t="shared" si="5"/>
        <v>41.600603125000028</v>
      </c>
      <c r="K12" s="17">
        <f t="shared" si="3"/>
        <v>2.7733735416666687</v>
      </c>
      <c r="L12" s="17">
        <v>39</v>
      </c>
      <c r="M12" s="17">
        <f t="shared" si="6"/>
        <v>0.38461538461538464</v>
      </c>
      <c r="N12" s="17">
        <v>396</v>
      </c>
      <c r="O12" s="17">
        <f t="shared" ref="O12:P12" si="20">D12/7</f>
        <v>2.1428571428571428</v>
      </c>
      <c r="P12" s="17">
        <f t="shared" si="20"/>
        <v>0</v>
      </c>
      <c r="Q12" s="17">
        <f t="shared" si="8"/>
        <v>184</v>
      </c>
      <c r="R12" s="17"/>
      <c r="S12" s="57">
        <v>1.329923273657289</v>
      </c>
      <c r="T12" s="57">
        <v>68</v>
      </c>
      <c r="U12" s="58">
        <v>68</v>
      </c>
      <c r="V12" s="61">
        <v>44321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 t="s">
        <v>35</v>
      </c>
      <c r="AB12" s="60">
        <f t="shared" si="11"/>
        <v>-0.69</v>
      </c>
      <c r="AC12" s="62">
        <v>0.17536458333333332</v>
      </c>
      <c r="AD12" s="57">
        <f t="shared" si="12"/>
        <v>-3.6300468749999992</v>
      </c>
      <c r="AE12" s="57">
        <v>-7.7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113</v>
      </c>
      <c r="C13" s="17">
        <f t="shared" si="4"/>
        <v>17.46368421052631</v>
      </c>
      <c r="D13" s="17">
        <v>19</v>
      </c>
      <c r="E13" s="17">
        <v>0</v>
      </c>
      <c r="F13" s="17">
        <v>331.80999999999989</v>
      </c>
      <c r="G13" s="17">
        <v>0</v>
      </c>
      <c r="H13" s="17">
        <f t="shared" si="1"/>
        <v>0</v>
      </c>
      <c r="I13" s="17">
        <f t="shared" si="2"/>
        <v>0.14960980870076213</v>
      </c>
      <c r="J13" s="17">
        <f t="shared" si="5"/>
        <v>49.642030624999869</v>
      </c>
      <c r="K13" s="17">
        <f t="shared" si="3"/>
        <v>2.6127384539473617</v>
      </c>
      <c r="L13" s="17">
        <v>54</v>
      </c>
      <c r="M13" s="17">
        <f t="shared" si="6"/>
        <v>0.35185185185185186</v>
      </c>
      <c r="N13" s="17">
        <v>366</v>
      </c>
      <c r="O13" s="17">
        <f t="shared" ref="O13:P13" si="21">D13/7</f>
        <v>2.7142857142857144</v>
      </c>
      <c r="P13" s="17">
        <f t="shared" si="21"/>
        <v>0</v>
      </c>
      <c r="Q13" s="17">
        <f t="shared" si="8"/>
        <v>134</v>
      </c>
      <c r="R13" s="17"/>
      <c r="S13" s="57">
        <v>1.3149847094801219</v>
      </c>
      <c r="T13" s="57">
        <v>68</v>
      </c>
      <c r="U13" s="58">
        <v>68</v>
      </c>
      <c r="V13" s="61">
        <v>44321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0.17536458333333332</v>
      </c>
      <c r="AD13" s="57">
        <f t="shared" si="12"/>
        <v>-4.5980593749999992</v>
      </c>
      <c r="AE13" s="57">
        <v>-7.7</v>
      </c>
      <c r="AF13" s="57">
        <v>-4.28939</v>
      </c>
      <c r="AG13" s="57">
        <v>0</v>
      </c>
    </row>
    <row r="14" spans="1:33" ht="15.75" customHeight="1">
      <c r="A14" s="25" t="s">
        <v>54</v>
      </c>
      <c r="B14" s="25" t="s">
        <v>439</v>
      </c>
      <c r="C14" s="17">
        <f t="shared" si="4"/>
        <v>18.052352941176469</v>
      </c>
      <c r="D14" s="17">
        <v>17</v>
      </c>
      <c r="E14" s="17">
        <v>0</v>
      </c>
      <c r="F14" s="17">
        <v>306.89</v>
      </c>
      <c r="G14" s="17">
        <v>0</v>
      </c>
      <c r="H14" s="17">
        <f t="shared" si="1"/>
        <v>0</v>
      </c>
      <c r="I14" s="17">
        <f t="shared" si="2"/>
        <v>0.17244881512919938</v>
      </c>
      <c r="J14" s="17">
        <f t="shared" si="5"/>
        <v>52.922816874999995</v>
      </c>
      <c r="K14" s="17">
        <f t="shared" si="3"/>
        <v>3.1131068749999997</v>
      </c>
      <c r="L14" s="17">
        <v>44</v>
      </c>
      <c r="M14" s="17">
        <f t="shared" si="6"/>
        <v>0.38636363636363635</v>
      </c>
      <c r="N14" s="17">
        <v>429</v>
      </c>
      <c r="O14" s="17">
        <f t="shared" ref="O14:P14" si="22">D14/7</f>
        <v>2.4285714285714284</v>
      </c>
      <c r="P14" s="17">
        <f t="shared" si="22"/>
        <v>0</v>
      </c>
      <c r="Q14" s="17">
        <f t="shared" si="8"/>
        <v>176</v>
      </c>
      <c r="R14" s="17"/>
      <c r="S14" s="57">
        <v>0.66800000000000004</v>
      </c>
      <c r="T14" s="57">
        <v>68</v>
      </c>
      <c r="U14" s="58">
        <v>68</v>
      </c>
      <c r="V14" s="61">
        <v>44321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 t="s">
        <v>35</v>
      </c>
      <c r="AB14" s="60">
        <f t="shared" si="11"/>
        <v>-0.69</v>
      </c>
      <c r="AC14" s="62">
        <v>0.17536458333333332</v>
      </c>
      <c r="AD14" s="57">
        <f t="shared" si="12"/>
        <v>-4.114053124999999</v>
      </c>
      <c r="AE14" s="57">
        <v>-7.7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193</v>
      </c>
      <c r="C15" s="17">
        <f t="shared" si="4"/>
        <v>18.04470588235294</v>
      </c>
      <c r="D15" s="17">
        <v>34</v>
      </c>
      <c r="E15" s="17">
        <v>0</v>
      </c>
      <c r="F15" s="17">
        <v>613.52</v>
      </c>
      <c r="G15" s="17">
        <v>-21</v>
      </c>
      <c r="H15" s="17">
        <f t="shared" si="1"/>
        <v>3.4228713000391188E-2</v>
      </c>
      <c r="I15" s="17">
        <f t="shared" si="2"/>
        <v>0.13013815971769455</v>
      </c>
      <c r="J15" s="17">
        <f t="shared" si="5"/>
        <v>79.842363749999947</v>
      </c>
      <c r="K15" s="17">
        <f t="shared" si="3"/>
        <v>2.3483048161764692</v>
      </c>
      <c r="L15" s="17">
        <v>61</v>
      </c>
      <c r="M15" s="17">
        <f t="shared" si="6"/>
        <v>0.55737704918032782</v>
      </c>
      <c r="N15" s="17">
        <v>377</v>
      </c>
      <c r="O15" s="17">
        <f t="shared" ref="O15:P15" si="23">D15/7</f>
        <v>4.8571428571428568</v>
      </c>
      <c r="P15" s="17">
        <f t="shared" si="23"/>
        <v>0</v>
      </c>
      <c r="Q15" s="17">
        <f t="shared" si="8"/>
        <v>77</v>
      </c>
      <c r="R15" s="17"/>
      <c r="S15" s="57">
        <v>0.69074492099322804</v>
      </c>
      <c r="T15" s="57">
        <v>68</v>
      </c>
      <c r="U15" s="58">
        <v>68</v>
      </c>
      <c r="V15" s="61">
        <v>44341</v>
      </c>
      <c r="W15" s="57">
        <v>3</v>
      </c>
      <c r="X15" s="57">
        <f t="shared" si="9"/>
        <v>8.8235294117647065E-2</v>
      </c>
      <c r="Y15" s="57">
        <f t="shared" si="10"/>
        <v>4.2</v>
      </c>
      <c r="Z15" s="57">
        <v>2</v>
      </c>
      <c r="AA15" s="57" t="s">
        <v>35</v>
      </c>
      <c r="AB15" s="60">
        <f t="shared" si="11"/>
        <v>-0.69</v>
      </c>
      <c r="AC15" s="57">
        <v>0.17536458333333332</v>
      </c>
      <c r="AD15" s="57">
        <f t="shared" si="12"/>
        <v>-8.228106249999998</v>
      </c>
      <c r="AE15" s="57">
        <v>-7.7</v>
      </c>
      <c r="AF15" s="57">
        <v>-4.4300449999999998</v>
      </c>
      <c r="AG15" s="57">
        <v>0</v>
      </c>
    </row>
    <row r="16" spans="1:33" ht="15.75" customHeight="1">
      <c r="A16" s="25" t="s">
        <v>57</v>
      </c>
      <c r="B16" s="25" t="s">
        <v>440</v>
      </c>
      <c r="C16" s="17">
        <f t="shared" si="4"/>
        <v>17.734583333333333</v>
      </c>
      <c r="D16" s="17">
        <v>48</v>
      </c>
      <c r="E16" s="17">
        <v>1</v>
      </c>
      <c r="F16" s="17">
        <v>851.26</v>
      </c>
      <c r="G16" s="17">
        <v>-37.27000000000001</v>
      </c>
      <c r="H16" s="17">
        <f t="shared" si="1"/>
        <v>4.3782158212532021E-2</v>
      </c>
      <c r="I16" s="17">
        <f t="shared" si="2"/>
        <v>0.10859512957263354</v>
      </c>
      <c r="J16" s="17">
        <f t="shared" si="5"/>
        <v>92.442690000000027</v>
      </c>
      <c r="K16" s="17">
        <f t="shared" si="3"/>
        <v>1.9258893750000006</v>
      </c>
      <c r="L16" s="17">
        <v>106</v>
      </c>
      <c r="M16" s="17">
        <f t="shared" si="6"/>
        <v>0.45283018867924529</v>
      </c>
      <c r="N16" s="17">
        <v>314</v>
      </c>
      <c r="O16" s="17">
        <f t="shared" ref="O16:P16" si="24">D16/7</f>
        <v>6.8571428571428568</v>
      </c>
      <c r="P16" s="17">
        <f t="shared" si="24"/>
        <v>0.14285714285714285</v>
      </c>
      <c r="Q16" s="17">
        <f t="shared" si="8"/>
        <v>44</v>
      </c>
      <c r="R16" s="17"/>
      <c r="S16" s="57">
        <v>0.8571428571428571</v>
      </c>
      <c r="T16" s="57">
        <v>68</v>
      </c>
      <c r="U16" s="58">
        <v>68</v>
      </c>
      <c r="V16" s="61">
        <v>44324</v>
      </c>
      <c r="W16" s="57">
        <v>11</v>
      </c>
      <c r="X16" s="57">
        <f t="shared" si="9"/>
        <v>0.22916666666666666</v>
      </c>
      <c r="Y16" s="57">
        <f t="shared" si="10"/>
        <v>2.3293750000000006</v>
      </c>
      <c r="Z16" s="62">
        <v>5</v>
      </c>
      <c r="AA16" s="57" t="s">
        <v>35</v>
      </c>
      <c r="AB16" s="60">
        <f t="shared" si="11"/>
        <v>-0.69</v>
      </c>
      <c r="AC16" s="62">
        <v>0.17536458333333332</v>
      </c>
      <c r="AD16" s="57">
        <f t="shared" si="12"/>
        <v>-11.616149999999998</v>
      </c>
      <c r="AE16" s="57">
        <v>-7.7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113</v>
      </c>
      <c r="C17" s="17">
        <f t="shared" si="4"/>
        <v>17.570869565217393</v>
      </c>
      <c r="D17" s="17">
        <v>69</v>
      </c>
      <c r="E17" s="17">
        <v>0</v>
      </c>
      <c r="F17" s="17">
        <v>1212.3900000000001</v>
      </c>
      <c r="G17" s="17">
        <v>-38.079999999999991</v>
      </c>
      <c r="H17" s="17">
        <f t="shared" si="1"/>
        <v>3.1409035046478434E-2</v>
      </c>
      <c r="I17" s="17">
        <f t="shared" si="2"/>
        <v>0.11446826464668958</v>
      </c>
      <c r="J17" s="17">
        <f t="shared" si="5"/>
        <v>138.78017937499999</v>
      </c>
      <c r="K17" s="17">
        <f t="shared" si="3"/>
        <v>2.0113069474637681</v>
      </c>
      <c r="L17" s="17">
        <v>128</v>
      </c>
      <c r="M17" s="17">
        <f t="shared" si="6"/>
        <v>0.5390625</v>
      </c>
      <c r="N17" s="17">
        <v>233</v>
      </c>
      <c r="O17" s="17">
        <f t="shared" ref="O17:P17" si="25">D17/7</f>
        <v>9.8571428571428577</v>
      </c>
      <c r="P17" s="17">
        <f t="shared" si="25"/>
        <v>0</v>
      </c>
      <c r="Q17" s="17">
        <f t="shared" si="8"/>
        <v>23</v>
      </c>
      <c r="R17" s="17"/>
      <c r="S17" s="57">
        <v>1.127371273712737</v>
      </c>
      <c r="T17" s="57">
        <v>1416</v>
      </c>
      <c r="U17" s="58">
        <v>68</v>
      </c>
      <c r="V17" s="61">
        <v>44324</v>
      </c>
      <c r="W17" s="57">
        <v>7</v>
      </c>
      <c r="X17" s="57">
        <f t="shared" si="9"/>
        <v>0.10144927536231885</v>
      </c>
      <c r="Y17" s="57">
        <f t="shared" si="10"/>
        <v>4.7599999999999989</v>
      </c>
      <c r="Z17" s="57">
        <v>1</v>
      </c>
      <c r="AA17" s="57" t="s">
        <v>35</v>
      </c>
      <c r="AB17" s="60">
        <f t="shared" si="11"/>
        <v>-0.69</v>
      </c>
      <c r="AC17" s="57">
        <v>0.17536458333333332</v>
      </c>
      <c r="AD17" s="57">
        <f t="shared" si="12"/>
        <v>-16.698215624999996</v>
      </c>
      <c r="AE17" s="57">
        <v>-7.7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441</v>
      </c>
      <c r="C18" s="17">
        <f t="shared" si="4"/>
        <v>19.538800000000002</v>
      </c>
      <c r="D18" s="17">
        <v>50</v>
      </c>
      <c r="E18" s="17">
        <v>2</v>
      </c>
      <c r="F18" s="17">
        <v>976.94</v>
      </c>
      <c r="G18" s="17">
        <v>-38.709999999999987</v>
      </c>
      <c r="H18" s="17">
        <f t="shared" si="1"/>
        <v>3.9623723053616375E-2</v>
      </c>
      <c r="I18" s="17">
        <f t="shared" si="2"/>
        <v>0.17717218432042905</v>
      </c>
      <c r="J18" s="17">
        <f t="shared" si="5"/>
        <v>173.08659374999996</v>
      </c>
      <c r="K18" s="17">
        <f t="shared" si="3"/>
        <v>3.4617318749999995</v>
      </c>
      <c r="L18" s="17">
        <v>98</v>
      </c>
      <c r="M18" s="17">
        <f t="shared" si="6"/>
        <v>0.51020408163265307</v>
      </c>
      <c r="N18" s="17">
        <v>161</v>
      </c>
      <c r="O18" s="17">
        <f t="shared" ref="O18:P18" si="26">D18/7</f>
        <v>7.1428571428571432</v>
      </c>
      <c r="P18" s="17">
        <f t="shared" si="26"/>
        <v>0.2857142857142857</v>
      </c>
      <c r="Q18" s="17">
        <f t="shared" si="8"/>
        <v>21</v>
      </c>
      <c r="R18" s="17"/>
      <c r="S18" s="57">
        <v>1.101917255297679</v>
      </c>
      <c r="T18" s="57">
        <v>1416</v>
      </c>
      <c r="U18" s="58">
        <v>68</v>
      </c>
      <c r="V18" s="61">
        <v>44324</v>
      </c>
      <c r="W18" s="57">
        <v>5</v>
      </c>
      <c r="X18" s="57">
        <f t="shared" si="9"/>
        <v>0.1</v>
      </c>
      <c r="Y18" s="57">
        <f t="shared" si="10"/>
        <v>3.2258333333333322</v>
      </c>
      <c r="Z18" s="57">
        <v>7</v>
      </c>
      <c r="AA18" s="57" t="s">
        <v>35</v>
      </c>
      <c r="AB18" s="60">
        <f t="shared" si="11"/>
        <v>-0.69</v>
      </c>
      <c r="AC18" s="57">
        <v>0.17536458333333332</v>
      </c>
      <c r="AD18" s="57">
        <f t="shared" si="12"/>
        <v>-12.100156249999998</v>
      </c>
      <c r="AE18" s="57">
        <v>-7.7</v>
      </c>
      <c r="AF18" s="57">
        <v>-4.4300449999999998</v>
      </c>
      <c r="AG18" s="57">
        <v>0</v>
      </c>
    </row>
    <row r="19" spans="1:33" ht="15.75" customHeight="1">
      <c r="A19" s="25" t="s">
        <v>64</v>
      </c>
      <c r="B19" s="25" t="s">
        <v>355</v>
      </c>
      <c r="C19" s="17">
        <f t="shared" si="4"/>
        <v>19.052549019607842</v>
      </c>
      <c r="D19" s="17">
        <v>51</v>
      </c>
      <c r="E19" s="17">
        <v>0</v>
      </c>
      <c r="F19" s="17">
        <v>971.68</v>
      </c>
      <c r="G19" s="17">
        <v>-5.0999999999999996</v>
      </c>
      <c r="H19" s="17">
        <f t="shared" si="1"/>
        <v>5.2486415280750863E-3</v>
      </c>
      <c r="I19" s="17">
        <f t="shared" si="2"/>
        <v>0.19538690270973977</v>
      </c>
      <c r="J19" s="17">
        <f t="shared" si="5"/>
        <v>189.85354562499992</v>
      </c>
      <c r="K19" s="17">
        <f t="shared" si="3"/>
        <v>3.7226185416666651</v>
      </c>
      <c r="L19" s="17">
        <v>75</v>
      </c>
      <c r="M19" s="17">
        <f t="shared" si="6"/>
        <v>0.68</v>
      </c>
      <c r="N19" s="17">
        <v>82</v>
      </c>
      <c r="O19" s="17">
        <f t="shared" ref="O19:P19" si="27">D19/7</f>
        <v>7.2857142857142856</v>
      </c>
      <c r="P19" s="17">
        <f t="shared" si="27"/>
        <v>0</v>
      </c>
      <c r="Q19" s="17">
        <f t="shared" si="8"/>
        <v>11</v>
      </c>
      <c r="R19" s="17"/>
      <c r="S19" s="57">
        <v>1.437849944008958</v>
      </c>
      <c r="T19" s="57">
        <v>1416</v>
      </c>
      <c r="U19" s="58">
        <v>68</v>
      </c>
      <c r="V19" s="61">
        <v>44324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1"/>
        <v>-0.69</v>
      </c>
      <c r="AC19" s="62">
        <v>0.17536458333333332</v>
      </c>
      <c r="AD19" s="57">
        <f t="shared" si="12"/>
        <v>-12.342159374999998</v>
      </c>
      <c r="AE19" s="57">
        <v>-7.7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18.815000000000001</v>
      </c>
      <c r="D20" s="17">
        <v>20</v>
      </c>
      <c r="E20" s="17">
        <v>2</v>
      </c>
      <c r="F20" s="17">
        <v>376.3</v>
      </c>
      <c r="G20" s="17">
        <v>-0.06</v>
      </c>
      <c r="H20" s="17">
        <f t="shared" si="1"/>
        <v>1.594472495349455E-4</v>
      </c>
      <c r="I20" s="17">
        <f t="shared" si="2"/>
        <v>0.19227753786872182</v>
      </c>
      <c r="J20" s="17">
        <f t="shared" si="5"/>
        <v>72.354037500000018</v>
      </c>
      <c r="K20" s="17">
        <f t="shared" si="3"/>
        <v>3.6177018750000007</v>
      </c>
      <c r="L20" s="17">
        <v>50</v>
      </c>
      <c r="M20" s="17">
        <f t="shared" si="6"/>
        <v>0.4</v>
      </c>
      <c r="N20" s="17">
        <v>38</v>
      </c>
      <c r="O20" s="17">
        <f t="shared" ref="O20:P20" si="28">D20/7</f>
        <v>2.8571428571428572</v>
      </c>
      <c r="P20" s="17">
        <f t="shared" si="28"/>
        <v>0.2857142857142857</v>
      </c>
      <c r="Q20" s="17">
        <f t="shared" si="8"/>
        <v>12</v>
      </c>
      <c r="R20" s="17"/>
      <c r="S20" s="57">
        <v>1.6539877300613499</v>
      </c>
      <c r="T20" s="57">
        <v>1816</v>
      </c>
      <c r="U20" s="58">
        <v>68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0.17536458333333332</v>
      </c>
      <c r="AD20" s="57">
        <f t="shared" si="12"/>
        <v>-4.8400624999999993</v>
      </c>
      <c r="AE20" s="57">
        <v>-7.7</v>
      </c>
      <c r="AF20" s="57">
        <v>-4.4300449999999998</v>
      </c>
      <c r="AG20" s="57">
        <v>0</v>
      </c>
    </row>
    <row r="21" spans="1:33" ht="15.75" customHeight="1">
      <c r="A21" s="25" t="s">
        <v>68</v>
      </c>
      <c r="B21" s="25" t="s">
        <v>113</v>
      </c>
      <c r="C21" s="17">
        <f t="shared" si="4"/>
        <v>18.489999999999998</v>
      </c>
      <c r="D21" s="17">
        <v>12</v>
      </c>
      <c r="E21" s="17">
        <v>4</v>
      </c>
      <c r="F21" s="17">
        <v>221.88</v>
      </c>
      <c r="G21" s="17">
        <v>0</v>
      </c>
      <c r="H21" s="17">
        <f t="shared" si="1"/>
        <v>0</v>
      </c>
      <c r="I21" s="17">
        <f t="shared" si="2"/>
        <v>0.18087895484045421</v>
      </c>
      <c r="J21" s="17">
        <f t="shared" si="5"/>
        <v>40.13342249999998</v>
      </c>
      <c r="K21" s="17">
        <f t="shared" si="3"/>
        <v>3.3444518749999985</v>
      </c>
      <c r="L21" s="17">
        <v>33</v>
      </c>
      <c r="M21" s="17">
        <f t="shared" si="6"/>
        <v>0.36363636363636365</v>
      </c>
      <c r="N21" s="17">
        <v>88</v>
      </c>
      <c r="O21" s="17">
        <f t="shared" ref="O21:P21" si="29">D21/7</f>
        <v>1.7142857142857142</v>
      </c>
      <c r="P21" s="17">
        <f t="shared" si="29"/>
        <v>0.5714285714285714</v>
      </c>
      <c r="Q21" s="17">
        <f t="shared" si="8"/>
        <v>38</v>
      </c>
      <c r="R21" s="17"/>
      <c r="S21" s="57">
        <v>0</v>
      </c>
      <c r="T21" s="57">
        <v>400</v>
      </c>
      <c r="U21" s="58">
        <v>400</v>
      </c>
      <c r="V21" s="61">
        <v>44354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35</v>
      </c>
      <c r="AB21" s="60">
        <f t="shared" si="11"/>
        <v>-0.69</v>
      </c>
      <c r="AC21" s="57">
        <v>0.17536458333333332</v>
      </c>
      <c r="AD21" s="57">
        <f t="shared" si="12"/>
        <v>-2.9040374999999994</v>
      </c>
      <c r="AE21" s="57">
        <v>-7.7</v>
      </c>
      <c r="AF21" s="57">
        <v>-4.4300449999999998</v>
      </c>
      <c r="AG21" s="57">
        <v>0</v>
      </c>
    </row>
    <row r="22" spans="1:33" ht="15.75" customHeight="1">
      <c r="A22" s="25" t="s">
        <v>70</v>
      </c>
      <c r="B22" s="25" t="s">
        <v>113</v>
      </c>
      <c r="C22" s="17">
        <f t="shared" si="4"/>
        <v>18.490000000000002</v>
      </c>
      <c r="D22" s="17">
        <v>7</v>
      </c>
      <c r="E22" s="17">
        <v>0</v>
      </c>
      <c r="F22" s="17">
        <v>129.43</v>
      </c>
      <c r="G22" s="17">
        <v>-10.47</v>
      </c>
      <c r="H22" s="17">
        <f t="shared" si="1"/>
        <v>8.0893146874758556E-2</v>
      </c>
      <c r="I22" s="17">
        <f t="shared" si="2"/>
        <v>9.9985807965695839E-2</v>
      </c>
      <c r="J22" s="17">
        <f t="shared" si="5"/>
        <v>12.941163125000013</v>
      </c>
      <c r="K22" s="17">
        <f t="shared" si="3"/>
        <v>1.8487375892857163</v>
      </c>
      <c r="L22" s="17">
        <v>45</v>
      </c>
      <c r="M22" s="17">
        <f t="shared" si="6"/>
        <v>0.15555555555555556</v>
      </c>
      <c r="N22" s="17">
        <v>56</v>
      </c>
      <c r="O22" s="17">
        <f t="shared" ref="O22:P22" si="30">D22/7</f>
        <v>1</v>
      </c>
      <c r="P22" s="17">
        <f t="shared" si="30"/>
        <v>0</v>
      </c>
      <c r="Q22" s="17">
        <f t="shared" si="8"/>
        <v>56</v>
      </c>
      <c r="R22" s="17"/>
      <c r="S22" s="57">
        <v>2.22792937399679</v>
      </c>
      <c r="T22" s="57">
        <v>400</v>
      </c>
      <c r="U22" s="58">
        <v>400</v>
      </c>
      <c r="V22" s="61">
        <v>44372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35</v>
      </c>
      <c r="AB22" s="60">
        <f t="shared" si="11"/>
        <v>-0.69</v>
      </c>
      <c r="AC22" s="62">
        <v>0.17536458333333332</v>
      </c>
      <c r="AD22" s="57">
        <f t="shared" si="12"/>
        <v>-1.6940218749999998</v>
      </c>
      <c r="AE22" s="57">
        <v>-7.7</v>
      </c>
      <c r="AF22" s="57">
        <v>-4.4300449999999998</v>
      </c>
      <c r="AG22" s="57">
        <v>0</v>
      </c>
    </row>
    <row r="23" spans="1:33" ht="15.75" customHeight="1">
      <c r="A23" s="25" t="s">
        <v>72</v>
      </c>
      <c r="B23" s="25" t="s">
        <v>442</v>
      </c>
      <c r="C23" s="17">
        <f t="shared" si="4"/>
        <v>18.490000000000002</v>
      </c>
      <c r="D23" s="17">
        <v>7</v>
      </c>
      <c r="E23" s="17">
        <v>0</v>
      </c>
      <c r="F23" s="17">
        <v>129.43</v>
      </c>
      <c r="G23" s="17">
        <v>-0.06</v>
      </c>
      <c r="H23" s="17">
        <f t="shared" si="1"/>
        <v>4.6357104226222662E-4</v>
      </c>
      <c r="I23" s="17">
        <f t="shared" si="2"/>
        <v>0.18041538379819214</v>
      </c>
      <c r="J23" s="17">
        <f t="shared" si="5"/>
        <v>23.35116312500001</v>
      </c>
      <c r="K23" s="17">
        <f t="shared" si="3"/>
        <v>3.3358804464285727</v>
      </c>
      <c r="L23" s="17">
        <v>49</v>
      </c>
      <c r="M23" s="17">
        <f t="shared" si="6"/>
        <v>0.14285714285714285</v>
      </c>
      <c r="N23" s="17">
        <v>35</v>
      </c>
      <c r="O23" s="17">
        <f t="shared" ref="O23:P23" si="31">D23/7</f>
        <v>1</v>
      </c>
      <c r="P23" s="17">
        <f t="shared" si="31"/>
        <v>0</v>
      </c>
      <c r="Q23" s="17">
        <f t="shared" si="8"/>
        <v>35</v>
      </c>
      <c r="R23" s="17"/>
      <c r="S23" s="57">
        <v>1.449334698055271</v>
      </c>
      <c r="T23" s="57">
        <v>400</v>
      </c>
      <c r="U23" s="58">
        <v>400</v>
      </c>
      <c r="V23" s="61">
        <v>44372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35</v>
      </c>
      <c r="AB23" s="60">
        <f t="shared" si="11"/>
        <v>-0.69</v>
      </c>
      <c r="AC23" s="62">
        <v>0.17536458333333332</v>
      </c>
      <c r="AD23" s="57">
        <f t="shared" si="12"/>
        <v>-1.6940218749999998</v>
      </c>
      <c r="AE23" s="57">
        <v>-7.7</v>
      </c>
      <c r="AF23" s="57">
        <v>-4.4300449999999998</v>
      </c>
      <c r="AG23" s="57">
        <v>0</v>
      </c>
    </row>
    <row r="24" spans="1:33" ht="15.75" customHeight="1">
      <c r="A24" s="25" t="s">
        <v>74</v>
      </c>
      <c r="B24" s="25" t="s">
        <v>115</v>
      </c>
      <c r="C24" s="17">
        <f t="shared" si="4"/>
        <v>18.489999999999998</v>
      </c>
      <c r="D24" s="17">
        <v>1</v>
      </c>
      <c r="E24" s="17">
        <v>0</v>
      </c>
      <c r="F24" s="17">
        <v>18.489999999999998</v>
      </c>
      <c r="G24" s="17">
        <v>0</v>
      </c>
      <c r="H24" s="17">
        <f t="shared" si="1"/>
        <v>0</v>
      </c>
      <c r="I24" s="17">
        <f t="shared" si="2"/>
        <v>0.18087895484045421</v>
      </c>
      <c r="J24" s="17">
        <f t="shared" si="5"/>
        <v>3.3444518749999981</v>
      </c>
      <c r="K24" s="17">
        <f t="shared" si="3"/>
        <v>3.3444518749999981</v>
      </c>
      <c r="L24" s="17">
        <v>6</v>
      </c>
      <c r="M24" s="17">
        <f t="shared" si="6"/>
        <v>0.16666666666666666</v>
      </c>
      <c r="N24" s="17">
        <v>2</v>
      </c>
      <c r="O24" s="17">
        <f t="shared" ref="O24:P24" si="32">D24/7</f>
        <v>0.14285714285714285</v>
      </c>
      <c r="P24" s="17">
        <f t="shared" si="32"/>
        <v>0</v>
      </c>
      <c r="Q24" s="17">
        <f t="shared" si="8"/>
        <v>14</v>
      </c>
      <c r="R24" s="17"/>
      <c r="S24" s="57">
        <v>1.8307692307692309</v>
      </c>
      <c r="T24" s="57">
        <v>400</v>
      </c>
      <c r="U24" s="58">
        <v>400</v>
      </c>
      <c r="V24" s="61" t="s">
        <v>443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35</v>
      </c>
      <c r="AB24" s="60">
        <f t="shared" si="11"/>
        <v>-0.69</v>
      </c>
      <c r="AC24" s="62">
        <v>0.17536458333333332</v>
      </c>
      <c r="AD24" s="57">
        <f t="shared" si="12"/>
        <v>-0.24200312499999996</v>
      </c>
      <c r="AE24" s="57">
        <v>-7.7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1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1.8469656992084429</v>
      </c>
      <c r="T25" s="57">
        <v>400</v>
      </c>
      <c r="U25" s="58">
        <v>400</v>
      </c>
      <c r="V25" s="61" t="s">
        <v>444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0.17536458333333332</v>
      </c>
      <c r="AD25" s="57">
        <f t="shared" si="12"/>
        <v>0</v>
      </c>
      <c r="AE25" s="57">
        <v>-7.7</v>
      </c>
      <c r="AF25" s="57">
        <v>-4.4300449999999998</v>
      </c>
      <c r="AG25" s="57">
        <v>0</v>
      </c>
    </row>
    <row r="26" spans="1:33" ht="15.75" customHeight="1">
      <c r="A26" s="25" t="s">
        <v>78</v>
      </c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1348</v>
      </c>
      <c r="U26" s="58">
        <v>400</v>
      </c>
      <c r="V26" s="61" t="s">
        <v>445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35</v>
      </c>
      <c r="AB26" s="60">
        <f t="shared" si="11"/>
        <v>-0.69</v>
      </c>
      <c r="AC26" s="62">
        <v>0.17536458333333332</v>
      </c>
      <c r="AD26" s="57">
        <f t="shared" si="12"/>
        <v>0</v>
      </c>
      <c r="AE26" s="57">
        <v>-7.7</v>
      </c>
      <c r="AF26" s="57">
        <v>-4.4300449999999998</v>
      </c>
      <c r="AG26" s="57">
        <v>0</v>
      </c>
    </row>
    <row r="27" spans="1:33" ht="15.75" customHeight="1">
      <c r="A27" s="25" t="s">
        <v>79</v>
      </c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1348</v>
      </c>
      <c r="U27" s="58">
        <v>400</v>
      </c>
      <c r="V27" s="61" t="s">
        <v>445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35</v>
      </c>
      <c r="AB27" s="60">
        <f t="shared" si="11"/>
        <v>-0.69</v>
      </c>
      <c r="AC27" s="62">
        <v>0.17536458333333332</v>
      </c>
      <c r="AD27" s="57">
        <f t="shared" si="12"/>
        <v>0</v>
      </c>
      <c r="AE27" s="57">
        <v>-7.7</v>
      </c>
      <c r="AF27" s="57">
        <v>-4.4300449999999998</v>
      </c>
      <c r="AG27" s="57">
        <v>0</v>
      </c>
    </row>
    <row r="28" spans="1:33" ht="15.75" customHeight="1">
      <c r="A28" s="25" t="s">
        <v>81</v>
      </c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1348</v>
      </c>
      <c r="U28" s="58">
        <v>400</v>
      </c>
      <c r="V28" s="61" t="s">
        <v>445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35</v>
      </c>
      <c r="AB28" s="60">
        <f t="shared" si="11"/>
        <v>-0.69</v>
      </c>
      <c r="AC28" s="62">
        <v>0.17536458333333332</v>
      </c>
      <c r="AD28" s="57">
        <f t="shared" si="12"/>
        <v>0</v>
      </c>
      <c r="AE28" s="57">
        <v>-7.7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1348</v>
      </c>
      <c r="U29" s="58">
        <v>400</v>
      </c>
      <c r="V29" s="61" t="s">
        <v>445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0.17536458333333332</v>
      </c>
      <c r="AD29" s="57">
        <f t="shared" si="12"/>
        <v>0</v>
      </c>
      <c r="AE29" s="57">
        <v>-7.7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1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0.14285714285714285</v>
      </c>
      <c r="Q30" s="17">
        <f t="shared" si="8"/>
        <v>0</v>
      </c>
      <c r="R30" s="17"/>
      <c r="S30" s="57">
        <v>0</v>
      </c>
      <c r="T30" s="57">
        <v>1348</v>
      </c>
      <c r="U30" s="58">
        <v>400</v>
      </c>
      <c r="V30" s="61" t="s">
        <v>446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0.17536458333333332</v>
      </c>
      <c r="AD30" s="57">
        <f t="shared" si="12"/>
        <v>0</v>
      </c>
      <c r="AE30" s="57">
        <v>-7.7</v>
      </c>
      <c r="AF30" s="57">
        <v>-3.6873762537500001</v>
      </c>
      <c r="AG30" s="57">
        <v>0</v>
      </c>
    </row>
    <row r="31" spans="1:33" ht="15.75" customHeight="1">
      <c r="A31" s="25" t="s">
        <v>85</v>
      </c>
      <c r="C31" s="17">
        <f t="shared" si="4"/>
        <v>18.489999999999998</v>
      </c>
      <c r="D31" s="17">
        <v>3</v>
      </c>
      <c r="E31" s="17">
        <v>0</v>
      </c>
      <c r="F31" s="17">
        <v>55.47</v>
      </c>
      <c r="G31" s="17">
        <v>0</v>
      </c>
      <c r="H31" s="17">
        <f t="shared" si="1"/>
        <v>0</v>
      </c>
      <c r="I31" s="17">
        <f t="shared" si="2"/>
        <v>0.22104492272850176</v>
      </c>
      <c r="J31" s="17">
        <f t="shared" si="5"/>
        <v>12.261361863749993</v>
      </c>
      <c r="K31" s="17">
        <f t="shared" si="3"/>
        <v>4.0871206212499978</v>
      </c>
      <c r="L31" s="17">
        <v>16</v>
      </c>
      <c r="M31" s="17">
        <f t="shared" si="6"/>
        <v>0.1875</v>
      </c>
      <c r="N31" s="17">
        <v>0</v>
      </c>
      <c r="O31" s="17">
        <f t="shared" ref="O31:P31" si="39">D31/7</f>
        <v>0.42857142857142855</v>
      </c>
      <c r="P31" s="17">
        <f t="shared" si="39"/>
        <v>0</v>
      </c>
      <c r="Q31" s="17">
        <f t="shared" si="8"/>
        <v>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1.9920318725099599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1"/>
        <v>-0.69</v>
      </c>
      <c r="AC31" s="62">
        <v>0.17536458333333332</v>
      </c>
      <c r="AD31" s="57">
        <f t="shared" si="12"/>
        <v>-0.72600937499999985</v>
      </c>
      <c r="AE31" s="57">
        <v>-7.7</v>
      </c>
      <c r="AF31" s="57">
        <v>-3.6873762537500001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2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Red &amp; Grey")</f>
        <v>Weather Resistant Cornhole Bean Bags Set of 8 - Red &amp; Grey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Info!B1:BJ7000""),3,FALSE),"""")"),"B07BK6QMR4")</f>
        <v>B07BK6QMR4</v>
      </c>
      <c r="B2" s="2" t="s">
        <v>447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63.75" customHeight="1">
      <c r="A3" s="45" t="s">
        <v>32</v>
      </c>
      <c r="B3" s="46"/>
      <c r="C3" s="3">
        <f>((AE31+AF31)/0.85)*-1</f>
        <v>12.785148533823529</v>
      </c>
      <c r="D3" s="4">
        <f>SUM(D4:D99763)</f>
        <v>493</v>
      </c>
      <c r="E3" s="4"/>
      <c r="F3" s="5">
        <f t="shared" ref="F3:G3" si="0">SUM(F4:F99763)</f>
        <v>8956.2000000000007</v>
      </c>
      <c r="G3" s="5">
        <f t="shared" si="0"/>
        <v>-187.97000000000006</v>
      </c>
      <c r="H3" s="6">
        <f t="shared" ref="H3:H31" si="1">G3/F3*-1</f>
        <v>2.0987695674504817E-2</v>
      </c>
      <c r="I3" s="7">
        <f t="shared" ref="I3:I31" si="2">J3/F3</f>
        <v>0.16573058867673388</v>
      </c>
      <c r="J3" s="5">
        <f>SUM(J4:J99763)</f>
        <v>1484.316298306564</v>
      </c>
      <c r="K3" s="5">
        <f t="shared" ref="K3:K31" si="3">J3/D3</f>
        <v>3.0107835665447547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Compiled!b1:g5000""),2,FALSE),"""")"),"3.5 - March
8.5 - April
9.5 - May
10 - Jun
10 - Jul
5.5 - Aug
5.5 - Sept
3.93 - Oct
2.5 - Nov
2.95 - Dec
2 - Jan
2 - Feb")</f>
        <v>3.5 - March
8.5 - April
9.5 - May
10 - Jun
10 - Jul
5.5 - Aug
5.5 - Sept
3.93 - Oct
2.5 - Nov
2.95 -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11</v>
      </c>
      <c r="X3" s="6">
        <f>AVERAGE(X4:X99763)</f>
        <v>2.9611852715567884E-2</v>
      </c>
      <c r="Y3" s="5">
        <f>ROUND(AVERAGE(Y4:Y99763),2)</f>
        <v>2.0299999999999998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B4" s="25" t="s">
        <v>88</v>
      </c>
      <c r="C4" s="17">
        <f t="shared" ref="C4:C31" si="4">IFERROR(F4/D4," - ")</f>
        <v>17.989999999999998</v>
      </c>
      <c r="D4" s="17">
        <v>3</v>
      </c>
      <c r="E4" s="17">
        <v>0</v>
      </c>
      <c r="F4" s="17">
        <v>53.97</v>
      </c>
      <c r="G4" s="17">
        <v>-0.08</v>
      </c>
      <c r="H4" s="17">
        <f t="shared" si="1"/>
        <v>1.4823049842505097E-3</v>
      </c>
      <c r="I4" s="17">
        <f t="shared" si="2"/>
        <v>0.20557360927010762</v>
      </c>
      <c r="J4" s="17">
        <f t="shared" ref="J4:J31" si="5">F4*0.85+G4+AF4*D4+D4*AE4+AG4+AD4</f>
        <v>11.094807692307707</v>
      </c>
      <c r="K4" s="17">
        <f t="shared" si="3"/>
        <v>3.698269230769236</v>
      </c>
      <c r="L4" s="17">
        <v>17</v>
      </c>
      <c r="M4" s="17">
        <f t="shared" ref="M4:M31" si="6">IFERROR(D4/L4,"-")</f>
        <v>0.17647058823529413</v>
      </c>
      <c r="N4" s="17">
        <v>43</v>
      </c>
      <c r="O4" s="17">
        <f t="shared" ref="O4:P4" si="7">D4/7</f>
        <v>0.42857142857142855</v>
      </c>
      <c r="P4" s="17">
        <f t="shared" si="7"/>
        <v>0</v>
      </c>
      <c r="Q4" s="17">
        <f t="shared" ref="Q4:Q31" si="8">ROUNDDOWN(N4/(O4+P4),0)</f>
        <v>100</v>
      </c>
      <c r="R4" s="17"/>
      <c r="S4" s="57">
        <v>1.45882352941176</v>
      </c>
      <c r="T4" s="62">
        <v>496</v>
      </c>
      <c r="U4" s="58">
        <v>108</v>
      </c>
      <c r="V4" s="61">
        <v>44231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s">
        <v>35</v>
      </c>
      <c r="AB4" s="60">
        <f t="shared" ref="AB4:AB31" si="11">IF(OR(AA4="UsLargeStandardSize",AA4="UsSmallStandardSize"),-0.69,-0.48)</f>
        <v>-0.69</v>
      </c>
      <c r="AC4" s="57">
        <v>0.15672222222222221</v>
      </c>
      <c r="AD4" s="57">
        <f t="shared" ref="AD4:AD31" si="12">IFERROR(AB4*AC4*D4*2,0)</f>
        <v>-0.6488299999999998</v>
      </c>
      <c r="AE4" s="57">
        <v>-7.7</v>
      </c>
      <c r="AF4" s="57">
        <v>-3.6502874358974302</v>
      </c>
      <c r="AG4" s="57">
        <v>0</v>
      </c>
    </row>
    <row r="5" spans="1:33" ht="15.75" customHeight="1">
      <c r="A5" s="25" t="s">
        <v>36</v>
      </c>
      <c r="B5" s="25" t="s">
        <v>88</v>
      </c>
      <c r="C5" s="17">
        <f t="shared" si="4"/>
        <v>17.989999999999998</v>
      </c>
      <c r="D5" s="17">
        <v>3</v>
      </c>
      <c r="E5" s="17">
        <v>0</v>
      </c>
      <c r="F5" s="17">
        <v>53.97</v>
      </c>
      <c r="G5" s="17">
        <v>-0.02</v>
      </c>
      <c r="H5" s="17">
        <f t="shared" si="1"/>
        <v>3.7057624606262742E-4</v>
      </c>
      <c r="I5" s="17">
        <f t="shared" si="2"/>
        <v>0.20668533800829542</v>
      </c>
      <c r="J5" s="17">
        <f t="shared" si="5"/>
        <v>11.154807692307703</v>
      </c>
      <c r="K5" s="17">
        <f t="shared" si="3"/>
        <v>3.7182692307692342</v>
      </c>
      <c r="L5" s="17">
        <v>13</v>
      </c>
      <c r="M5" s="17">
        <f t="shared" si="6"/>
        <v>0.23076923076923078</v>
      </c>
      <c r="N5" s="17">
        <v>36</v>
      </c>
      <c r="O5" s="17">
        <f t="shared" ref="O5:P5" si="13">D5/7</f>
        <v>0.42857142857142855</v>
      </c>
      <c r="P5" s="17">
        <f t="shared" si="13"/>
        <v>0</v>
      </c>
      <c r="Q5" s="17">
        <f t="shared" si="8"/>
        <v>84</v>
      </c>
      <c r="R5" s="17"/>
      <c r="S5" s="57">
        <v>1.5098814229249</v>
      </c>
      <c r="T5" s="62">
        <v>496</v>
      </c>
      <c r="U5" s="58">
        <v>108</v>
      </c>
      <c r="V5" s="61">
        <v>44230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s">
        <v>35</v>
      </c>
      <c r="AB5" s="60">
        <f t="shared" si="11"/>
        <v>-0.69</v>
      </c>
      <c r="AC5" s="57">
        <v>0.15672222222222221</v>
      </c>
      <c r="AD5" s="57">
        <f t="shared" si="12"/>
        <v>-0.6488299999999998</v>
      </c>
      <c r="AE5" s="57">
        <v>-7.7</v>
      </c>
      <c r="AF5" s="57">
        <v>-3.6502874358974302</v>
      </c>
      <c r="AG5" s="57">
        <v>0</v>
      </c>
    </row>
    <row r="6" spans="1:33" ht="15.75" customHeight="1">
      <c r="A6" s="25" t="s">
        <v>38</v>
      </c>
      <c r="B6" s="25" t="s">
        <v>448</v>
      </c>
      <c r="C6" s="17">
        <f t="shared" si="4"/>
        <v>17.989999999999998</v>
      </c>
      <c r="D6" s="17">
        <v>6</v>
      </c>
      <c r="E6" s="17">
        <v>0</v>
      </c>
      <c r="F6" s="17">
        <v>107.94</v>
      </c>
      <c r="G6" s="17">
        <v>0</v>
      </c>
      <c r="H6" s="17">
        <f t="shared" si="1"/>
        <v>0</v>
      </c>
      <c r="I6" s="17">
        <f t="shared" si="2"/>
        <v>0.2070559142543581</v>
      </c>
      <c r="J6" s="17">
        <f t="shared" si="5"/>
        <v>22.349615384615412</v>
      </c>
      <c r="K6" s="17">
        <f t="shared" si="3"/>
        <v>3.7249358974359019</v>
      </c>
      <c r="L6" s="17">
        <v>15</v>
      </c>
      <c r="M6" s="17">
        <f t="shared" si="6"/>
        <v>0.4</v>
      </c>
      <c r="N6" s="17">
        <v>31</v>
      </c>
      <c r="O6" s="17">
        <f t="shared" ref="O6:P6" si="14">D6/7</f>
        <v>0.8571428571428571</v>
      </c>
      <c r="P6" s="17">
        <f t="shared" si="14"/>
        <v>0</v>
      </c>
      <c r="Q6" s="17">
        <f t="shared" si="8"/>
        <v>36</v>
      </c>
      <c r="R6" s="17"/>
      <c r="S6" s="57">
        <v>1.53448275862068</v>
      </c>
      <c r="T6" s="62">
        <v>496</v>
      </c>
      <c r="U6" s="58">
        <v>108</v>
      </c>
      <c r="V6" s="61">
        <v>44239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s">
        <v>35</v>
      </c>
      <c r="AB6" s="60">
        <f t="shared" si="11"/>
        <v>-0.69</v>
      </c>
      <c r="AC6" s="57">
        <v>0.15672222222222221</v>
      </c>
      <c r="AD6" s="57">
        <f t="shared" si="12"/>
        <v>-1.2976599999999996</v>
      </c>
      <c r="AE6" s="57">
        <v>-7.7</v>
      </c>
      <c r="AF6" s="57">
        <v>-3.6502874358974302</v>
      </c>
      <c r="AG6" s="57">
        <v>0</v>
      </c>
    </row>
    <row r="7" spans="1:33" ht="15.75" customHeight="1">
      <c r="A7" s="25" t="s">
        <v>40</v>
      </c>
      <c r="B7" s="25" t="s">
        <v>88</v>
      </c>
      <c r="C7" s="17">
        <f t="shared" si="4"/>
        <v>17.989999999999998</v>
      </c>
      <c r="D7" s="17">
        <v>3</v>
      </c>
      <c r="E7" s="17">
        <v>0</v>
      </c>
      <c r="F7" s="17">
        <v>53.97</v>
      </c>
      <c r="G7" s="17">
        <v>0</v>
      </c>
      <c r="H7" s="17">
        <f t="shared" si="1"/>
        <v>0</v>
      </c>
      <c r="I7" s="17">
        <f t="shared" si="2"/>
        <v>0.20705591424865663</v>
      </c>
      <c r="J7" s="17">
        <f t="shared" si="5"/>
        <v>11.174807691999998</v>
      </c>
      <c r="K7" s="17">
        <f t="shared" si="3"/>
        <v>3.7249358973333329</v>
      </c>
      <c r="L7" s="17">
        <v>15</v>
      </c>
      <c r="M7" s="17">
        <f t="shared" si="6"/>
        <v>0.2</v>
      </c>
      <c r="N7" s="17">
        <v>29</v>
      </c>
      <c r="O7" s="17">
        <f t="shared" ref="O7:P7" si="15">D7/7</f>
        <v>0.42857142857142855</v>
      </c>
      <c r="P7" s="17">
        <f t="shared" si="15"/>
        <v>0</v>
      </c>
      <c r="Q7" s="17">
        <f t="shared" si="8"/>
        <v>67</v>
      </c>
      <c r="R7" s="17"/>
      <c r="S7" s="57">
        <v>1.5886524822695041</v>
      </c>
      <c r="T7" s="62">
        <v>496</v>
      </c>
      <c r="U7" s="58">
        <v>108</v>
      </c>
      <c r="V7" s="61">
        <v>44239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 t="s">
        <v>35</v>
      </c>
      <c r="AB7" s="60">
        <f t="shared" si="11"/>
        <v>-0.69</v>
      </c>
      <c r="AC7" s="57">
        <v>0.15672222222222221</v>
      </c>
      <c r="AD7" s="57">
        <f t="shared" si="12"/>
        <v>-0.6488299999999998</v>
      </c>
      <c r="AE7" s="57">
        <v>-7.7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25" t="s">
        <v>88</v>
      </c>
      <c r="C8" s="17">
        <f t="shared" si="4"/>
        <v>19.989999999999998</v>
      </c>
      <c r="D8" s="17">
        <v>2</v>
      </c>
      <c r="E8" s="17">
        <v>0</v>
      </c>
      <c r="F8" s="17">
        <v>39.979999999999997</v>
      </c>
      <c r="G8" s="17">
        <v>0</v>
      </c>
      <c r="H8" s="17">
        <f t="shared" si="1"/>
        <v>0</v>
      </c>
      <c r="I8" s="17">
        <f t="shared" si="2"/>
        <v>0.27138248610972149</v>
      </c>
      <c r="J8" s="17">
        <f t="shared" si="5"/>
        <v>10.849871794666665</v>
      </c>
      <c r="K8" s="17">
        <f t="shared" si="3"/>
        <v>5.4249358973333326</v>
      </c>
      <c r="L8" s="17">
        <v>9</v>
      </c>
      <c r="M8" s="17">
        <f t="shared" si="6"/>
        <v>0.22222222222222221</v>
      </c>
      <c r="N8" s="17">
        <v>28</v>
      </c>
      <c r="O8" s="17">
        <f t="shared" ref="O8:P8" si="16">D8/7</f>
        <v>0.2857142857142857</v>
      </c>
      <c r="P8" s="17">
        <f t="shared" si="16"/>
        <v>0</v>
      </c>
      <c r="Q8" s="17">
        <f t="shared" si="8"/>
        <v>98</v>
      </c>
      <c r="R8" s="17"/>
      <c r="S8" s="57">
        <v>1.595744680851064</v>
      </c>
      <c r="T8" s="62">
        <v>496</v>
      </c>
      <c r="U8" s="58">
        <v>108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0.15672222222222221</v>
      </c>
      <c r="AD8" s="57">
        <f t="shared" si="12"/>
        <v>-0.43255333333333323</v>
      </c>
      <c r="AE8" s="57">
        <v>-7.7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25" t="s">
        <v>88</v>
      </c>
      <c r="C9" s="17">
        <f t="shared" si="4"/>
        <v>19.989999999999998</v>
      </c>
      <c r="D9" s="17">
        <v>3</v>
      </c>
      <c r="E9" s="17">
        <v>0</v>
      </c>
      <c r="F9" s="17">
        <v>59.97</v>
      </c>
      <c r="G9" s="17">
        <v>-0.08</v>
      </c>
      <c r="H9" s="17">
        <f t="shared" si="1"/>
        <v>1.3340003335000834E-3</v>
      </c>
      <c r="I9" s="17">
        <f t="shared" si="2"/>
        <v>0.25237939483074867</v>
      </c>
      <c r="J9" s="17">
        <f t="shared" si="5"/>
        <v>15.135192307999997</v>
      </c>
      <c r="K9" s="17">
        <f t="shared" si="3"/>
        <v>5.0450641026666654</v>
      </c>
      <c r="L9" s="17">
        <v>10</v>
      </c>
      <c r="M9" s="17">
        <f t="shared" si="6"/>
        <v>0.3</v>
      </c>
      <c r="N9" s="17">
        <v>27</v>
      </c>
      <c r="O9" s="17">
        <f t="shared" ref="O9:P9" si="17">D9/7</f>
        <v>0.42857142857142855</v>
      </c>
      <c r="P9" s="17">
        <f t="shared" si="17"/>
        <v>0</v>
      </c>
      <c r="Q9" s="17">
        <f t="shared" si="8"/>
        <v>63</v>
      </c>
      <c r="R9" s="17"/>
      <c r="S9" s="57">
        <v>1.585798816568047</v>
      </c>
      <c r="T9" s="57">
        <v>388</v>
      </c>
      <c r="U9" s="58">
        <v>184</v>
      </c>
      <c r="V9" s="61">
        <v>44254</v>
      </c>
      <c r="W9" s="57">
        <v>0</v>
      </c>
      <c r="X9" s="57">
        <f t="shared" si="9"/>
        <v>0</v>
      </c>
      <c r="Y9" s="57">
        <f t="shared" si="10"/>
        <v>0.08</v>
      </c>
      <c r="Z9" s="57">
        <v>1</v>
      </c>
      <c r="AA9" s="57" t="s">
        <v>35</v>
      </c>
      <c r="AB9" s="60">
        <f t="shared" si="11"/>
        <v>-0.69</v>
      </c>
      <c r="AC9" s="57">
        <v>0.15672222222222221</v>
      </c>
      <c r="AD9" s="57">
        <f t="shared" si="12"/>
        <v>-0.6488299999999998</v>
      </c>
      <c r="AE9" s="57">
        <v>-7.7</v>
      </c>
      <c r="AF9" s="57">
        <v>-4.0034925640000001</v>
      </c>
      <c r="AG9" s="57">
        <v>0</v>
      </c>
    </row>
    <row r="10" spans="1:33" ht="15.75" customHeight="1">
      <c r="A10" s="25" t="s">
        <v>46</v>
      </c>
      <c r="B10" s="25" t="s">
        <v>449</v>
      </c>
      <c r="C10" s="17">
        <f t="shared" si="4"/>
        <v>19.989999999999998</v>
      </c>
      <c r="D10" s="17">
        <v>6</v>
      </c>
      <c r="E10" s="17">
        <v>0</v>
      </c>
      <c r="F10" s="17">
        <v>119.94</v>
      </c>
      <c r="G10" s="17">
        <v>0</v>
      </c>
      <c r="H10" s="17">
        <f t="shared" si="1"/>
        <v>0</v>
      </c>
      <c r="I10" s="17">
        <f t="shared" si="2"/>
        <v>0.25371339516424873</v>
      </c>
      <c r="J10" s="17">
        <f t="shared" si="5"/>
        <v>30.430384615999991</v>
      </c>
      <c r="K10" s="17">
        <f t="shared" si="3"/>
        <v>5.0717307693333318</v>
      </c>
      <c r="L10" s="17">
        <v>14</v>
      </c>
      <c r="M10" s="17">
        <f t="shared" si="6"/>
        <v>0.42857142857142855</v>
      </c>
      <c r="N10" s="17">
        <v>395</v>
      </c>
      <c r="O10" s="17">
        <f t="shared" ref="O10:P10" si="18">D10/7</f>
        <v>0.8571428571428571</v>
      </c>
      <c r="P10" s="17">
        <f t="shared" si="18"/>
        <v>0</v>
      </c>
      <c r="Q10" s="17">
        <f t="shared" si="8"/>
        <v>460</v>
      </c>
      <c r="R10" s="17"/>
      <c r="S10" s="57">
        <v>0.74961597542242708</v>
      </c>
      <c r="T10" s="57">
        <v>388</v>
      </c>
      <c r="U10" s="58">
        <v>184</v>
      </c>
      <c r="V10" s="61">
        <v>44254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 t="s">
        <v>35</v>
      </c>
      <c r="AB10" s="60">
        <f t="shared" si="11"/>
        <v>-0.69</v>
      </c>
      <c r="AC10" s="62">
        <v>0.15672222222222221</v>
      </c>
      <c r="AD10" s="57">
        <f t="shared" si="12"/>
        <v>-1.2976599999999996</v>
      </c>
      <c r="AE10" s="57">
        <v>-7.7</v>
      </c>
      <c r="AF10" s="57">
        <v>-4.0034925640000001</v>
      </c>
      <c r="AG10" s="57">
        <v>0</v>
      </c>
    </row>
    <row r="11" spans="1:33" ht="15.75" customHeight="1">
      <c r="A11" s="25" t="s">
        <v>48</v>
      </c>
      <c r="C11" s="17">
        <f t="shared" si="4"/>
        <v>19.417999999999999</v>
      </c>
      <c r="D11" s="17">
        <v>5</v>
      </c>
      <c r="E11" s="17">
        <v>0</v>
      </c>
      <c r="F11" s="17">
        <v>97.09</v>
      </c>
      <c r="G11" s="17">
        <v>-10.89</v>
      </c>
      <c r="H11" s="17">
        <f t="shared" si="1"/>
        <v>0.11216397157276754</v>
      </c>
      <c r="I11" s="17">
        <f t="shared" si="2"/>
        <v>0.11949486467882033</v>
      </c>
      <c r="J11" s="17">
        <f t="shared" si="5"/>
        <v>11.601756411666665</v>
      </c>
      <c r="K11" s="17">
        <f t="shared" si="3"/>
        <v>2.3203512823333332</v>
      </c>
      <c r="L11" s="17">
        <v>24</v>
      </c>
      <c r="M11" s="17">
        <f t="shared" si="6"/>
        <v>0.20833333333333334</v>
      </c>
      <c r="N11" s="17">
        <v>380</v>
      </c>
      <c r="O11" s="17">
        <f t="shared" ref="O11:P11" si="19">D11/7</f>
        <v>0.7142857142857143</v>
      </c>
      <c r="P11" s="17">
        <f t="shared" si="19"/>
        <v>0</v>
      </c>
      <c r="Q11" s="17">
        <f t="shared" si="8"/>
        <v>532</v>
      </c>
      <c r="R11" s="17"/>
      <c r="S11" s="57">
        <v>0.69736842105263153</v>
      </c>
      <c r="T11" s="57">
        <v>204</v>
      </c>
      <c r="U11" s="58">
        <v>24</v>
      </c>
      <c r="V11" s="61">
        <v>44265</v>
      </c>
      <c r="W11" s="62">
        <v>1</v>
      </c>
      <c r="X11" s="57">
        <f t="shared" si="9"/>
        <v>0.2</v>
      </c>
      <c r="Y11" s="57">
        <f t="shared" si="10"/>
        <v>10.89</v>
      </c>
      <c r="Z11" s="62">
        <v>0</v>
      </c>
      <c r="AA11" s="62" t="s">
        <v>35</v>
      </c>
      <c r="AB11" s="60">
        <f t="shared" si="11"/>
        <v>-0.69</v>
      </c>
      <c r="AC11" s="62">
        <v>0.15672222222222221</v>
      </c>
      <c r="AD11" s="57">
        <f t="shared" si="12"/>
        <v>-1.0813833333333331</v>
      </c>
      <c r="AE11" s="57">
        <v>-7.7</v>
      </c>
      <c r="AF11" s="57">
        <v>-4.0906720510000003</v>
      </c>
      <c r="AG11" s="57">
        <v>0</v>
      </c>
    </row>
    <row r="12" spans="1:33" ht="15.75" customHeight="1">
      <c r="A12" s="25" t="s">
        <v>50</v>
      </c>
      <c r="B12" s="25" t="s">
        <v>450</v>
      </c>
      <c r="C12" s="17">
        <f t="shared" si="4"/>
        <v>18.186666666666667</v>
      </c>
      <c r="D12" s="17">
        <v>9</v>
      </c>
      <c r="E12" s="17">
        <v>0</v>
      </c>
      <c r="F12" s="17">
        <v>163.68</v>
      </c>
      <c r="G12" s="17">
        <v>-26.72</v>
      </c>
      <c r="H12" s="17">
        <f t="shared" si="1"/>
        <v>0.16324535679374388</v>
      </c>
      <c r="I12" s="17">
        <f t="shared" si="2"/>
        <v>1.5621945259042116E-2</v>
      </c>
      <c r="J12" s="17">
        <f t="shared" si="5"/>
        <v>2.5570000000000137</v>
      </c>
      <c r="K12" s="17">
        <f t="shared" si="3"/>
        <v>0.28411111111111265</v>
      </c>
      <c r="L12" s="17">
        <v>38</v>
      </c>
      <c r="M12" s="17">
        <f t="shared" si="6"/>
        <v>0.23684210526315788</v>
      </c>
      <c r="N12" s="17">
        <v>408</v>
      </c>
      <c r="O12" s="17">
        <f t="shared" ref="O12:P12" si="20">D12/7</f>
        <v>1.2857142857142858</v>
      </c>
      <c r="P12" s="17">
        <f t="shared" si="20"/>
        <v>0</v>
      </c>
      <c r="Q12" s="17">
        <f t="shared" si="8"/>
        <v>317</v>
      </c>
      <c r="R12" s="17"/>
      <c r="S12" s="57">
        <v>0.6622950819672131</v>
      </c>
      <c r="T12" s="57">
        <v>204</v>
      </c>
      <c r="U12" s="58">
        <v>24</v>
      </c>
      <c r="V12" s="61">
        <v>44265</v>
      </c>
      <c r="W12" s="62">
        <v>2</v>
      </c>
      <c r="X12" s="57">
        <f t="shared" si="9"/>
        <v>0.22222222222222221</v>
      </c>
      <c r="Y12" s="57">
        <f t="shared" si="10"/>
        <v>13.36</v>
      </c>
      <c r="Z12" s="62">
        <v>0</v>
      </c>
      <c r="AA12" s="62" t="s">
        <v>35</v>
      </c>
      <c r="AB12" s="60">
        <f t="shared" si="11"/>
        <v>-0.69</v>
      </c>
      <c r="AC12" s="62">
        <v>0.15672222222222221</v>
      </c>
      <c r="AD12" s="57">
        <f t="shared" si="12"/>
        <v>-1.9464899999999996</v>
      </c>
      <c r="AE12" s="57">
        <v>-7.7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451</v>
      </c>
      <c r="C13" s="17">
        <f t="shared" si="4"/>
        <v>17.990000000000002</v>
      </c>
      <c r="D13" s="17">
        <v>7</v>
      </c>
      <c r="E13" s="17">
        <v>0</v>
      </c>
      <c r="F13" s="17">
        <v>125.93</v>
      </c>
      <c r="G13" s="17">
        <v>-32.17</v>
      </c>
      <c r="H13" s="17">
        <f t="shared" si="1"/>
        <v>0.25545938219645836</v>
      </c>
      <c r="I13" s="17">
        <f t="shared" si="2"/>
        <v>-8.3928902300219585E-2</v>
      </c>
      <c r="J13" s="17">
        <f t="shared" si="5"/>
        <v>-10.569166666666653</v>
      </c>
      <c r="K13" s="17">
        <f t="shared" si="3"/>
        <v>-1.5098809523809504</v>
      </c>
      <c r="L13" s="17">
        <v>40</v>
      </c>
      <c r="M13" s="17">
        <f t="shared" si="6"/>
        <v>0.17499999999999999</v>
      </c>
      <c r="N13" s="17">
        <v>398</v>
      </c>
      <c r="O13" s="17">
        <f t="shared" ref="O13:P13" si="21">D13/7</f>
        <v>1</v>
      </c>
      <c r="P13" s="17">
        <f t="shared" si="21"/>
        <v>0</v>
      </c>
      <c r="Q13" s="17">
        <f t="shared" si="8"/>
        <v>398</v>
      </c>
      <c r="R13" s="17"/>
      <c r="S13" s="57">
        <v>0.61217391304347823</v>
      </c>
      <c r="T13" s="57">
        <v>204</v>
      </c>
      <c r="U13" s="58">
        <v>24</v>
      </c>
      <c r="V13" s="61">
        <v>44265</v>
      </c>
      <c r="W13" s="57">
        <v>0</v>
      </c>
      <c r="X13" s="57">
        <f t="shared" si="9"/>
        <v>0</v>
      </c>
      <c r="Y13" s="57">
        <f t="shared" si="10"/>
        <v>8.0425000000000004</v>
      </c>
      <c r="Z13" s="57">
        <v>4</v>
      </c>
      <c r="AA13" s="57" t="s">
        <v>35</v>
      </c>
      <c r="AB13" s="60">
        <f t="shared" si="11"/>
        <v>-0.69</v>
      </c>
      <c r="AC13" s="57">
        <v>0.15672222222222221</v>
      </c>
      <c r="AD13" s="57">
        <f t="shared" si="12"/>
        <v>-1.5139366666666663</v>
      </c>
      <c r="AE13" s="57">
        <v>-7.7</v>
      </c>
      <c r="AF13" s="57">
        <v>-4.28939</v>
      </c>
      <c r="AG13" s="57">
        <v>0</v>
      </c>
    </row>
    <row r="14" spans="1:33" ht="15.75" customHeight="1">
      <c r="A14" s="25" t="s">
        <v>54</v>
      </c>
      <c r="B14" s="25" t="s">
        <v>113</v>
      </c>
      <c r="C14" s="17">
        <f t="shared" si="4"/>
        <v>18.010000000000002</v>
      </c>
      <c r="D14" s="17">
        <v>12</v>
      </c>
      <c r="E14" s="17">
        <v>0</v>
      </c>
      <c r="F14" s="17">
        <v>216.12</v>
      </c>
      <c r="G14" s="17">
        <v>-17.11</v>
      </c>
      <c r="H14" s="17">
        <f t="shared" si="1"/>
        <v>7.9168980196187302E-2</v>
      </c>
      <c r="I14" s="17">
        <f t="shared" si="2"/>
        <v>9.3114936146585142E-2</v>
      </c>
      <c r="J14" s="17">
        <f t="shared" si="5"/>
        <v>20.123999999999981</v>
      </c>
      <c r="K14" s="17">
        <f t="shared" si="3"/>
        <v>1.6769999999999985</v>
      </c>
      <c r="L14" s="17">
        <v>28</v>
      </c>
      <c r="M14" s="17">
        <f t="shared" si="6"/>
        <v>0.42857142857142855</v>
      </c>
      <c r="N14" s="17">
        <v>447</v>
      </c>
      <c r="O14" s="17">
        <f t="shared" ref="O14:P14" si="22">D14/7</f>
        <v>1.7142857142857142</v>
      </c>
      <c r="P14" s="17">
        <f t="shared" si="22"/>
        <v>0</v>
      </c>
      <c r="Q14" s="17">
        <f t="shared" si="8"/>
        <v>260</v>
      </c>
      <c r="R14" s="17"/>
      <c r="S14" s="57">
        <v>0.31185031185031192</v>
      </c>
      <c r="T14" s="57">
        <v>204</v>
      </c>
      <c r="U14" s="58">
        <v>24</v>
      </c>
      <c r="V14" s="61">
        <v>44265</v>
      </c>
      <c r="W14" s="62">
        <v>1</v>
      </c>
      <c r="X14" s="57">
        <f t="shared" si="9"/>
        <v>8.3333333333333329E-2</v>
      </c>
      <c r="Y14" s="57">
        <f t="shared" si="10"/>
        <v>8.5549999999999997</v>
      </c>
      <c r="Z14" s="62">
        <v>1</v>
      </c>
      <c r="AA14" s="62" t="s">
        <v>35</v>
      </c>
      <c r="AB14" s="60">
        <f t="shared" si="11"/>
        <v>-0.69</v>
      </c>
      <c r="AC14" s="62">
        <v>0.15672222222222221</v>
      </c>
      <c r="AD14" s="57">
        <f t="shared" si="12"/>
        <v>-2.5953199999999992</v>
      </c>
      <c r="AE14" s="57">
        <v>-7.7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452</v>
      </c>
      <c r="C15" s="17">
        <f t="shared" si="4"/>
        <v>17.989999999999998</v>
      </c>
      <c r="D15" s="17">
        <v>9</v>
      </c>
      <c r="E15" s="17">
        <v>0</v>
      </c>
      <c r="F15" s="17">
        <v>161.91</v>
      </c>
      <c r="G15" s="17">
        <v>0</v>
      </c>
      <c r="H15" s="17">
        <f t="shared" si="1"/>
        <v>0</v>
      </c>
      <c r="I15" s="17">
        <f t="shared" si="2"/>
        <v>0.16371196961274784</v>
      </c>
      <c r="J15" s="17">
        <f t="shared" si="5"/>
        <v>26.506605000000004</v>
      </c>
      <c r="K15" s="17">
        <f t="shared" si="3"/>
        <v>2.9451783333333337</v>
      </c>
      <c r="L15" s="17">
        <v>31</v>
      </c>
      <c r="M15" s="17">
        <f t="shared" si="6"/>
        <v>0.29032258064516131</v>
      </c>
      <c r="N15" s="17">
        <v>438</v>
      </c>
      <c r="O15" s="17">
        <f t="shared" ref="O15:P15" si="23">D15/7</f>
        <v>1.2857142857142858</v>
      </c>
      <c r="P15" s="17">
        <f t="shared" si="23"/>
        <v>0</v>
      </c>
      <c r="Q15" s="17">
        <f t="shared" si="8"/>
        <v>340</v>
      </c>
      <c r="R15" s="17"/>
      <c r="S15" s="57">
        <v>0.32</v>
      </c>
      <c r="T15" s="57">
        <v>204</v>
      </c>
      <c r="U15" s="58">
        <v>24</v>
      </c>
      <c r="V15" s="61">
        <v>44265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0.15672222222222221</v>
      </c>
      <c r="AD15" s="57">
        <f t="shared" si="12"/>
        <v>-1.9464899999999996</v>
      </c>
      <c r="AE15" s="57">
        <v>-7.7</v>
      </c>
      <c r="AF15" s="57">
        <v>-4.4300449999999998</v>
      </c>
      <c r="AG15" s="57">
        <v>0</v>
      </c>
    </row>
    <row r="16" spans="1:33" ht="15.75" customHeight="1">
      <c r="A16" s="25" t="s">
        <v>57</v>
      </c>
      <c r="B16" s="25" t="s">
        <v>453</v>
      </c>
      <c r="C16" s="17">
        <f t="shared" si="4"/>
        <v>17.626363636363635</v>
      </c>
      <c r="D16" s="17">
        <v>11</v>
      </c>
      <c r="E16" s="17">
        <v>0</v>
      </c>
      <c r="F16" s="17">
        <v>193.89</v>
      </c>
      <c r="G16" s="17">
        <v>-27.24</v>
      </c>
      <c r="H16" s="17">
        <f t="shared" si="1"/>
        <v>0.14049203156428902</v>
      </c>
      <c r="I16" s="17">
        <f t="shared" si="2"/>
        <v>9.0616414805644238E-3</v>
      </c>
      <c r="J16" s="17">
        <f t="shared" si="5"/>
        <v>1.7569616666666361</v>
      </c>
      <c r="K16" s="17">
        <f t="shared" si="3"/>
        <v>0.15972378787878511</v>
      </c>
      <c r="L16" s="17">
        <v>36</v>
      </c>
      <c r="M16" s="17">
        <f t="shared" si="6"/>
        <v>0.30555555555555558</v>
      </c>
      <c r="N16" s="17">
        <v>427</v>
      </c>
      <c r="O16" s="17">
        <f t="shared" ref="O16:P16" si="24">D16/7</f>
        <v>1.5714285714285714</v>
      </c>
      <c r="P16" s="17">
        <f t="shared" si="24"/>
        <v>0</v>
      </c>
      <c r="Q16" s="17">
        <f t="shared" si="8"/>
        <v>271</v>
      </c>
      <c r="R16" s="17"/>
      <c r="S16" s="57">
        <v>0.33514689880304682</v>
      </c>
      <c r="T16" s="57">
        <v>204</v>
      </c>
      <c r="U16" s="58">
        <v>160</v>
      </c>
      <c r="V16" s="61">
        <v>44279</v>
      </c>
      <c r="W16" s="57">
        <v>1</v>
      </c>
      <c r="X16" s="57">
        <f t="shared" si="9"/>
        <v>9.0909090909090912E-2</v>
      </c>
      <c r="Y16" s="57">
        <f t="shared" si="10"/>
        <v>3.4049999999999998</v>
      </c>
      <c r="Z16" s="62">
        <v>7</v>
      </c>
      <c r="AA16" s="57" t="s">
        <v>35</v>
      </c>
      <c r="AB16" s="60">
        <f t="shared" si="11"/>
        <v>-0.69</v>
      </c>
      <c r="AC16" s="62">
        <v>0.15672222222222221</v>
      </c>
      <c r="AD16" s="57">
        <f t="shared" si="12"/>
        <v>-2.3790433333333327</v>
      </c>
      <c r="AE16" s="57">
        <v>-7.7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454</v>
      </c>
      <c r="C17" s="17">
        <f t="shared" si="4"/>
        <v>17.023333333333333</v>
      </c>
      <c r="D17" s="17">
        <v>33</v>
      </c>
      <c r="E17" s="17">
        <v>1</v>
      </c>
      <c r="F17" s="17">
        <v>561.77</v>
      </c>
      <c r="G17" s="17">
        <v>-28.11</v>
      </c>
      <c r="H17" s="17">
        <f t="shared" si="1"/>
        <v>5.0038271890631397E-2</v>
      </c>
      <c r="I17" s="17">
        <f t="shared" si="2"/>
        <v>7.4702965626501847E-2</v>
      </c>
      <c r="J17" s="17">
        <f t="shared" si="5"/>
        <v>41.965884999999943</v>
      </c>
      <c r="K17" s="17">
        <f t="shared" si="3"/>
        <v>1.2716934848484831</v>
      </c>
      <c r="L17" s="17">
        <v>78</v>
      </c>
      <c r="M17" s="17">
        <f t="shared" si="6"/>
        <v>0.42307692307692307</v>
      </c>
      <c r="N17" s="17">
        <v>421</v>
      </c>
      <c r="O17" s="17">
        <f t="shared" ref="O17:P17" si="25">D17/7</f>
        <v>4.7142857142857144</v>
      </c>
      <c r="P17" s="17">
        <f t="shared" si="25"/>
        <v>0.14285714285714285</v>
      </c>
      <c r="Q17" s="17">
        <f t="shared" si="8"/>
        <v>86</v>
      </c>
      <c r="R17" s="17"/>
      <c r="S17" s="57">
        <v>0.4175824175824176</v>
      </c>
      <c r="T17" s="57">
        <v>528</v>
      </c>
      <c r="U17" s="58">
        <v>20</v>
      </c>
      <c r="V17" s="61">
        <v>44324</v>
      </c>
      <c r="W17" s="57">
        <v>4</v>
      </c>
      <c r="X17" s="57">
        <f t="shared" si="9"/>
        <v>0.12121212121212122</v>
      </c>
      <c r="Y17" s="57">
        <f t="shared" si="10"/>
        <v>4.015714285714286</v>
      </c>
      <c r="Z17" s="57">
        <v>3</v>
      </c>
      <c r="AA17" s="57" t="s">
        <v>35</v>
      </c>
      <c r="AB17" s="60">
        <f t="shared" si="11"/>
        <v>-0.69</v>
      </c>
      <c r="AC17" s="57">
        <v>0.15672222222222221</v>
      </c>
      <c r="AD17" s="57">
        <f t="shared" si="12"/>
        <v>-7.1371299999999982</v>
      </c>
      <c r="AE17" s="57">
        <v>-7.7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382</v>
      </c>
      <c r="C18" s="17">
        <f t="shared" si="4"/>
        <v>16.436744186046511</v>
      </c>
      <c r="D18" s="17">
        <v>86</v>
      </c>
      <c r="E18" s="17">
        <v>3</v>
      </c>
      <c r="F18" s="17">
        <v>1413.56</v>
      </c>
      <c r="G18" s="17">
        <v>0</v>
      </c>
      <c r="H18" s="17">
        <f t="shared" si="1"/>
        <v>0</v>
      </c>
      <c r="I18" s="17">
        <f t="shared" si="2"/>
        <v>9.8858440155823901E-2</v>
      </c>
      <c r="J18" s="17">
        <f t="shared" si="5"/>
        <v>139.74233666666643</v>
      </c>
      <c r="K18" s="17">
        <f t="shared" si="3"/>
        <v>1.6249108914728654</v>
      </c>
      <c r="L18" s="17">
        <v>275</v>
      </c>
      <c r="M18" s="17">
        <f t="shared" si="6"/>
        <v>0.31272727272727274</v>
      </c>
      <c r="N18" s="17">
        <v>324</v>
      </c>
      <c r="O18" s="17">
        <f t="shared" ref="O18:P18" si="26">D18/7</f>
        <v>12.285714285714286</v>
      </c>
      <c r="P18" s="17">
        <f t="shared" si="26"/>
        <v>0.42857142857142855</v>
      </c>
      <c r="Q18" s="17">
        <f t="shared" si="8"/>
        <v>25</v>
      </c>
      <c r="R18" s="17"/>
      <c r="S18" s="57">
        <v>0.58163265306122447</v>
      </c>
      <c r="T18" s="57">
        <v>528</v>
      </c>
      <c r="U18" s="58">
        <v>20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0.15672222222222221</v>
      </c>
      <c r="AD18" s="57">
        <f t="shared" si="12"/>
        <v>-18.599793333333331</v>
      </c>
      <c r="AE18" s="57">
        <v>-7.7</v>
      </c>
      <c r="AF18" s="57">
        <v>-4.4300449999999998</v>
      </c>
      <c r="AG18" s="57">
        <v>0</v>
      </c>
    </row>
    <row r="19" spans="1:33" ht="15.75" customHeight="1">
      <c r="A19" s="25" t="s">
        <v>64</v>
      </c>
      <c r="B19" s="25" t="s">
        <v>355</v>
      </c>
      <c r="C19" s="17">
        <f t="shared" si="4"/>
        <v>18.545538461538463</v>
      </c>
      <c r="D19" s="17">
        <v>65</v>
      </c>
      <c r="E19" s="17">
        <v>0</v>
      </c>
      <c r="F19" s="17">
        <v>1205.46</v>
      </c>
      <c r="G19" s="17">
        <v>0</v>
      </c>
      <c r="H19" s="17">
        <f t="shared" si="1"/>
        <v>0</v>
      </c>
      <c r="I19" s="17">
        <f t="shared" si="2"/>
        <v>0.18426998130727412</v>
      </c>
      <c r="J19" s="17">
        <f t="shared" si="5"/>
        <v>222.13009166666669</v>
      </c>
      <c r="K19" s="17">
        <f t="shared" si="3"/>
        <v>3.4173860256410258</v>
      </c>
      <c r="L19" s="17">
        <v>236</v>
      </c>
      <c r="M19" s="17">
        <f t="shared" si="6"/>
        <v>0.27542372881355931</v>
      </c>
      <c r="N19" s="17">
        <v>250</v>
      </c>
      <c r="O19" s="17">
        <f t="shared" ref="O19:P19" si="27">D19/7</f>
        <v>9.2857142857142865</v>
      </c>
      <c r="P19" s="17">
        <f t="shared" si="27"/>
        <v>0</v>
      </c>
      <c r="Q19" s="17">
        <f t="shared" si="8"/>
        <v>26</v>
      </c>
      <c r="R19" s="17"/>
      <c r="S19" s="57">
        <v>0.85991189427312775</v>
      </c>
      <c r="T19" s="57">
        <v>528</v>
      </c>
      <c r="U19" s="58">
        <v>20</v>
      </c>
      <c r="V19" s="61">
        <v>44324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1"/>
        <v>-0.69</v>
      </c>
      <c r="AC19" s="62">
        <v>0.15672222222222221</v>
      </c>
      <c r="AD19" s="57">
        <f t="shared" si="12"/>
        <v>-14.057983333333331</v>
      </c>
      <c r="AE19" s="57">
        <v>-7.7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151</v>
      </c>
      <c r="C20" s="17">
        <f t="shared" si="4"/>
        <v>18.989999999999998</v>
      </c>
      <c r="D20" s="17">
        <v>24</v>
      </c>
      <c r="E20" s="17">
        <v>3</v>
      </c>
      <c r="F20" s="17">
        <v>455.76</v>
      </c>
      <c r="G20" s="17">
        <v>0</v>
      </c>
      <c r="H20" s="17">
        <f t="shared" si="1"/>
        <v>0</v>
      </c>
      <c r="I20" s="17">
        <f t="shared" si="2"/>
        <v>0.19985141302439871</v>
      </c>
      <c r="J20" s="17">
        <f t="shared" si="5"/>
        <v>91.08427999999995</v>
      </c>
      <c r="K20" s="17">
        <f t="shared" si="3"/>
        <v>3.7951783333333311</v>
      </c>
      <c r="L20" s="17">
        <v>99</v>
      </c>
      <c r="M20" s="17">
        <f t="shared" si="6"/>
        <v>0.24242424242424243</v>
      </c>
      <c r="N20" s="17">
        <v>226</v>
      </c>
      <c r="O20" s="17">
        <f t="shared" ref="O20:P20" si="28">D20/7</f>
        <v>3.4285714285714284</v>
      </c>
      <c r="P20" s="17">
        <f t="shared" si="28"/>
        <v>0.42857142857142855</v>
      </c>
      <c r="Q20" s="17">
        <f t="shared" si="8"/>
        <v>58</v>
      </c>
      <c r="R20" s="17"/>
      <c r="S20" s="57">
        <v>0.96157283288650586</v>
      </c>
      <c r="T20" s="57">
        <v>528</v>
      </c>
      <c r="U20" s="58">
        <v>20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0.15672222222222221</v>
      </c>
      <c r="AD20" s="57">
        <f t="shared" si="12"/>
        <v>-5.1906399999999984</v>
      </c>
      <c r="AE20" s="57">
        <v>-7.7</v>
      </c>
      <c r="AF20" s="57">
        <v>-4.4300449999999998</v>
      </c>
      <c r="AG20" s="57">
        <v>0</v>
      </c>
    </row>
    <row r="21" spans="1:33" ht="15.75" customHeight="1">
      <c r="A21" s="25" t="s">
        <v>68</v>
      </c>
      <c r="B21" s="25" t="s">
        <v>455</v>
      </c>
      <c r="C21" s="17">
        <f t="shared" si="4"/>
        <v>18.494285714285716</v>
      </c>
      <c r="D21" s="17">
        <v>14</v>
      </c>
      <c r="E21" s="17">
        <v>2</v>
      </c>
      <c r="F21" s="17">
        <v>258.92</v>
      </c>
      <c r="G21" s="17">
        <v>0</v>
      </c>
      <c r="H21" s="17">
        <f t="shared" si="1"/>
        <v>0</v>
      </c>
      <c r="I21" s="17">
        <f t="shared" si="2"/>
        <v>0.18242506050775018</v>
      </c>
      <c r="J21" s="17">
        <f t="shared" si="5"/>
        <v>47.233496666666682</v>
      </c>
      <c r="K21" s="17">
        <f t="shared" si="3"/>
        <v>3.3738211904761917</v>
      </c>
      <c r="L21" s="17">
        <v>62</v>
      </c>
      <c r="M21" s="17">
        <f t="shared" si="6"/>
        <v>0.22580645161290322</v>
      </c>
      <c r="N21" s="17">
        <v>224</v>
      </c>
      <c r="O21" s="17">
        <f t="shared" ref="O21:P21" si="29">D21/7</f>
        <v>2</v>
      </c>
      <c r="P21" s="17">
        <f t="shared" si="29"/>
        <v>0.2857142857142857</v>
      </c>
      <c r="Q21" s="17">
        <f t="shared" si="8"/>
        <v>98</v>
      </c>
      <c r="R21" s="17"/>
      <c r="S21" s="57">
        <v>1.055350553505535</v>
      </c>
      <c r="T21" s="57">
        <v>508</v>
      </c>
      <c r="U21" s="58" t="s">
        <v>63</v>
      </c>
      <c r="V21" s="61" t="s">
        <v>63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35</v>
      </c>
      <c r="AB21" s="60">
        <f t="shared" si="11"/>
        <v>-0.69</v>
      </c>
      <c r="AC21" s="57">
        <v>0.15672222222222221</v>
      </c>
      <c r="AD21" s="57">
        <f t="shared" si="12"/>
        <v>-3.0278733333333325</v>
      </c>
      <c r="AE21" s="57">
        <v>-7.7</v>
      </c>
      <c r="AF21" s="57">
        <v>-4.4300449999999998</v>
      </c>
      <c r="AG21" s="57">
        <v>0</v>
      </c>
    </row>
    <row r="22" spans="1:33" ht="15.75" customHeight="1">
      <c r="A22" s="25" t="s">
        <v>70</v>
      </c>
      <c r="B22" s="25" t="s">
        <v>456</v>
      </c>
      <c r="C22" s="17">
        <f t="shared" si="4"/>
        <v>17.373529411764707</v>
      </c>
      <c r="D22" s="17">
        <v>17</v>
      </c>
      <c r="E22" s="17">
        <v>0</v>
      </c>
      <c r="F22" s="17">
        <v>295.35000000000002</v>
      </c>
      <c r="G22" s="17">
        <v>-18.11</v>
      </c>
      <c r="H22" s="17">
        <f t="shared" si="1"/>
        <v>6.1317081428813265E-2</v>
      </c>
      <c r="I22" s="17">
        <f t="shared" si="2"/>
        <v>7.8043107048134941E-2</v>
      </c>
      <c r="J22" s="17">
        <f t="shared" si="5"/>
        <v>23.050031666666658</v>
      </c>
      <c r="K22" s="17">
        <f t="shared" si="3"/>
        <v>1.355884215686274</v>
      </c>
      <c r="L22" s="17">
        <v>47</v>
      </c>
      <c r="M22" s="17">
        <f t="shared" si="6"/>
        <v>0.36170212765957449</v>
      </c>
      <c r="N22" s="17">
        <v>206</v>
      </c>
      <c r="O22" s="17">
        <f t="shared" ref="O22:P22" si="30">D22/7</f>
        <v>2.4285714285714284</v>
      </c>
      <c r="P22" s="17">
        <f t="shared" si="30"/>
        <v>0</v>
      </c>
      <c r="Q22" s="17">
        <f t="shared" si="8"/>
        <v>84</v>
      </c>
      <c r="R22" s="17"/>
      <c r="S22" s="57">
        <v>1.1596474045053871</v>
      </c>
      <c r="T22" s="57">
        <v>508</v>
      </c>
      <c r="U22" s="58" t="s">
        <v>63</v>
      </c>
      <c r="V22" s="61" t="s">
        <v>63</v>
      </c>
      <c r="W22" s="62">
        <v>1</v>
      </c>
      <c r="X22" s="57">
        <f t="shared" si="9"/>
        <v>5.8823529411764705E-2</v>
      </c>
      <c r="Y22" s="57">
        <f t="shared" si="10"/>
        <v>4.5274999999999999</v>
      </c>
      <c r="Z22" s="62">
        <v>3</v>
      </c>
      <c r="AA22" s="62" t="s">
        <v>35</v>
      </c>
      <c r="AB22" s="60">
        <f t="shared" si="11"/>
        <v>-0.69</v>
      </c>
      <c r="AC22" s="62">
        <v>0.15672222222222221</v>
      </c>
      <c r="AD22" s="57">
        <f t="shared" si="12"/>
        <v>-3.6767033333333323</v>
      </c>
      <c r="AE22" s="57">
        <v>-7.7</v>
      </c>
      <c r="AF22" s="57">
        <v>-4.4300449999999998</v>
      </c>
      <c r="AG22" s="57">
        <v>0</v>
      </c>
    </row>
    <row r="23" spans="1:33" ht="15.75" customHeight="1">
      <c r="A23" s="25" t="s">
        <v>72</v>
      </c>
      <c r="B23" s="25" t="s">
        <v>383</v>
      </c>
      <c r="C23" s="17">
        <f t="shared" si="4"/>
        <v>17.400526315789474</v>
      </c>
      <c r="D23" s="17">
        <v>19</v>
      </c>
      <c r="E23" s="17">
        <v>2</v>
      </c>
      <c r="F23" s="17">
        <v>330.61</v>
      </c>
      <c r="G23" s="17">
        <v>-26.88</v>
      </c>
      <c r="H23" s="17">
        <f t="shared" si="1"/>
        <v>8.1304255769637943E-2</v>
      </c>
      <c r="I23" s="17">
        <f t="shared" si="2"/>
        <v>5.9158489862174021E-2</v>
      </c>
      <c r="J23" s="17">
        <f t="shared" si="5"/>
        <v>19.558388333333355</v>
      </c>
      <c r="K23" s="17">
        <f t="shared" si="3"/>
        <v>1.0293888596491239</v>
      </c>
      <c r="L23" s="17">
        <v>62</v>
      </c>
      <c r="M23" s="17">
        <f t="shared" si="6"/>
        <v>0.30645161290322581</v>
      </c>
      <c r="N23" s="17">
        <v>184</v>
      </c>
      <c r="O23" s="17">
        <f t="shared" ref="O23:P23" si="31">D23/7</f>
        <v>2.7142857142857144</v>
      </c>
      <c r="P23" s="17">
        <f t="shared" si="31"/>
        <v>0.2857142857142857</v>
      </c>
      <c r="Q23" s="17">
        <f t="shared" si="8"/>
        <v>61</v>
      </c>
      <c r="R23" s="17"/>
      <c r="S23" s="57">
        <v>0.9294729027468448</v>
      </c>
      <c r="T23" s="57">
        <v>508</v>
      </c>
      <c r="U23" s="58" t="s">
        <v>63</v>
      </c>
      <c r="V23" s="61" t="s">
        <v>63</v>
      </c>
      <c r="W23" s="62">
        <v>1</v>
      </c>
      <c r="X23" s="57">
        <f t="shared" si="9"/>
        <v>5.2631578947368418E-2</v>
      </c>
      <c r="Y23" s="57">
        <f t="shared" si="10"/>
        <v>3.84</v>
      </c>
      <c r="Z23" s="62">
        <v>6</v>
      </c>
      <c r="AA23" s="62" t="s">
        <v>35</v>
      </c>
      <c r="AB23" s="60">
        <f t="shared" si="11"/>
        <v>-0.69</v>
      </c>
      <c r="AC23" s="62">
        <v>0.15672222222222221</v>
      </c>
      <c r="AD23" s="57">
        <f t="shared" si="12"/>
        <v>-4.1092566666666661</v>
      </c>
      <c r="AE23" s="57">
        <v>-7.7</v>
      </c>
      <c r="AF23" s="57">
        <v>-4.4300449999999998</v>
      </c>
      <c r="AG23" s="57">
        <v>0</v>
      </c>
    </row>
    <row r="24" spans="1:33" ht="15.75" customHeight="1">
      <c r="A24" s="25" t="s">
        <v>74</v>
      </c>
      <c r="B24" s="25" t="s">
        <v>457</v>
      </c>
      <c r="C24" s="17">
        <f t="shared" si="4"/>
        <v>16.990000000000002</v>
      </c>
      <c r="D24" s="17">
        <v>27</v>
      </c>
      <c r="E24" s="17">
        <v>0</v>
      </c>
      <c r="F24" s="17">
        <v>458.73</v>
      </c>
      <c r="G24" s="17">
        <v>0</v>
      </c>
      <c r="H24" s="17">
        <f t="shared" si="1"/>
        <v>0</v>
      </c>
      <c r="I24" s="17">
        <f t="shared" si="2"/>
        <v>0.12331832450461064</v>
      </c>
      <c r="J24" s="17">
        <f t="shared" si="5"/>
        <v>56.569815000000041</v>
      </c>
      <c r="K24" s="17">
        <f t="shared" si="3"/>
        <v>2.0951783333333349</v>
      </c>
      <c r="L24" s="17">
        <v>55</v>
      </c>
      <c r="M24" s="17">
        <f t="shared" si="6"/>
        <v>0.49090909090909091</v>
      </c>
      <c r="N24" s="17">
        <v>153</v>
      </c>
      <c r="O24" s="17">
        <f t="shared" ref="O24:P24" si="32">D24/7</f>
        <v>3.8571428571428572</v>
      </c>
      <c r="P24" s="17">
        <f t="shared" si="32"/>
        <v>0</v>
      </c>
      <c r="Q24" s="17">
        <f t="shared" si="8"/>
        <v>39</v>
      </c>
      <c r="R24" s="17"/>
      <c r="S24" s="57">
        <v>1.0900243309002431</v>
      </c>
      <c r="T24" s="57">
        <v>508</v>
      </c>
      <c r="U24" s="58" t="s">
        <v>63</v>
      </c>
      <c r="V24" s="61" t="s">
        <v>63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35</v>
      </c>
      <c r="AB24" s="60">
        <f t="shared" si="11"/>
        <v>-0.69</v>
      </c>
      <c r="AC24" s="62">
        <v>0.15672222222222221</v>
      </c>
      <c r="AD24" s="57">
        <f t="shared" si="12"/>
        <v>-5.8394699999999986</v>
      </c>
      <c r="AE24" s="57">
        <v>-7.7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19.073333333333334</v>
      </c>
      <c r="D25" s="17">
        <v>12</v>
      </c>
      <c r="E25" s="17">
        <v>3</v>
      </c>
      <c r="F25" s="17">
        <v>228.88</v>
      </c>
      <c r="G25" s="17">
        <v>-0.08</v>
      </c>
      <c r="H25" s="17">
        <f t="shared" si="1"/>
        <v>3.4952813701502974E-4</v>
      </c>
      <c r="I25" s="17">
        <f t="shared" si="2"/>
        <v>0.22960564487941276</v>
      </c>
      <c r="J25" s="17">
        <f t="shared" si="5"/>
        <v>52.552139999999994</v>
      </c>
      <c r="K25" s="17">
        <f t="shared" si="3"/>
        <v>4.3793449999999998</v>
      </c>
      <c r="L25" s="17">
        <v>40</v>
      </c>
      <c r="M25" s="17">
        <f t="shared" si="6"/>
        <v>0.3</v>
      </c>
      <c r="N25" s="17">
        <v>132</v>
      </c>
      <c r="O25" s="17">
        <f t="shared" ref="O25:P25" si="33">D25/7</f>
        <v>1.7142857142857142</v>
      </c>
      <c r="P25" s="17">
        <f t="shared" si="33"/>
        <v>0.42857142857142855</v>
      </c>
      <c r="Q25" s="17">
        <f t="shared" si="8"/>
        <v>61</v>
      </c>
      <c r="R25" s="17"/>
      <c r="S25" s="57">
        <v>1.128205128205128</v>
      </c>
      <c r="T25" s="57">
        <v>508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0.15672222222222221</v>
      </c>
      <c r="AD25" s="57">
        <f t="shared" si="12"/>
        <v>-2.5953199999999992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25" t="s">
        <v>78</v>
      </c>
      <c r="B26" s="25" t="s">
        <v>458</v>
      </c>
      <c r="C26" s="17">
        <f t="shared" si="4"/>
        <v>20.218571428571426</v>
      </c>
      <c r="D26" s="17">
        <v>21</v>
      </c>
      <c r="E26" s="17">
        <v>3</v>
      </c>
      <c r="F26" s="17">
        <v>424.59</v>
      </c>
      <c r="G26" s="17">
        <v>0</v>
      </c>
      <c r="H26" s="17">
        <f t="shared" si="1"/>
        <v>0</v>
      </c>
      <c r="I26" s="17">
        <f t="shared" si="2"/>
        <v>0.2650762971337054</v>
      </c>
      <c r="J26" s="17">
        <f t="shared" si="5"/>
        <v>112.54874499999997</v>
      </c>
      <c r="K26" s="17">
        <f t="shared" si="3"/>
        <v>5.3594640476190465</v>
      </c>
      <c r="L26" s="17">
        <v>40</v>
      </c>
      <c r="M26" s="17">
        <f t="shared" si="6"/>
        <v>0.52500000000000002</v>
      </c>
      <c r="N26" s="17">
        <v>103</v>
      </c>
      <c r="O26" s="17">
        <f t="shared" ref="O26:P26" si="34">D26/7</f>
        <v>3</v>
      </c>
      <c r="P26" s="17">
        <f t="shared" si="34"/>
        <v>0.42857142857142855</v>
      </c>
      <c r="Q26" s="17">
        <f t="shared" si="8"/>
        <v>30</v>
      </c>
      <c r="R26" s="17"/>
      <c r="S26" s="57">
        <v>1.244598098530683</v>
      </c>
      <c r="T26" s="57">
        <v>508</v>
      </c>
      <c r="U26" s="58" t="s">
        <v>63</v>
      </c>
      <c r="V26" s="61" t="s">
        <v>63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35</v>
      </c>
      <c r="AB26" s="60">
        <f t="shared" si="11"/>
        <v>-0.69</v>
      </c>
      <c r="AC26" s="62">
        <v>0.15672222222222221</v>
      </c>
      <c r="AD26" s="57">
        <f t="shared" si="12"/>
        <v>-4.541809999999999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25" t="s">
        <v>79</v>
      </c>
      <c r="B27" s="25" t="s">
        <v>113</v>
      </c>
      <c r="C27" s="17">
        <f t="shared" si="4"/>
        <v>20.015000000000001</v>
      </c>
      <c r="D27" s="17">
        <v>20</v>
      </c>
      <c r="E27" s="17">
        <v>1</v>
      </c>
      <c r="F27" s="17">
        <v>400.3</v>
      </c>
      <c r="G27" s="17">
        <v>-0.06</v>
      </c>
      <c r="H27" s="17">
        <f t="shared" si="1"/>
        <v>1.4988758431176618E-4</v>
      </c>
      <c r="I27" s="17">
        <f t="shared" si="2"/>
        <v>0.25897718377883255</v>
      </c>
      <c r="J27" s="17">
        <f t="shared" si="5"/>
        <v>103.66856666666666</v>
      </c>
      <c r="K27" s="17">
        <f t="shared" si="3"/>
        <v>5.1834283333333335</v>
      </c>
      <c r="L27" s="17">
        <v>56</v>
      </c>
      <c r="M27" s="17">
        <f t="shared" si="6"/>
        <v>0.35714285714285715</v>
      </c>
      <c r="N27" s="17">
        <v>80</v>
      </c>
      <c r="O27" s="17">
        <f t="shared" ref="O27:P27" si="35">D27/7</f>
        <v>2.8571428571428572</v>
      </c>
      <c r="P27" s="17">
        <f t="shared" si="35"/>
        <v>0.14285714285714285</v>
      </c>
      <c r="Q27" s="17">
        <f t="shared" si="8"/>
        <v>26</v>
      </c>
      <c r="R27" s="17"/>
      <c r="S27" s="57">
        <v>1.416030534351145</v>
      </c>
      <c r="T27" s="57">
        <v>508</v>
      </c>
      <c r="U27" s="58" t="s">
        <v>63</v>
      </c>
      <c r="V27" s="61" t="s">
        <v>63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35</v>
      </c>
      <c r="AB27" s="60">
        <f t="shared" si="11"/>
        <v>-0.69</v>
      </c>
      <c r="AC27" s="62">
        <v>0.15672222222222221</v>
      </c>
      <c r="AD27" s="57">
        <f t="shared" si="12"/>
        <v>-4.3255333333333326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25" t="s">
        <v>81</v>
      </c>
      <c r="B28" s="25" t="s">
        <v>113</v>
      </c>
      <c r="C28" s="17">
        <f t="shared" si="4"/>
        <v>19.989999999999998</v>
      </c>
      <c r="D28" s="17">
        <v>4</v>
      </c>
      <c r="E28" s="17">
        <v>1</v>
      </c>
      <c r="F28" s="17">
        <v>79.959999999999994</v>
      </c>
      <c r="G28" s="17">
        <v>-0.16</v>
      </c>
      <c r="H28" s="17">
        <f t="shared" si="1"/>
        <v>2.0010005002501254E-3</v>
      </c>
      <c r="I28" s="17">
        <f t="shared" si="2"/>
        <v>0.2935391235409372</v>
      </c>
      <c r="J28" s="17">
        <f t="shared" si="5"/>
        <v>23.471388318333336</v>
      </c>
      <c r="K28" s="17">
        <f t="shared" si="3"/>
        <v>5.867847079583334</v>
      </c>
      <c r="L28" s="17">
        <v>43</v>
      </c>
      <c r="M28" s="17">
        <f t="shared" si="6"/>
        <v>9.3023255813953487E-2</v>
      </c>
      <c r="N28" s="17">
        <v>67</v>
      </c>
      <c r="O28" s="17">
        <f t="shared" ref="O28:P28" si="36">D28/7</f>
        <v>0.5714285714285714</v>
      </c>
      <c r="P28" s="17">
        <f t="shared" si="36"/>
        <v>0.14285714285714285</v>
      </c>
      <c r="Q28" s="17">
        <f t="shared" si="8"/>
        <v>93</v>
      </c>
      <c r="R28" s="17"/>
      <c r="S28" s="57">
        <v>1.5659574468085109</v>
      </c>
      <c r="T28" s="57">
        <v>508</v>
      </c>
      <c r="U28" s="58" t="s">
        <v>63</v>
      </c>
      <c r="V28" s="61" t="s">
        <v>63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35</v>
      </c>
      <c r="AB28" s="60">
        <f t="shared" si="11"/>
        <v>-0.69</v>
      </c>
      <c r="AC28" s="62">
        <v>0.15672222222222221</v>
      </c>
      <c r="AD28" s="57">
        <f t="shared" si="12"/>
        <v>-0.86510666666666647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27">
        <v>18.489999999999998</v>
      </c>
      <c r="C29" s="17">
        <f t="shared" si="4"/>
        <v>19.989999999999998</v>
      </c>
      <c r="D29" s="17">
        <v>12</v>
      </c>
      <c r="E29" s="17">
        <v>1</v>
      </c>
      <c r="F29" s="17">
        <v>239.88</v>
      </c>
      <c r="G29" s="17">
        <v>-0.08</v>
      </c>
      <c r="H29" s="17">
        <f t="shared" si="1"/>
        <v>3.3350008337502084E-4</v>
      </c>
      <c r="I29" s="17">
        <f t="shared" si="2"/>
        <v>0.29520662395781216</v>
      </c>
      <c r="J29" s="17">
        <f t="shared" si="5"/>
        <v>70.814164954999981</v>
      </c>
      <c r="K29" s="17">
        <f t="shared" si="3"/>
        <v>5.9011804129166654</v>
      </c>
      <c r="L29" s="17">
        <v>41</v>
      </c>
      <c r="M29" s="17">
        <f t="shared" si="6"/>
        <v>0.29268292682926828</v>
      </c>
      <c r="N29" s="17">
        <v>197</v>
      </c>
      <c r="O29" s="17">
        <f t="shared" ref="O29:P29" si="37">D29/7</f>
        <v>1.7142857142857142</v>
      </c>
      <c r="P29" s="17">
        <f t="shared" si="37"/>
        <v>0.14285714285714285</v>
      </c>
      <c r="Q29" s="17">
        <f t="shared" si="8"/>
        <v>106</v>
      </c>
      <c r="R29" s="17"/>
      <c r="S29" s="57">
        <v>1.467597208374875</v>
      </c>
      <c r="T29" s="57">
        <v>508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0.15672222222222221</v>
      </c>
      <c r="AD29" s="57">
        <f t="shared" si="12"/>
        <v>-2.5953199999999992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459</v>
      </c>
      <c r="C30" s="17">
        <f t="shared" si="4"/>
        <v>20.072608695652175</v>
      </c>
      <c r="D30" s="17">
        <v>23</v>
      </c>
      <c r="E30" s="17">
        <v>0</v>
      </c>
      <c r="F30" s="17">
        <v>461.67</v>
      </c>
      <c r="G30" s="17">
        <v>-0.02</v>
      </c>
      <c r="H30" s="17">
        <f t="shared" si="1"/>
        <v>4.3320986852080487E-5</v>
      </c>
      <c r="I30" s="17">
        <f t="shared" si="2"/>
        <v>0.29777867920899498</v>
      </c>
      <c r="J30" s="17">
        <f t="shared" si="5"/>
        <v>137.47548283041672</v>
      </c>
      <c r="K30" s="17">
        <f t="shared" si="3"/>
        <v>5.9771949056702924</v>
      </c>
      <c r="L30" s="17">
        <v>43</v>
      </c>
      <c r="M30" s="17">
        <f t="shared" si="6"/>
        <v>0.53488372093023251</v>
      </c>
      <c r="N30" s="17">
        <v>152</v>
      </c>
      <c r="O30" s="17">
        <f t="shared" ref="O30:P30" si="38">D30/7</f>
        <v>3.2857142857142856</v>
      </c>
      <c r="P30" s="17">
        <f t="shared" si="38"/>
        <v>0</v>
      </c>
      <c r="Q30" s="17">
        <f t="shared" si="8"/>
        <v>46</v>
      </c>
      <c r="R30" s="17"/>
      <c r="S30" s="57">
        <v>1.487019730010384</v>
      </c>
      <c r="T30" s="57">
        <v>508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0.15672222222222221</v>
      </c>
      <c r="AD30" s="57">
        <f t="shared" si="12"/>
        <v>-4.9743633333333319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25" t="s">
        <v>85</v>
      </c>
      <c r="C31" s="17">
        <f t="shared" si="4"/>
        <v>18.713513513513512</v>
      </c>
      <c r="D31" s="17">
        <v>37</v>
      </c>
      <c r="E31" s="17">
        <v>0</v>
      </c>
      <c r="F31" s="17">
        <v>692.4</v>
      </c>
      <c r="G31" s="17">
        <v>-0.16</v>
      </c>
      <c r="H31" s="17">
        <f t="shared" si="1"/>
        <v>2.3108030040439053E-4</v>
      </c>
      <c r="I31" s="17">
        <f t="shared" si="2"/>
        <v>0.25748821771314756</v>
      </c>
      <c r="J31" s="17">
        <f t="shared" si="5"/>
        <v>178.28484194458335</v>
      </c>
      <c r="K31" s="17">
        <f t="shared" si="3"/>
        <v>4.8185092417454962</v>
      </c>
      <c r="L31" s="17">
        <v>87</v>
      </c>
      <c r="M31" s="17">
        <f t="shared" si="6"/>
        <v>0.42528735632183906</v>
      </c>
      <c r="N31" s="17">
        <v>87</v>
      </c>
      <c r="O31" s="17">
        <f t="shared" ref="O31:P31" si="39">D31/7</f>
        <v>5.2857142857142856</v>
      </c>
      <c r="P31" s="17">
        <f t="shared" si="39"/>
        <v>0</v>
      </c>
      <c r="Q31" s="17">
        <f t="shared" si="8"/>
        <v>16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1.682830930537353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0.16</v>
      </c>
      <c r="Z31" s="62">
        <v>1</v>
      </c>
      <c r="AA31" s="62" t="s">
        <v>35</v>
      </c>
      <c r="AB31" s="60">
        <f t="shared" si="11"/>
        <v>-0.69</v>
      </c>
      <c r="AC31" s="62">
        <v>0.15672222222222221</v>
      </c>
      <c r="AD31" s="57">
        <f t="shared" si="12"/>
        <v>-8.0022366666666649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34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8.8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Red &amp; Navy Blue")</f>
        <v>All Weather Cornhole Bean Bags Set of 8 - Duck Cloth, Regulation Size &amp; Weight - Red &amp; Navy Blue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Info!B1:BJ7000""),3,FALSE),"""")"),"B07NVYXX21")</f>
        <v>B07NVYXX21</v>
      </c>
      <c r="B2" s="2" t="s">
        <v>460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37.5" customHeight="1">
      <c r="A3" s="45" t="s">
        <v>32</v>
      </c>
      <c r="B3" s="46"/>
      <c r="C3" s="3">
        <f>((AE31+AF31)/0.85)*-1</f>
        <v>12.785148533823529</v>
      </c>
      <c r="D3" s="4">
        <f>SUM(D4:D99763)</f>
        <v>314</v>
      </c>
      <c r="E3" s="4"/>
      <c r="F3" s="5">
        <f t="shared" ref="F3:G3" si="0">SUM(F4:F99763)</f>
        <v>5412.6899999999978</v>
      </c>
      <c r="G3" s="5">
        <f t="shared" si="0"/>
        <v>-133.33999999999997</v>
      </c>
      <c r="H3" s="6">
        <f t="shared" ref="H3:H31" si="1">G3/F3*-1</f>
        <v>2.4634701045136528E-2</v>
      </c>
      <c r="I3" s="7">
        <f t="shared" ref="I3:I31" si="2">J3/F3</f>
        <v>0.13730592035594558</v>
      </c>
      <c r="J3" s="5">
        <f>SUM(J4:J99763)</f>
        <v>743.19438205142274</v>
      </c>
      <c r="K3" s="5">
        <f t="shared" ref="K3:K31" si="3">J3/D3</f>
        <v>2.3668610893357411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Compiled!b1:g5000""),2,FALSE),"""")"),"6 - March
10 - April
14 - May
13 - Jun
14 - Jul
7 - Aug
7 - Sept
5.5 - Oct
2.5 - Nov
4 - Dec
2.5 - Jan
3.5 - Feb")</f>
        <v>6 - March
10 - April
14 - May
13 - Jun
14 - Jul
7 - Aug
7 - Sept
5.5 - Oct
2.5 - Nov
4 -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10</v>
      </c>
      <c r="X3" s="6">
        <f>AVERAGE(X4:X99763)</f>
        <v>3.8110698824984537E-2</v>
      </c>
      <c r="Y3" s="5">
        <f>ROUND(AVERAGE(Y4:Y99763),2)</f>
        <v>1.56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88</v>
      </c>
      <c r="C4" s="17">
        <f t="shared" ref="C4:C31" si="4">IFERROR(F4/D4," - ")</f>
        <v>16.989999999999998</v>
      </c>
      <c r="D4" s="17">
        <v>5</v>
      </c>
      <c r="E4" s="17">
        <v>0</v>
      </c>
      <c r="F4" s="17">
        <v>84.949999999999989</v>
      </c>
      <c r="G4" s="17">
        <v>0</v>
      </c>
      <c r="H4" s="17">
        <f t="shared" si="1"/>
        <v>0</v>
      </c>
      <c r="I4" s="17">
        <f t="shared" si="2"/>
        <v>0.19292295561963305</v>
      </c>
      <c r="J4" s="17">
        <f t="shared" ref="J4:J31" si="5">F4*0.85+G4+AF4*D4+D4*AE4+AG4+AD4</f>
        <v>16.388805079887824</v>
      </c>
      <c r="K4" s="17">
        <f t="shared" si="3"/>
        <v>3.277761015977565</v>
      </c>
      <c r="L4" s="17">
        <v>13</v>
      </c>
      <c r="M4" s="17">
        <f t="shared" ref="M4:M31" si="6">IFERROR(D4/L4,"-")</f>
        <v>0.38461538461538464</v>
      </c>
      <c r="N4" s="17">
        <v>45</v>
      </c>
      <c r="O4" s="17">
        <f t="shared" ref="O4:P4" si="7">D4/7</f>
        <v>0.7142857142857143</v>
      </c>
      <c r="P4" s="17">
        <f t="shared" si="7"/>
        <v>0</v>
      </c>
      <c r="Q4" s="17">
        <f t="shared" ref="Q4:Q31" si="8">ROUNDDOWN(N4/(O4+P4),0)</f>
        <v>63</v>
      </c>
      <c r="R4" s="17"/>
      <c r="S4" s="57">
        <v>1.2542372881355901</v>
      </c>
      <c r="T4" s="57">
        <v>735</v>
      </c>
      <c r="U4" s="58">
        <v>124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0.14018228125000001</v>
      </c>
      <c r="AD4" s="57">
        <f t="shared" ref="AD4:AD31" si="12">IFERROR(AB4*AC4*D4*2,0)</f>
        <v>-0.96725774062500003</v>
      </c>
      <c r="AE4" s="57">
        <v>-7.32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25" t="s">
        <v>88</v>
      </c>
      <c r="C5" s="17">
        <f t="shared" si="4"/>
        <v>16.989999999999998</v>
      </c>
      <c r="D5" s="17">
        <v>4</v>
      </c>
      <c r="E5" s="17">
        <v>0</v>
      </c>
      <c r="F5" s="17">
        <v>67.959999999999994</v>
      </c>
      <c r="G5" s="17">
        <v>-0.08</v>
      </c>
      <c r="H5" s="17">
        <f t="shared" si="1"/>
        <v>1.1771630370806358E-3</v>
      </c>
      <c r="I5" s="17">
        <f t="shared" si="2"/>
        <v>0.19174579258255253</v>
      </c>
      <c r="J5" s="17">
        <f t="shared" si="5"/>
        <v>13.031044063910269</v>
      </c>
      <c r="K5" s="17">
        <f t="shared" si="3"/>
        <v>3.2577610159775672</v>
      </c>
      <c r="L5" s="17">
        <v>16</v>
      </c>
      <c r="M5" s="17">
        <f t="shared" si="6"/>
        <v>0.25</v>
      </c>
      <c r="N5" s="17">
        <v>37</v>
      </c>
      <c r="O5" s="17">
        <f t="shared" ref="O5:P5" si="13">D5/7</f>
        <v>0.5714285714285714</v>
      </c>
      <c r="P5" s="17">
        <f t="shared" si="13"/>
        <v>0</v>
      </c>
      <c r="Q5" s="17">
        <f t="shared" si="8"/>
        <v>64</v>
      </c>
      <c r="R5" s="17"/>
      <c r="S5" s="57">
        <v>1.5405405405405399</v>
      </c>
      <c r="T5" s="57">
        <v>735</v>
      </c>
      <c r="U5" s="58">
        <v>124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0.14018228125000001</v>
      </c>
      <c r="AD5" s="57">
        <f t="shared" si="12"/>
        <v>-0.77380619250000005</v>
      </c>
      <c r="AE5" s="57">
        <v>-7.32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 t="s">
        <v>461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37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>
        <v>1.5725190839694601</v>
      </c>
      <c r="T6" s="57">
        <v>735</v>
      </c>
      <c r="U6" s="58">
        <v>124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0.14018228125000001</v>
      </c>
      <c r="AD6" s="57">
        <f t="shared" si="12"/>
        <v>0</v>
      </c>
      <c r="AE6" s="57">
        <v>-7.32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25" t="s">
        <v>88</v>
      </c>
      <c r="C7" s="17">
        <f t="shared" si="4"/>
        <v>16.989999999999998</v>
      </c>
      <c r="D7" s="17">
        <v>3</v>
      </c>
      <c r="E7" s="17">
        <v>0</v>
      </c>
      <c r="F7" s="17">
        <v>50.97</v>
      </c>
      <c r="G7" s="17">
        <v>0</v>
      </c>
      <c r="H7" s="17">
        <f t="shared" si="1"/>
        <v>0</v>
      </c>
      <c r="I7" s="17">
        <f t="shared" si="2"/>
        <v>0.19292295561359629</v>
      </c>
      <c r="J7" s="17">
        <f t="shared" si="5"/>
        <v>9.8332830476250024</v>
      </c>
      <c r="K7" s="17">
        <f t="shared" si="3"/>
        <v>3.2777610158750008</v>
      </c>
      <c r="L7" s="17">
        <v>16</v>
      </c>
      <c r="M7" s="17">
        <f t="shared" si="6"/>
        <v>0.1875</v>
      </c>
      <c r="N7" s="17">
        <v>30</v>
      </c>
      <c r="O7" s="17">
        <f t="shared" ref="O7:P7" si="15">D7/7</f>
        <v>0.42857142857142855</v>
      </c>
      <c r="P7" s="17">
        <f t="shared" si="15"/>
        <v>0</v>
      </c>
      <c r="Q7" s="17">
        <f t="shared" si="8"/>
        <v>70</v>
      </c>
      <c r="R7" s="17"/>
      <c r="S7" s="57">
        <v>1.785714285714286</v>
      </c>
      <c r="T7" s="57">
        <v>735</v>
      </c>
      <c r="U7" s="58">
        <v>124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0.14018228125000001</v>
      </c>
      <c r="AD7" s="57">
        <f t="shared" si="12"/>
        <v>-0.58035464437500006</v>
      </c>
      <c r="AE7" s="57">
        <v>-7.32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25" t="s">
        <v>88</v>
      </c>
      <c r="C8" s="17">
        <f t="shared" si="4"/>
        <v>16.989999999999998</v>
      </c>
      <c r="D8" s="17">
        <v>4</v>
      </c>
      <c r="E8" s="17">
        <v>0</v>
      </c>
      <c r="F8" s="17">
        <v>67.959999999999994</v>
      </c>
      <c r="G8" s="17">
        <v>0</v>
      </c>
      <c r="H8" s="17">
        <f t="shared" si="1"/>
        <v>0</v>
      </c>
      <c r="I8" s="17">
        <f t="shared" si="2"/>
        <v>0.19292295561359615</v>
      </c>
      <c r="J8" s="17">
        <f t="shared" si="5"/>
        <v>13.111044063499993</v>
      </c>
      <c r="K8" s="17">
        <f t="shared" si="3"/>
        <v>3.2777610158749981</v>
      </c>
      <c r="L8" s="17">
        <v>11</v>
      </c>
      <c r="M8" s="17">
        <f t="shared" si="6"/>
        <v>0.36363636363636365</v>
      </c>
      <c r="N8" s="17">
        <v>22</v>
      </c>
      <c r="O8" s="17">
        <f t="shared" ref="O8:P8" si="16">D8/7</f>
        <v>0.5714285714285714</v>
      </c>
      <c r="P8" s="17">
        <f t="shared" si="16"/>
        <v>0</v>
      </c>
      <c r="Q8" s="17">
        <f t="shared" si="8"/>
        <v>38</v>
      </c>
      <c r="R8" s="17"/>
      <c r="S8" s="57">
        <v>1.504</v>
      </c>
      <c r="T8" s="57">
        <v>735</v>
      </c>
      <c r="U8" s="58">
        <v>124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0.14018228125000001</v>
      </c>
      <c r="AD8" s="57">
        <f t="shared" si="12"/>
        <v>-0.77380619250000005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25" t="s">
        <v>88</v>
      </c>
      <c r="C9" s="17">
        <f t="shared" si="4"/>
        <v>12.7425</v>
      </c>
      <c r="D9" s="17">
        <v>4</v>
      </c>
      <c r="E9" s="17">
        <v>0</v>
      </c>
      <c r="F9" s="17">
        <v>50.97</v>
      </c>
      <c r="G9" s="17">
        <v>0</v>
      </c>
      <c r="H9" s="17">
        <f t="shared" si="1"/>
        <v>0</v>
      </c>
      <c r="I9" s="17">
        <f t="shared" si="2"/>
        <v>-5.3821393927800686E-2</v>
      </c>
      <c r="J9" s="17">
        <f t="shared" si="5"/>
        <v>-2.743276448500001</v>
      </c>
      <c r="K9" s="17">
        <f t="shared" si="3"/>
        <v>-0.68581911212500024</v>
      </c>
      <c r="L9" s="17">
        <v>13</v>
      </c>
      <c r="M9" s="17">
        <f t="shared" si="6"/>
        <v>0.30769230769230771</v>
      </c>
      <c r="N9" s="17">
        <v>15</v>
      </c>
      <c r="O9" s="17">
        <f t="shared" ref="O9:P9" si="17">D9/7</f>
        <v>0.5714285714285714</v>
      </c>
      <c r="P9" s="17">
        <f t="shared" si="17"/>
        <v>0</v>
      </c>
      <c r="Q9" s="17">
        <f t="shared" si="8"/>
        <v>26</v>
      </c>
      <c r="R9" s="17"/>
      <c r="S9" s="57">
        <v>1.794392523364486</v>
      </c>
      <c r="T9" s="57">
        <v>611</v>
      </c>
      <c r="U9" s="58">
        <v>368</v>
      </c>
      <c r="V9" s="61">
        <v>44254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0.14018228125000001</v>
      </c>
      <c r="AD9" s="57">
        <f t="shared" si="12"/>
        <v>-0.77380619250000005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 t="s">
        <v>153</v>
      </c>
      <c r="C10" s="17">
        <f t="shared" si="4"/>
        <v>16.989999999999998</v>
      </c>
      <c r="D10" s="17">
        <v>3</v>
      </c>
      <c r="E10" s="17">
        <v>0</v>
      </c>
      <c r="F10" s="17">
        <v>50.97</v>
      </c>
      <c r="G10" s="17">
        <v>-7.0000000000000007E-2</v>
      </c>
      <c r="H10" s="17">
        <f t="shared" si="1"/>
        <v>1.3733568765940752E-3</v>
      </c>
      <c r="I10" s="17">
        <f t="shared" si="2"/>
        <v>0.17076059767755539</v>
      </c>
      <c r="J10" s="17">
        <f t="shared" si="5"/>
        <v>8.7036676636249979</v>
      </c>
      <c r="K10" s="17">
        <f t="shared" si="3"/>
        <v>2.9012225545416661</v>
      </c>
      <c r="L10" s="17">
        <v>11</v>
      </c>
      <c r="M10" s="17">
        <f t="shared" si="6"/>
        <v>0.27272727272727271</v>
      </c>
      <c r="N10" s="17">
        <v>376</v>
      </c>
      <c r="O10" s="17">
        <f t="shared" ref="O10:P10" si="18">D10/7</f>
        <v>0.42857142857142855</v>
      </c>
      <c r="P10" s="17">
        <f t="shared" si="18"/>
        <v>0</v>
      </c>
      <c r="Q10" s="17">
        <f t="shared" si="8"/>
        <v>877</v>
      </c>
      <c r="R10" s="17"/>
      <c r="S10" s="57">
        <v>0.62385321100917435</v>
      </c>
      <c r="T10" s="57">
        <v>612</v>
      </c>
      <c r="U10" s="58">
        <v>368</v>
      </c>
      <c r="V10" s="61">
        <v>44254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0.14018228125000001</v>
      </c>
      <c r="AD10" s="57">
        <f t="shared" si="12"/>
        <v>-0.58035464437500006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 t="s">
        <v>144</v>
      </c>
      <c r="C11" s="17">
        <f t="shared" si="4"/>
        <v>16.96</v>
      </c>
      <c r="D11" s="17">
        <v>3</v>
      </c>
      <c r="E11" s="17">
        <v>0</v>
      </c>
      <c r="F11" s="17">
        <v>50.88</v>
      </c>
      <c r="G11" s="17">
        <v>-12.360000000000001</v>
      </c>
      <c r="H11" s="17">
        <f t="shared" si="1"/>
        <v>0.24292452830188679</v>
      </c>
      <c r="I11" s="17">
        <f t="shared" si="2"/>
        <v>-7.7129929193691146E-2</v>
      </c>
      <c r="J11" s="17">
        <f t="shared" si="5"/>
        <v>-3.9243707973750057</v>
      </c>
      <c r="K11" s="17">
        <f t="shared" si="3"/>
        <v>-1.308123599125002</v>
      </c>
      <c r="L11" s="17">
        <v>22</v>
      </c>
      <c r="M11" s="17">
        <f t="shared" si="6"/>
        <v>0.13636363636363635</v>
      </c>
      <c r="N11" s="17">
        <v>369</v>
      </c>
      <c r="O11" s="17">
        <f t="shared" ref="O11:P11" si="19">D11/7</f>
        <v>0.42857142857142855</v>
      </c>
      <c r="P11" s="17">
        <f t="shared" si="19"/>
        <v>0</v>
      </c>
      <c r="Q11" s="17">
        <f t="shared" si="8"/>
        <v>861</v>
      </c>
      <c r="R11" s="17"/>
      <c r="S11" s="57">
        <v>0.60079051383399207</v>
      </c>
      <c r="T11" s="57">
        <v>244</v>
      </c>
      <c r="U11" s="58" t="s">
        <v>63</v>
      </c>
      <c r="V11" s="61">
        <v>44265</v>
      </c>
      <c r="W11" s="57">
        <v>0</v>
      </c>
      <c r="X11" s="57">
        <f t="shared" si="9"/>
        <v>0</v>
      </c>
      <c r="Y11" s="57">
        <f t="shared" si="10"/>
        <v>12.360000000000001</v>
      </c>
      <c r="Z11" s="57">
        <v>1</v>
      </c>
      <c r="AA11" s="57" t="s">
        <v>35</v>
      </c>
      <c r="AB11" s="60">
        <f t="shared" si="11"/>
        <v>-0.69</v>
      </c>
      <c r="AC11" s="57">
        <v>0.14018228125000001</v>
      </c>
      <c r="AD11" s="57">
        <f t="shared" si="12"/>
        <v>-0.58035464437500006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462</v>
      </c>
      <c r="C12" s="17">
        <f t="shared" si="4"/>
        <v>17.989999999999998</v>
      </c>
      <c r="D12" s="17">
        <v>6</v>
      </c>
      <c r="E12" s="17">
        <v>1</v>
      </c>
      <c r="F12" s="17">
        <v>107.94</v>
      </c>
      <c r="G12" s="17">
        <v>-24.629999999999988</v>
      </c>
      <c r="H12" s="17">
        <f t="shared" si="1"/>
        <v>0.2281823235130627</v>
      </c>
      <c r="I12" s="17">
        <f t="shared" si="2"/>
        <v>-3.4260230579488613E-2</v>
      </c>
      <c r="J12" s="17">
        <f t="shared" si="5"/>
        <v>-3.6980492887500005</v>
      </c>
      <c r="K12" s="17">
        <f t="shared" si="3"/>
        <v>-0.61634154812500008</v>
      </c>
      <c r="L12" s="17">
        <v>28</v>
      </c>
      <c r="M12" s="17">
        <f t="shared" si="6"/>
        <v>0.21428571428571427</v>
      </c>
      <c r="N12" s="17">
        <v>358</v>
      </c>
      <c r="O12" s="17">
        <f t="shared" ref="O12:P12" si="20">D12/7</f>
        <v>0.8571428571428571</v>
      </c>
      <c r="P12" s="17">
        <f t="shared" si="20"/>
        <v>0.14285714285714285</v>
      </c>
      <c r="Q12" s="17">
        <f t="shared" si="8"/>
        <v>358</v>
      </c>
      <c r="R12" s="17"/>
      <c r="S12" s="57">
        <v>0.52747252747252749</v>
      </c>
      <c r="T12" s="57">
        <v>244</v>
      </c>
      <c r="U12" s="58" t="s">
        <v>63</v>
      </c>
      <c r="V12" s="61">
        <v>44265</v>
      </c>
      <c r="W12" s="57">
        <v>2</v>
      </c>
      <c r="X12" s="57">
        <f t="shared" si="9"/>
        <v>0.33333333333333331</v>
      </c>
      <c r="Y12" s="57">
        <f t="shared" si="10"/>
        <v>3.0787499999999985</v>
      </c>
      <c r="Z12" s="57">
        <v>6</v>
      </c>
      <c r="AA12" s="57" t="s">
        <v>35</v>
      </c>
      <c r="AB12" s="60">
        <f t="shared" si="11"/>
        <v>-0.69</v>
      </c>
      <c r="AC12" s="57">
        <v>0.14018228125000001</v>
      </c>
      <c r="AD12" s="57">
        <f t="shared" si="12"/>
        <v>-1.1607092887500001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451</v>
      </c>
      <c r="C13" s="17">
        <f t="shared" si="4"/>
        <v>17.989999999999998</v>
      </c>
      <c r="D13" s="17">
        <v>11</v>
      </c>
      <c r="E13" s="17">
        <v>1</v>
      </c>
      <c r="F13" s="17">
        <v>197.89</v>
      </c>
      <c r="G13" s="17">
        <v>-16.669999999999998</v>
      </c>
      <c r="H13" s="17">
        <f t="shared" si="1"/>
        <v>8.4238718479963615E-2</v>
      </c>
      <c r="I13" s="17">
        <f t="shared" si="2"/>
        <v>0.1096833744536105</v>
      </c>
      <c r="J13" s="17">
        <f t="shared" si="5"/>
        <v>21.70524297062498</v>
      </c>
      <c r="K13" s="17">
        <f t="shared" si="3"/>
        <v>1.9732039064204527</v>
      </c>
      <c r="L13" s="17">
        <v>28</v>
      </c>
      <c r="M13" s="17">
        <f t="shared" si="6"/>
        <v>0.39285714285714285</v>
      </c>
      <c r="N13" s="17">
        <v>355</v>
      </c>
      <c r="O13" s="17">
        <f t="shared" ref="O13:P13" si="21">D13/7</f>
        <v>1.5714285714285714</v>
      </c>
      <c r="P13" s="17">
        <f t="shared" si="21"/>
        <v>0.14285714285714285</v>
      </c>
      <c r="Q13" s="17">
        <f t="shared" si="8"/>
        <v>207</v>
      </c>
      <c r="R13" s="17"/>
      <c r="S13" s="57">
        <v>0.55757575757575761</v>
      </c>
      <c r="T13" s="57">
        <v>244</v>
      </c>
      <c r="U13" s="58" t="s">
        <v>63</v>
      </c>
      <c r="V13" s="61">
        <v>44265</v>
      </c>
      <c r="W13" s="57">
        <v>1</v>
      </c>
      <c r="X13" s="57">
        <f t="shared" si="9"/>
        <v>9.0909090909090912E-2</v>
      </c>
      <c r="Y13" s="57">
        <f t="shared" si="10"/>
        <v>4.1674999999999995</v>
      </c>
      <c r="Z13" s="57">
        <v>3</v>
      </c>
      <c r="AA13" s="57" t="s">
        <v>35</v>
      </c>
      <c r="AB13" s="60">
        <f t="shared" si="11"/>
        <v>-0.69</v>
      </c>
      <c r="AC13" s="57">
        <v>0.14018228125000001</v>
      </c>
      <c r="AD13" s="57">
        <f t="shared" si="12"/>
        <v>-2.1279670293750002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153</v>
      </c>
      <c r="C14" s="17">
        <f t="shared" si="4"/>
        <v>17.994</v>
      </c>
      <c r="D14" s="17">
        <v>10</v>
      </c>
      <c r="E14" s="17">
        <v>3</v>
      </c>
      <c r="F14" s="17">
        <v>179.94</v>
      </c>
      <c r="G14" s="17">
        <v>-13.97</v>
      </c>
      <c r="H14" s="17">
        <f t="shared" si="1"/>
        <v>7.7636990107813719E-2</v>
      </c>
      <c r="I14" s="17">
        <f t="shared" si="2"/>
        <v>0.11643094653078793</v>
      </c>
      <c r="J14" s="17">
        <f t="shared" si="5"/>
        <v>20.950584518749981</v>
      </c>
      <c r="K14" s="17">
        <f t="shared" si="3"/>
        <v>2.0950584518749982</v>
      </c>
      <c r="L14" s="17">
        <v>29</v>
      </c>
      <c r="M14" s="17">
        <f t="shared" si="6"/>
        <v>0.34482758620689657</v>
      </c>
      <c r="N14" s="17">
        <v>447</v>
      </c>
      <c r="O14" s="17">
        <f t="shared" ref="O14:P14" si="22">D14/7</f>
        <v>1.4285714285714286</v>
      </c>
      <c r="P14" s="17">
        <f t="shared" si="22"/>
        <v>0.42857142857142855</v>
      </c>
      <c r="Q14" s="17">
        <f t="shared" si="8"/>
        <v>240</v>
      </c>
      <c r="R14" s="17"/>
      <c r="S14" s="57">
        <v>0.35878787878787882</v>
      </c>
      <c r="T14" s="57">
        <v>244</v>
      </c>
      <c r="U14" s="58" t="s">
        <v>63</v>
      </c>
      <c r="V14" s="61">
        <v>44265</v>
      </c>
      <c r="W14" s="57">
        <v>0</v>
      </c>
      <c r="X14" s="57">
        <f t="shared" si="9"/>
        <v>0</v>
      </c>
      <c r="Y14" s="57">
        <f t="shared" si="10"/>
        <v>1.7462500000000001</v>
      </c>
      <c r="Z14" s="57">
        <v>8</v>
      </c>
      <c r="AA14" s="57" t="s">
        <v>35</v>
      </c>
      <c r="AB14" s="60">
        <f t="shared" si="11"/>
        <v>-0.69</v>
      </c>
      <c r="AC14" s="57">
        <v>0.14018228125000001</v>
      </c>
      <c r="AD14" s="57">
        <f t="shared" si="12"/>
        <v>-1.9345154812500001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17.989999999999998</v>
      </c>
      <c r="D15" s="17">
        <v>9</v>
      </c>
      <c r="E15" s="17">
        <v>10</v>
      </c>
      <c r="F15" s="17">
        <v>161.91</v>
      </c>
      <c r="G15" s="17">
        <v>-13.94</v>
      </c>
      <c r="H15" s="17">
        <f t="shared" si="1"/>
        <v>8.6097214501883762E-2</v>
      </c>
      <c r="I15" s="17">
        <f t="shared" si="2"/>
        <v>0.10000636814819966</v>
      </c>
      <c r="J15" s="17">
        <f t="shared" si="5"/>
        <v>16.192031066875007</v>
      </c>
      <c r="K15" s="17">
        <f t="shared" si="3"/>
        <v>1.7991145629861118</v>
      </c>
      <c r="L15" s="17">
        <v>13</v>
      </c>
      <c r="M15" s="17">
        <f t="shared" si="6"/>
        <v>0.69230769230769229</v>
      </c>
      <c r="N15" s="17">
        <v>424</v>
      </c>
      <c r="O15" s="17">
        <f t="shared" ref="O15:P15" si="23">D15/7</f>
        <v>1.2857142857142858</v>
      </c>
      <c r="P15" s="17">
        <f t="shared" si="23"/>
        <v>1.4285714285714286</v>
      </c>
      <c r="Q15" s="17">
        <f t="shared" si="8"/>
        <v>156</v>
      </c>
      <c r="R15" s="17"/>
      <c r="S15" s="57">
        <v>0.32265193370165751</v>
      </c>
      <c r="T15" s="57">
        <v>244</v>
      </c>
      <c r="U15" s="58" t="s">
        <v>63</v>
      </c>
      <c r="V15" s="61">
        <v>44265</v>
      </c>
      <c r="W15" s="57">
        <v>0</v>
      </c>
      <c r="X15" s="57">
        <f t="shared" si="9"/>
        <v>0</v>
      </c>
      <c r="Y15" s="57">
        <f t="shared" si="10"/>
        <v>13.94</v>
      </c>
      <c r="Z15" s="57">
        <v>1</v>
      </c>
      <c r="AA15" s="57" t="s">
        <v>35</v>
      </c>
      <c r="AB15" s="60">
        <f t="shared" si="11"/>
        <v>-0.69</v>
      </c>
      <c r="AC15" s="57">
        <v>0.14018228125000001</v>
      </c>
      <c r="AD15" s="57">
        <f t="shared" si="12"/>
        <v>-1.7410639331250002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463</v>
      </c>
      <c r="C16" s="17">
        <f t="shared" si="4"/>
        <v>17.989999999999998</v>
      </c>
      <c r="D16" s="17">
        <v>8</v>
      </c>
      <c r="E16" s="17">
        <v>10</v>
      </c>
      <c r="F16" s="17">
        <v>143.91999999999999</v>
      </c>
      <c r="G16" s="17">
        <v>-26.07</v>
      </c>
      <c r="H16" s="17">
        <f t="shared" si="1"/>
        <v>0.18114230127848807</v>
      </c>
      <c r="I16" s="17">
        <f t="shared" si="2"/>
        <v>4.9612813715951319E-3</v>
      </c>
      <c r="J16" s="17">
        <f t="shared" si="5"/>
        <v>0.71402761499997136</v>
      </c>
      <c r="K16" s="17">
        <f t="shared" si="3"/>
        <v>8.925345187499642E-2</v>
      </c>
      <c r="L16" s="17">
        <v>38</v>
      </c>
      <c r="M16" s="17">
        <f t="shared" si="6"/>
        <v>0.21052631578947367</v>
      </c>
      <c r="N16" s="17">
        <v>388</v>
      </c>
      <c r="O16" s="17">
        <f t="shared" ref="O16:P16" si="24">D16/7</f>
        <v>1.1428571428571428</v>
      </c>
      <c r="P16" s="17">
        <f t="shared" si="24"/>
        <v>1.4285714285714286</v>
      </c>
      <c r="Q16" s="17">
        <f t="shared" si="8"/>
        <v>150</v>
      </c>
      <c r="R16" s="17"/>
      <c r="S16" s="57">
        <v>0.43550295857988158</v>
      </c>
      <c r="T16" s="57">
        <v>244</v>
      </c>
      <c r="U16" s="58">
        <v>184</v>
      </c>
      <c r="V16" s="61">
        <v>44279</v>
      </c>
      <c r="W16" s="57">
        <v>4</v>
      </c>
      <c r="X16" s="57">
        <f t="shared" si="9"/>
        <v>0.5</v>
      </c>
      <c r="Y16" s="57">
        <f t="shared" si="10"/>
        <v>3.25875</v>
      </c>
      <c r="Z16" s="57">
        <v>4</v>
      </c>
      <c r="AA16" s="57" t="s">
        <v>35</v>
      </c>
      <c r="AB16" s="60">
        <f t="shared" si="11"/>
        <v>-0.69</v>
      </c>
      <c r="AC16" s="57">
        <v>0.14018228125000001</v>
      </c>
      <c r="AD16" s="57">
        <f t="shared" si="12"/>
        <v>-1.5476123850000001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464</v>
      </c>
      <c r="C17" s="17">
        <f t="shared" si="4"/>
        <v>16.942380952380955</v>
      </c>
      <c r="D17" s="17">
        <v>21</v>
      </c>
      <c r="E17" s="17">
        <v>11</v>
      </c>
      <c r="F17" s="17">
        <v>355.79</v>
      </c>
      <c r="G17" s="17">
        <v>-24.35</v>
      </c>
      <c r="H17" s="17">
        <f t="shared" si="1"/>
        <v>6.8439247870935097E-2</v>
      </c>
      <c r="I17" s="17">
        <f t="shared" si="2"/>
        <v>7.6612812303254757E-2</v>
      </c>
      <c r="J17" s="17">
        <f t="shared" si="5"/>
        <v>27.258072489375014</v>
      </c>
      <c r="K17" s="17">
        <f t="shared" si="3"/>
        <v>1.2980034518750005</v>
      </c>
      <c r="L17" s="17">
        <v>40</v>
      </c>
      <c r="M17" s="17">
        <f t="shared" si="6"/>
        <v>0.52500000000000002</v>
      </c>
      <c r="N17" s="17">
        <v>348</v>
      </c>
      <c r="O17" s="17">
        <f t="shared" ref="O17:P17" si="25">D17/7</f>
        <v>3</v>
      </c>
      <c r="P17" s="17">
        <f t="shared" si="25"/>
        <v>1.5714285714285714</v>
      </c>
      <c r="Q17" s="17">
        <f t="shared" si="8"/>
        <v>76</v>
      </c>
      <c r="R17" s="17"/>
      <c r="S17" s="57">
        <v>0.54314720812182737</v>
      </c>
      <c r="T17" s="57">
        <v>1448</v>
      </c>
      <c r="U17" s="58">
        <v>60</v>
      </c>
      <c r="V17" s="61">
        <v>44324</v>
      </c>
      <c r="W17" s="57">
        <v>3</v>
      </c>
      <c r="X17" s="57">
        <f t="shared" si="9"/>
        <v>0.14285714285714285</v>
      </c>
      <c r="Y17" s="57">
        <f t="shared" si="10"/>
        <v>4.87</v>
      </c>
      <c r="Z17" s="57">
        <v>2</v>
      </c>
      <c r="AA17" s="57" t="s">
        <v>35</v>
      </c>
      <c r="AB17" s="60">
        <f t="shared" si="11"/>
        <v>-0.69</v>
      </c>
      <c r="AC17" s="57">
        <v>0.14018228125000001</v>
      </c>
      <c r="AD17" s="57">
        <f t="shared" si="12"/>
        <v>-4.0624825106250002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382</v>
      </c>
      <c r="C18" s="17">
        <f t="shared" si="4"/>
        <v>16.085890410958903</v>
      </c>
      <c r="D18" s="17">
        <v>73</v>
      </c>
      <c r="E18" s="17">
        <v>3</v>
      </c>
      <c r="F18" s="17">
        <v>1174.27</v>
      </c>
      <c r="G18" s="17">
        <v>-0.89</v>
      </c>
      <c r="H18" s="17">
        <f t="shared" si="1"/>
        <v>7.5791768502984837E-4</v>
      </c>
      <c r="I18" s="17">
        <f t="shared" si="2"/>
        <v>0.1067593074734729</v>
      </c>
      <c r="J18" s="17">
        <f t="shared" si="5"/>
        <v>125.36425198687502</v>
      </c>
      <c r="K18" s="17">
        <f t="shared" si="3"/>
        <v>1.7173185203681509</v>
      </c>
      <c r="L18" s="17">
        <v>61</v>
      </c>
      <c r="M18" s="17">
        <f t="shared" si="6"/>
        <v>1.1967213114754098</v>
      </c>
      <c r="N18" s="17">
        <v>250</v>
      </c>
      <c r="O18" s="17">
        <f t="shared" ref="O18:P18" si="26">D18/7</f>
        <v>10.428571428571429</v>
      </c>
      <c r="P18" s="17">
        <f t="shared" si="26"/>
        <v>0.42857142857142855</v>
      </c>
      <c r="Q18" s="17">
        <f t="shared" si="8"/>
        <v>23</v>
      </c>
      <c r="R18" s="17"/>
      <c r="S18" s="57">
        <v>0.67776689520078359</v>
      </c>
      <c r="T18" s="57">
        <v>1448</v>
      </c>
      <c r="U18" s="58">
        <v>60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0.14018228125000001</v>
      </c>
      <c r="AD18" s="57">
        <f t="shared" si="12"/>
        <v>-14.121963013125001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109</v>
      </c>
      <c r="C19" s="17">
        <f t="shared" si="4"/>
        <v>18.90969696969697</v>
      </c>
      <c r="D19" s="17">
        <v>33</v>
      </c>
      <c r="E19" s="17">
        <v>0</v>
      </c>
      <c r="F19" s="17">
        <v>624.02</v>
      </c>
      <c r="G19" s="17">
        <v>0</v>
      </c>
      <c r="H19" s="17">
        <f t="shared" si="1"/>
        <v>0</v>
      </c>
      <c r="I19" s="17">
        <f t="shared" si="2"/>
        <v>0.21839302251830855</v>
      </c>
      <c r="J19" s="17">
        <f t="shared" si="5"/>
        <v>136.2816139118749</v>
      </c>
      <c r="K19" s="17">
        <f t="shared" si="3"/>
        <v>4.1297458761174211</v>
      </c>
      <c r="L19" s="17">
        <v>43</v>
      </c>
      <c r="M19" s="17">
        <f t="shared" si="6"/>
        <v>0.76744186046511631</v>
      </c>
      <c r="N19" s="17">
        <v>194</v>
      </c>
      <c r="O19" s="17">
        <f t="shared" ref="O19:P19" si="27">D19/7</f>
        <v>4.7142857142857144</v>
      </c>
      <c r="P19" s="17">
        <f t="shared" si="27"/>
        <v>0</v>
      </c>
      <c r="Q19" s="17">
        <f t="shared" si="8"/>
        <v>41</v>
      </c>
      <c r="R19" s="17"/>
      <c r="S19" s="57">
        <v>0.83615819209039544</v>
      </c>
      <c r="T19" s="57">
        <v>1448</v>
      </c>
      <c r="U19" s="58">
        <v>60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0.14018228125000001</v>
      </c>
      <c r="AD19" s="57">
        <f t="shared" si="12"/>
        <v>-6.3839010881250005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88</v>
      </c>
      <c r="C20" s="17">
        <f t="shared" si="4"/>
        <v>18.389999999999997</v>
      </c>
      <c r="D20" s="17">
        <v>5</v>
      </c>
      <c r="E20" s="17">
        <v>7</v>
      </c>
      <c r="F20" s="17">
        <v>91.949999999999989</v>
      </c>
      <c r="G20" s="17">
        <v>0</v>
      </c>
      <c r="H20" s="17">
        <f t="shared" si="1"/>
        <v>0</v>
      </c>
      <c r="I20" s="17">
        <f t="shared" si="2"/>
        <v>0.20054396149401832</v>
      </c>
      <c r="J20" s="17">
        <f t="shared" si="5"/>
        <v>18.440017259374983</v>
      </c>
      <c r="K20" s="17">
        <f t="shared" si="3"/>
        <v>3.6880034518749967</v>
      </c>
      <c r="L20" s="17">
        <v>22</v>
      </c>
      <c r="M20" s="17">
        <f t="shared" si="6"/>
        <v>0.22727272727272727</v>
      </c>
      <c r="N20" s="17">
        <v>158</v>
      </c>
      <c r="O20" s="17">
        <f t="shared" ref="O20:P20" si="28">D20/7</f>
        <v>0.7142857142857143</v>
      </c>
      <c r="P20" s="17">
        <f t="shared" si="28"/>
        <v>1</v>
      </c>
      <c r="Q20" s="17">
        <f t="shared" si="8"/>
        <v>92</v>
      </c>
      <c r="R20" s="17"/>
      <c r="S20" s="57">
        <v>0.9785932721712538</v>
      </c>
      <c r="T20" s="57">
        <v>1848</v>
      </c>
      <c r="U20" s="58">
        <v>60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0.14018228125000001</v>
      </c>
      <c r="AD20" s="57">
        <f t="shared" si="12"/>
        <v>-0.96725774062500003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88</v>
      </c>
      <c r="C21" s="17">
        <f t="shared" si="4"/>
        <v>17.063888888888886</v>
      </c>
      <c r="D21" s="17">
        <v>18</v>
      </c>
      <c r="E21" s="17">
        <v>6</v>
      </c>
      <c r="F21" s="17">
        <v>307.14999999999998</v>
      </c>
      <c r="G21" s="17">
        <v>0</v>
      </c>
      <c r="H21" s="17">
        <f t="shared" si="1"/>
        <v>0</v>
      </c>
      <c r="I21" s="17">
        <f t="shared" si="2"/>
        <v>0.15007182853247594</v>
      </c>
      <c r="J21" s="17">
        <f t="shared" si="5"/>
        <v>46.094562133749982</v>
      </c>
      <c r="K21" s="17">
        <f t="shared" si="3"/>
        <v>2.5608090074305547</v>
      </c>
      <c r="L21" s="17">
        <v>34</v>
      </c>
      <c r="M21" s="17">
        <f t="shared" si="6"/>
        <v>0.52941176470588236</v>
      </c>
      <c r="N21" s="17">
        <v>191</v>
      </c>
      <c r="O21" s="17">
        <f t="shared" ref="O21:P21" si="29">D21/7</f>
        <v>2.5714285714285716</v>
      </c>
      <c r="P21" s="17">
        <f t="shared" si="29"/>
        <v>0.8571428571428571</v>
      </c>
      <c r="Q21" s="17">
        <f t="shared" si="8"/>
        <v>55</v>
      </c>
      <c r="R21" s="17"/>
      <c r="S21" s="57">
        <v>1.147356580427447</v>
      </c>
      <c r="T21" s="57">
        <v>1788</v>
      </c>
      <c r="U21" s="58">
        <v>400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0.14018228125000001</v>
      </c>
      <c r="AD21" s="57">
        <f t="shared" si="12"/>
        <v>-3.4821278662500004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304</v>
      </c>
      <c r="C22" s="17">
        <f t="shared" si="4"/>
        <v>16.989999999999995</v>
      </c>
      <c r="D22" s="17">
        <v>19</v>
      </c>
      <c r="E22" s="17">
        <v>6</v>
      </c>
      <c r="F22" s="17">
        <v>322.80999999999989</v>
      </c>
      <c r="G22" s="17">
        <v>0</v>
      </c>
      <c r="H22" s="17">
        <f t="shared" si="1"/>
        <v>0</v>
      </c>
      <c r="I22" s="17">
        <f t="shared" si="2"/>
        <v>0.14702786650235408</v>
      </c>
      <c r="J22" s="17">
        <f t="shared" si="5"/>
        <v>47.462065585624906</v>
      </c>
      <c r="K22" s="17">
        <f t="shared" si="3"/>
        <v>2.498003451874995</v>
      </c>
      <c r="L22" s="17">
        <v>34</v>
      </c>
      <c r="M22" s="17">
        <f t="shared" si="6"/>
        <v>0.55882352941176472</v>
      </c>
      <c r="N22" s="17">
        <v>137</v>
      </c>
      <c r="O22" s="17">
        <f t="shared" ref="O22:P22" si="30">D22/7</f>
        <v>2.7142857142857144</v>
      </c>
      <c r="P22" s="17">
        <f t="shared" si="30"/>
        <v>0.8571428571428571</v>
      </c>
      <c r="Q22" s="17">
        <f t="shared" si="8"/>
        <v>38</v>
      </c>
      <c r="R22" s="17"/>
      <c r="S22" s="57">
        <v>1.348039215686275</v>
      </c>
      <c r="T22" s="57">
        <v>1788</v>
      </c>
      <c r="U22" s="58">
        <v>400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0.14018228125000001</v>
      </c>
      <c r="AD22" s="57">
        <f t="shared" si="12"/>
        <v>-3.675579414375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16.93333333333333</v>
      </c>
      <c r="D23" s="17">
        <v>30</v>
      </c>
      <c r="E23" s="17">
        <v>7</v>
      </c>
      <c r="F23" s="17">
        <v>507.99999999999989</v>
      </c>
      <c r="G23" s="17">
        <v>-0.16</v>
      </c>
      <c r="H23" s="17">
        <f t="shared" si="1"/>
        <v>3.1496062992125994E-4</v>
      </c>
      <c r="I23" s="17">
        <f t="shared" si="2"/>
        <v>0.14436044007135806</v>
      </c>
      <c r="J23" s="17">
        <f t="shared" si="5"/>
        <v>73.335103556249877</v>
      </c>
      <c r="K23" s="17">
        <f t="shared" si="3"/>
        <v>2.4445034518749957</v>
      </c>
      <c r="L23" s="17">
        <v>42</v>
      </c>
      <c r="M23" s="17">
        <f t="shared" si="6"/>
        <v>0.7142857142857143</v>
      </c>
      <c r="N23" s="17">
        <v>70</v>
      </c>
      <c r="O23" s="17">
        <f t="shared" ref="O23:P23" si="31">D23/7</f>
        <v>4.2857142857142856</v>
      </c>
      <c r="P23" s="17">
        <f t="shared" si="31"/>
        <v>1</v>
      </c>
      <c r="Q23" s="17">
        <f t="shared" si="8"/>
        <v>13</v>
      </c>
      <c r="R23" s="17"/>
      <c r="S23" s="57">
        <v>1.0478677110530901</v>
      </c>
      <c r="T23" s="57">
        <v>1788</v>
      </c>
      <c r="U23" s="58">
        <v>400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0.14018228125000001</v>
      </c>
      <c r="AD23" s="57">
        <f t="shared" si="12"/>
        <v>-5.8035464437500002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465</v>
      </c>
      <c r="C24" s="17">
        <f t="shared" si="4"/>
        <v>16.503499999999999</v>
      </c>
      <c r="D24" s="17">
        <v>20</v>
      </c>
      <c r="E24" s="17">
        <v>5</v>
      </c>
      <c r="F24" s="17">
        <v>330.07</v>
      </c>
      <c r="G24" s="17">
        <v>0</v>
      </c>
      <c r="H24" s="17">
        <f t="shared" si="1"/>
        <v>0</v>
      </c>
      <c r="I24" s="17">
        <f t="shared" si="2"/>
        <v>0.12630523536674043</v>
      </c>
      <c r="J24" s="17">
        <f t="shared" si="5"/>
        <v>41.689569037500014</v>
      </c>
      <c r="K24" s="17">
        <f t="shared" si="3"/>
        <v>2.0844784518750008</v>
      </c>
      <c r="L24" s="17">
        <v>31</v>
      </c>
      <c r="M24" s="17">
        <f t="shared" si="6"/>
        <v>0.64516129032258063</v>
      </c>
      <c r="N24" s="17">
        <v>189</v>
      </c>
      <c r="O24" s="17">
        <f t="shared" ref="O24:P24" si="32">D24/7</f>
        <v>2.8571428571428572</v>
      </c>
      <c r="P24" s="17">
        <f t="shared" si="32"/>
        <v>0.7142857142857143</v>
      </c>
      <c r="Q24" s="17">
        <f t="shared" si="8"/>
        <v>52</v>
      </c>
      <c r="R24" s="17"/>
      <c r="S24" s="57">
        <v>1.156544054747648</v>
      </c>
      <c r="T24" s="57">
        <v>1788</v>
      </c>
      <c r="U24" s="58">
        <v>400</v>
      </c>
      <c r="V24" s="61" t="s">
        <v>443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0.14018228125000001</v>
      </c>
      <c r="AD24" s="57">
        <f t="shared" si="12"/>
        <v>-3.8690309625000001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466</v>
      </c>
      <c r="C25" s="17">
        <f t="shared" si="4"/>
        <v>19.601111111111109</v>
      </c>
      <c r="D25" s="17">
        <v>9</v>
      </c>
      <c r="E25" s="17">
        <v>1</v>
      </c>
      <c r="F25" s="17">
        <v>176.41</v>
      </c>
      <c r="G25" s="17">
        <v>-0.1</v>
      </c>
      <c r="H25" s="17">
        <f t="shared" si="1"/>
        <v>5.6686128904257134E-4</v>
      </c>
      <c r="I25" s="17">
        <f t="shared" si="2"/>
        <v>0.24724806454778636</v>
      </c>
      <c r="J25" s="17">
        <f t="shared" si="5"/>
        <v>43.617031066874993</v>
      </c>
      <c r="K25" s="17">
        <f t="shared" si="3"/>
        <v>4.846336785208333</v>
      </c>
      <c r="L25" s="17">
        <v>29</v>
      </c>
      <c r="M25" s="17">
        <f t="shared" si="6"/>
        <v>0.31034482758620691</v>
      </c>
      <c r="N25" s="17">
        <v>134</v>
      </c>
      <c r="O25" s="17">
        <f t="shared" ref="O25:P25" si="33">D25/7</f>
        <v>1.2857142857142858</v>
      </c>
      <c r="P25" s="17">
        <f t="shared" si="33"/>
        <v>0.14285714285714285</v>
      </c>
      <c r="Q25" s="17">
        <f t="shared" si="8"/>
        <v>93</v>
      </c>
      <c r="R25" s="17"/>
      <c r="S25" s="57">
        <v>1.2369624885635859</v>
      </c>
      <c r="T25" s="57">
        <v>1788</v>
      </c>
      <c r="U25" s="58">
        <v>400</v>
      </c>
      <c r="V25" s="61" t="s">
        <v>444</v>
      </c>
      <c r="W25" s="57">
        <v>0</v>
      </c>
      <c r="X25" s="57">
        <f t="shared" si="9"/>
        <v>0</v>
      </c>
      <c r="Y25" s="57">
        <f t="shared" si="10"/>
        <v>0.1</v>
      </c>
      <c r="Z25" s="57">
        <v>1</v>
      </c>
      <c r="AA25" s="57" t="s">
        <v>35</v>
      </c>
      <c r="AB25" s="60">
        <f t="shared" si="11"/>
        <v>-0.69</v>
      </c>
      <c r="AC25" s="57">
        <v>0.14018228125000001</v>
      </c>
      <c r="AD25" s="57">
        <f t="shared" si="12"/>
        <v>-1.7410639331250002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466</v>
      </c>
      <c r="C26" s="17">
        <f t="shared" si="4"/>
        <v>19.292857142857144</v>
      </c>
      <c r="D26" s="17">
        <v>7</v>
      </c>
      <c r="E26" s="17">
        <v>2</v>
      </c>
      <c r="F26" s="17">
        <v>135.05000000000001</v>
      </c>
      <c r="G26" s="17">
        <v>0</v>
      </c>
      <c r="H26" s="17">
        <f t="shared" si="1"/>
        <v>0</v>
      </c>
      <c r="I26" s="17">
        <f t="shared" si="2"/>
        <v>0.23819344067475004</v>
      </c>
      <c r="J26" s="17">
        <f t="shared" si="5"/>
        <v>32.168024163124997</v>
      </c>
      <c r="K26" s="17">
        <f t="shared" si="3"/>
        <v>4.5954320233035713</v>
      </c>
      <c r="L26" s="17">
        <v>34</v>
      </c>
      <c r="M26" s="17">
        <f t="shared" si="6"/>
        <v>0.20588235294117646</v>
      </c>
      <c r="N26" s="17">
        <v>92</v>
      </c>
      <c r="O26" s="17">
        <f t="shared" ref="O26:P26" si="34">D26/7</f>
        <v>1</v>
      </c>
      <c r="P26" s="17">
        <f t="shared" si="34"/>
        <v>0.2857142857142857</v>
      </c>
      <c r="Q26" s="17">
        <f t="shared" si="8"/>
        <v>71</v>
      </c>
      <c r="R26" s="17"/>
      <c r="S26" s="57">
        <v>1.337337337337337</v>
      </c>
      <c r="T26" s="57">
        <v>1388</v>
      </c>
      <c r="U26" s="58">
        <v>400</v>
      </c>
      <c r="V26" s="61" t="s">
        <v>445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0.14018228125000001</v>
      </c>
      <c r="AD26" s="57">
        <f t="shared" si="12"/>
        <v>-1.354160836875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/>
      <c r="C27" s="17">
        <f t="shared" si="4"/>
        <v>18.989999999999998</v>
      </c>
      <c r="D27" s="17">
        <v>6</v>
      </c>
      <c r="E27" s="17">
        <v>0</v>
      </c>
      <c r="F27" s="17">
        <v>113.94</v>
      </c>
      <c r="G27" s="17">
        <v>-0.05</v>
      </c>
      <c r="H27" s="17">
        <f t="shared" si="1"/>
        <v>4.3882745304546256E-4</v>
      </c>
      <c r="I27" s="17">
        <f t="shared" si="2"/>
        <v>0.22799737327760222</v>
      </c>
      <c r="J27" s="17">
        <f t="shared" si="5"/>
        <v>25.978020711249997</v>
      </c>
      <c r="K27" s="17">
        <f t="shared" si="3"/>
        <v>4.3296701185416664</v>
      </c>
      <c r="L27" s="17">
        <v>35</v>
      </c>
      <c r="M27" s="17">
        <f t="shared" si="6"/>
        <v>0.17142857142857143</v>
      </c>
      <c r="N27" s="17">
        <v>32</v>
      </c>
      <c r="O27" s="17">
        <f t="shared" ref="O27:P27" si="35">D27/7</f>
        <v>0.8571428571428571</v>
      </c>
      <c r="P27" s="17">
        <f t="shared" si="35"/>
        <v>0</v>
      </c>
      <c r="Q27" s="17">
        <f t="shared" si="8"/>
        <v>37</v>
      </c>
      <c r="R27" s="17"/>
      <c r="S27" s="57">
        <v>1.611580217129071</v>
      </c>
      <c r="T27" s="57">
        <v>1388</v>
      </c>
      <c r="U27" s="58">
        <v>400</v>
      </c>
      <c r="V27" s="61" t="s">
        <v>445</v>
      </c>
      <c r="W27" s="57">
        <v>0</v>
      </c>
      <c r="X27" s="57">
        <f t="shared" si="9"/>
        <v>0</v>
      </c>
      <c r="Y27" s="57">
        <f t="shared" si="10"/>
        <v>0.05</v>
      </c>
      <c r="Z27" s="57">
        <v>1</v>
      </c>
      <c r="AA27" s="57" t="s">
        <v>35</v>
      </c>
      <c r="AB27" s="60">
        <f t="shared" si="11"/>
        <v>-0.69</v>
      </c>
      <c r="AC27" s="57">
        <v>0.14018228125000001</v>
      </c>
      <c r="AD27" s="57">
        <f t="shared" si="12"/>
        <v>-1.1607092887500001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1.9392097264437691</v>
      </c>
      <c r="T28" s="57">
        <v>1388</v>
      </c>
      <c r="U28" s="58">
        <v>400</v>
      </c>
      <c r="V28" s="61" t="s">
        <v>445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0.14018228125000001</v>
      </c>
      <c r="AD28" s="57">
        <f t="shared" si="12"/>
        <v>0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/>
      <c r="C29" s="17">
        <f t="shared" si="4"/>
        <v>18.989999999999998</v>
      </c>
      <c r="D29" s="17">
        <v>2</v>
      </c>
      <c r="E29" s="17">
        <v>0</v>
      </c>
      <c r="F29" s="17">
        <v>37.979999999999997</v>
      </c>
      <c r="G29" s="17">
        <v>0</v>
      </c>
      <c r="H29" s="17">
        <f t="shared" si="1"/>
        <v>0</v>
      </c>
      <c r="I29" s="17">
        <f t="shared" si="2"/>
        <v>0.26754461285545017</v>
      </c>
      <c r="J29" s="17">
        <f t="shared" si="5"/>
        <v>10.161344396249996</v>
      </c>
      <c r="K29" s="17">
        <f t="shared" si="3"/>
        <v>5.080672198124998</v>
      </c>
      <c r="L29" s="17">
        <v>19</v>
      </c>
      <c r="M29" s="17">
        <f t="shared" si="6"/>
        <v>0.10526315789473684</v>
      </c>
      <c r="N29" s="17">
        <v>6</v>
      </c>
      <c r="O29" s="17">
        <f t="shared" ref="O29:P29" si="37">D29/7</f>
        <v>0.2857142857142857</v>
      </c>
      <c r="P29" s="17">
        <f t="shared" si="37"/>
        <v>0</v>
      </c>
      <c r="Q29" s="17">
        <f t="shared" si="8"/>
        <v>21</v>
      </c>
      <c r="R29" s="17"/>
      <c r="S29" s="57">
        <v>1.6272108843537409</v>
      </c>
      <c r="T29" s="57">
        <v>1388</v>
      </c>
      <c r="U29" s="58">
        <v>400</v>
      </c>
      <c r="V29" s="61" t="s">
        <v>445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0.14018228125000001</v>
      </c>
      <c r="AD29" s="57">
        <f t="shared" si="12"/>
        <v>-0.38690309625000002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115</v>
      </c>
      <c r="C30" s="17">
        <f t="shared" si="4"/>
        <v>18.989999999999998</v>
      </c>
      <c r="D30" s="17">
        <v>1</v>
      </c>
      <c r="E30" s="17">
        <v>0</v>
      </c>
      <c r="F30" s="17">
        <v>18.989999999999998</v>
      </c>
      <c r="G30" s="17">
        <v>0</v>
      </c>
      <c r="H30" s="17">
        <f t="shared" si="1"/>
        <v>0</v>
      </c>
      <c r="I30" s="17">
        <f t="shared" si="2"/>
        <v>0.26754461285545017</v>
      </c>
      <c r="J30" s="17">
        <f t="shared" si="5"/>
        <v>5.080672198124998</v>
      </c>
      <c r="K30" s="17">
        <f t="shared" si="3"/>
        <v>5.080672198124998</v>
      </c>
      <c r="L30" s="17">
        <v>8</v>
      </c>
      <c r="M30" s="17">
        <f t="shared" si="6"/>
        <v>0.125</v>
      </c>
      <c r="N30" s="17">
        <v>0</v>
      </c>
      <c r="O30" s="17">
        <f t="shared" ref="O30:P30" si="38">D30/7</f>
        <v>0.14285714285714285</v>
      </c>
      <c r="P30" s="17">
        <f t="shared" si="38"/>
        <v>0</v>
      </c>
      <c r="Q30" s="17">
        <f t="shared" si="8"/>
        <v>0</v>
      </c>
      <c r="R30" s="17"/>
      <c r="S30" s="57">
        <v>1.6045845272206301</v>
      </c>
      <c r="T30" s="57">
        <v>1388</v>
      </c>
      <c r="U30" s="58">
        <v>400</v>
      </c>
      <c r="V30" s="61" t="s">
        <v>446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0.14018228125000001</v>
      </c>
      <c r="AD30" s="57">
        <f t="shared" si="12"/>
        <v>-0.19345154812500001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1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1.714285714285714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0.14018228125000001</v>
      </c>
      <c r="AD31" s="57">
        <f t="shared" si="12"/>
        <v>0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4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Red &amp; Yellow")</f>
        <v>All Weather Cornhole Bean Bags Set of 8 - Duck Cloth, Regulation Size &amp; Weight - Red &amp; Yellow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Info!B1:BJ7000""),3,FALSE),"""")"),"B07ZTP76CV")</f>
        <v>B07ZTP76CV</v>
      </c>
      <c r="B2" s="2" t="s">
        <v>467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47.25" customHeight="1">
      <c r="A3" s="45" t="s">
        <v>32</v>
      </c>
      <c r="B3" s="46"/>
      <c r="C3" s="3">
        <f>((AE31+AF31)/0.85)*-1</f>
        <v>12.785148533823529</v>
      </c>
      <c r="D3" s="4">
        <f>SUM(D4:D99763)</f>
        <v>208</v>
      </c>
      <c r="E3" s="4"/>
      <c r="F3" s="5">
        <f t="shared" ref="F3:G3" si="0">SUM(F4:F99763)</f>
        <v>3631.3599999999997</v>
      </c>
      <c r="G3" s="5">
        <f t="shared" si="0"/>
        <v>-11.06</v>
      </c>
      <c r="H3" s="6">
        <f t="shared" ref="H3:H31" si="1">G3/F3*-1</f>
        <v>3.0456908706379981E-3</v>
      </c>
      <c r="I3" s="7">
        <f t="shared" ref="I3:I31" si="2">J3/F3</f>
        <v>0.16260721652280474</v>
      </c>
      <c r="J3" s="5">
        <f>SUM(J4:J99763)</f>
        <v>590.48534179225214</v>
      </c>
      <c r="K3" s="5">
        <f t="shared" ref="K3:K31" si="3">J3/D3</f>
        <v>2.8388718355396736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12 - May
12.5 - Jun
11 - Jul
8 - Aug
8 - Sept
6.5 - Oct
6 - Nov
5.5 - Dec
1 - Jan
1 - Feb")</f>
        <v>2 - March
4 - April
12 - May
12.5 - Jun
11 - Jul
8 - Aug
8 - Sept
6.5 - Oct
6 - Nov
5.5 -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0.01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468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12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>
        <v>2.5161290322580601</v>
      </c>
      <c r="T4" s="57">
        <v>240</v>
      </c>
      <c r="U4" s="58">
        <v>112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0.16033851851851852</v>
      </c>
      <c r="AD4" s="57">
        <f t="shared" ref="AD4:AD31" si="12">IFERROR(AB4*AC4*D4*2,0)</f>
        <v>0</v>
      </c>
      <c r="AE4" s="57">
        <v>-7.7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25" t="s">
        <v>88</v>
      </c>
      <c r="C5" s="17">
        <f t="shared" si="4"/>
        <v>20.99</v>
      </c>
      <c r="D5" s="17">
        <v>1</v>
      </c>
      <c r="E5" s="17">
        <v>0</v>
      </c>
      <c r="F5" s="17">
        <v>20.99</v>
      </c>
      <c r="G5" s="17">
        <v>0</v>
      </c>
      <c r="H5" s="17">
        <f t="shared" si="1"/>
        <v>0</v>
      </c>
      <c r="I5" s="17">
        <f t="shared" si="2"/>
        <v>0.29871107234621319</v>
      </c>
      <c r="J5" s="17">
        <f t="shared" si="5"/>
        <v>6.2699454085470139</v>
      </c>
      <c r="K5" s="17">
        <f t="shared" si="3"/>
        <v>6.2699454085470139</v>
      </c>
      <c r="L5" s="17">
        <v>7</v>
      </c>
      <c r="M5" s="17">
        <f t="shared" si="6"/>
        <v>0.14285714285714285</v>
      </c>
      <c r="N5" s="17">
        <v>11</v>
      </c>
      <c r="O5" s="17">
        <f t="shared" ref="O5:P5" si="13">D5/7</f>
        <v>0.14285714285714285</v>
      </c>
      <c r="P5" s="17">
        <f t="shared" si="13"/>
        <v>0</v>
      </c>
      <c r="Q5" s="17">
        <f t="shared" si="8"/>
        <v>77</v>
      </c>
      <c r="R5" s="17"/>
      <c r="S5" s="57">
        <v>3.2</v>
      </c>
      <c r="T5" s="57">
        <v>240</v>
      </c>
      <c r="U5" s="58">
        <v>112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0.16033851851851852</v>
      </c>
      <c r="AD5" s="57">
        <f t="shared" si="12"/>
        <v>-0.22126715555555554</v>
      </c>
      <c r="AE5" s="57">
        <v>-7.7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25" t="s">
        <v>88</v>
      </c>
      <c r="C6" s="17">
        <f t="shared" si="4"/>
        <v>20.99</v>
      </c>
      <c r="D6" s="17">
        <v>2</v>
      </c>
      <c r="E6" s="17">
        <v>0</v>
      </c>
      <c r="F6" s="17">
        <v>41.98</v>
      </c>
      <c r="G6" s="17">
        <v>0</v>
      </c>
      <c r="H6" s="17">
        <f t="shared" si="1"/>
        <v>0</v>
      </c>
      <c r="I6" s="17">
        <f t="shared" si="2"/>
        <v>0.29871107234621319</v>
      </c>
      <c r="J6" s="17">
        <f t="shared" si="5"/>
        <v>12.539890817094028</v>
      </c>
      <c r="K6" s="17">
        <f t="shared" si="3"/>
        <v>6.2699454085470139</v>
      </c>
      <c r="L6" s="17">
        <v>14</v>
      </c>
      <c r="M6" s="17">
        <f t="shared" si="6"/>
        <v>0.14285714285714285</v>
      </c>
      <c r="N6" s="17">
        <v>9</v>
      </c>
      <c r="O6" s="17">
        <f t="shared" ref="O6:P6" si="14">D6/7</f>
        <v>0.2857142857142857</v>
      </c>
      <c r="P6" s="17">
        <f t="shared" si="14"/>
        <v>0</v>
      </c>
      <c r="Q6" s="17">
        <f t="shared" si="8"/>
        <v>31</v>
      </c>
      <c r="R6" s="17"/>
      <c r="S6" s="57">
        <v>3.6470588235294099</v>
      </c>
      <c r="T6" s="57">
        <v>240</v>
      </c>
      <c r="U6" s="58">
        <v>112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0.16033851851851852</v>
      </c>
      <c r="AD6" s="57">
        <f t="shared" si="12"/>
        <v>-0.44253431111111108</v>
      </c>
      <c r="AE6" s="57">
        <v>-7.7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25" t="s">
        <v>88</v>
      </c>
      <c r="C7" s="17">
        <f t="shared" si="4"/>
        <v>21.49</v>
      </c>
      <c r="D7" s="17">
        <v>2</v>
      </c>
      <c r="E7" s="17">
        <v>0</v>
      </c>
      <c r="F7" s="17">
        <v>42.98</v>
      </c>
      <c r="G7" s="17">
        <v>0</v>
      </c>
      <c r="H7" s="17">
        <f t="shared" si="1"/>
        <v>0</v>
      </c>
      <c r="I7" s="17">
        <f t="shared" si="2"/>
        <v>0.31153771095600014</v>
      </c>
      <c r="J7" s="17">
        <f t="shared" si="5"/>
        <v>13.389890816888885</v>
      </c>
      <c r="K7" s="17">
        <f t="shared" si="3"/>
        <v>6.6949454084444424</v>
      </c>
      <c r="L7" s="17">
        <v>12</v>
      </c>
      <c r="M7" s="17">
        <f t="shared" si="6"/>
        <v>0.16666666666666666</v>
      </c>
      <c r="N7" s="17">
        <v>8</v>
      </c>
      <c r="O7" s="17">
        <f t="shared" ref="O7:P7" si="15">D7/7</f>
        <v>0.2857142857142857</v>
      </c>
      <c r="P7" s="17">
        <f t="shared" si="15"/>
        <v>0</v>
      </c>
      <c r="Q7" s="17">
        <f t="shared" si="8"/>
        <v>28</v>
      </c>
      <c r="R7" s="17"/>
      <c r="S7" s="57">
        <v>3.6756756756756759</v>
      </c>
      <c r="T7" s="57">
        <v>240</v>
      </c>
      <c r="U7" s="58">
        <v>112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0.16033851851851852</v>
      </c>
      <c r="AD7" s="57">
        <f t="shared" si="12"/>
        <v>-0.44253431111111108</v>
      </c>
      <c r="AE7" s="57">
        <v>-7.7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25" t="s">
        <v>88</v>
      </c>
      <c r="C8" s="17">
        <f t="shared" si="4"/>
        <v>20.99</v>
      </c>
      <c r="D8" s="17">
        <v>1</v>
      </c>
      <c r="E8" s="17">
        <v>0</v>
      </c>
      <c r="F8" s="17">
        <v>20.99</v>
      </c>
      <c r="G8" s="17">
        <v>0</v>
      </c>
      <c r="H8" s="17">
        <f t="shared" si="1"/>
        <v>0</v>
      </c>
      <c r="I8" s="17">
        <f t="shared" si="2"/>
        <v>0.2987110723413266</v>
      </c>
      <c r="J8" s="17">
        <f t="shared" si="5"/>
        <v>6.2699454084444453</v>
      </c>
      <c r="K8" s="17">
        <f t="shared" si="3"/>
        <v>6.2699454084444453</v>
      </c>
      <c r="L8" s="17">
        <v>7</v>
      </c>
      <c r="M8" s="17">
        <f t="shared" si="6"/>
        <v>0.14285714285714285</v>
      </c>
      <c r="N8" s="17">
        <v>6</v>
      </c>
      <c r="O8" s="17">
        <f t="shared" ref="O8:P8" si="16">D8/7</f>
        <v>0.14285714285714285</v>
      </c>
      <c r="P8" s="17">
        <f t="shared" si="16"/>
        <v>0</v>
      </c>
      <c r="Q8" s="17">
        <f t="shared" si="8"/>
        <v>42</v>
      </c>
      <c r="R8" s="17"/>
      <c r="S8" s="57">
        <v>2.808510638297872</v>
      </c>
      <c r="T8" s="57">
        <v>240</v>
      </c>
      <c r="U8" s="58">
        <v>112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0.16033851851851852</v>
      </c>
      <c r="AD8" s="57">
        <f t="shared" si="12"/>
        <v>-0.22126715555555554</v>
      </c>
      <c r="AE8" s="57">
        <v>-7.7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 t="s">
        <v>107</v>
      </c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13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2.75</v>
      </c>
      <c r="T9" s="57">
        <v>128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0.16033851851851852</v>
      </c>
      <c r="AD9" s="57">
        <f t="shared" si="12"/>
        <v>0</v>
      </c>
      <c r="AE9" s="57">
        <v>-7.7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 t="s">
        <v>469</v>
      </c>
      <c r="C10" s="17">
        <f t="shared" si="4"/>
        <v>20.99</v>
      </c>
      <c r="D10" s="17">
        <v>1</v>
      </c>
      <c r="E10" s="17">
        <v>0</v>
      </c>
      <c r="F10" s="17">
        <v>20.99</v>
      </c>
      <c r="G10" s="17">
        <v>0</v>
      </c>
      <c r="H10" s="17">
        <f t="shared" si="1"/>
        <v>0</v>
      </c>
      <c r="I10" s="17">
        <f t="shared" si="2"/>
        <v>0.28188376752951144</v>
      </c>
      <c r="J10" s="17">
        <f t="shared" si="5"/>
        <v>5.9167402804444444</v>
      </c>
      <c r="K10" s="17">
        <f t="shared" si="3"/>
        <v>5.9167402804444444</v>
      </c>
      <c r="L10" s="17">
        <v>7</v>
      </c>
      <c r="M10" s="17">
        <f t="shared" si="6"/>
        <v>0.14285714285714285</v>
      </c>
      <c r="N10" s="17">
        <v>12</v>
      </c>
      <c r="O10" s="17">
        <f t="shared" ref="O10:P10" si="18">D10/7</f>
        <v>0.14285714285714285</v>
      </c>
      <c r="P10" s="17">
        <f t="shared" si="18"/>
        <v>0</v>
      </c>
      <c r="Q10" s="17">
        <f t="shared" si="8"/>
        <v>84</v>
      </c>
      <c r="R10" s="17"/>
      <c r="S10" s="57">
        <v>3.219512195121951</v>
      </c>
      <c r="T10" s="57">
        <v>128</v>
      </c>
      <c r="U10" s="58">
        <v>76</v>
      </c>
      <c r="V10" s="61">
        <v>44301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0.16033851851851852</v>
      </c>
      <c r="AD10" s="57">
        <f t="shared" si="12"/>
        <v>-0.22126715555555554</v>
      </c>
      <c r="AE10" s="57">
        <v>-7.7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-0.08</v>
      </c>
      <c r="H11" s="17" t="e">
        <f t="shared" si="1"/>
        <v>#DIV/0!</v>
      </c>
      <c r="I11" s="17" t="e">
        <f t="shared" si="2"/>
        <v>#DIV/0!</v>
      </c>
      <c r="J11" s="17">
        <f t="shared" si="5"/>
        <v>-0.08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13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3.4285714285714279</v>
      </c>
      <c r="T11" s="57">
        <v>128</v>
      </c>
      <c r="U11" s="58">
        <v>76</v>
      </c>
      <c r="V11" s="61">
        <v>44301</v>
      </c>
      <c r="W11" s="57">
        <v>0</v>
      </c>
      <c r="X11" s="57">
        <f t="shared" si="9"/>
        <v>0</v>
      </c>
      <c r="Y11" s="57">
        <f t="shared" si="10"/>
        <v>0.08</v>
      </c>
      <c r="Z11" s="57">
        <v>1</v>
      </c>
      <c r="AA11" s="57" t="s">
        <v>35</v>
      </c>
      <c r="AB11" s="60">
        <f t="shared" si="11"/>
        <v>-0.69</v>
      </c>
      <c r="AC11" s="57">
        <v>0.16033851851851852</v>
      </c>
      <c r="AD11" s="57">
        <f t="shared" si="12"/>
        <v>0</v>
      </c>
      <c r="AE11" s="57">
        <v>-7.7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113</v>
      </c>
      <c r="C12" s="17">
        <f t="shared" si="4"/>
        <v>17.990000000000002</v>
      </c>
      <c r="D12" s="17">
        <v>7</v>
      </c>
      <c r="E12" s="17">
        <v>0</v>
      </c>
      <c r="F12" s="17">
        <v>125.93</v>
      </c>
      <c r="G12" s="17">
        <v>0</v>
      </c>
      <c r="H12" s="17">
        <f t="shared" si="1"/>
        <v>0</v>
      </c>
      <c r="I12" s="17">
        <f t="shared" si="2"/>
        <v>0.17125307640046949</v>
      </c>
      <c r="J12" s="17">
        <f t="shared" si="5"/>
        <v>21.565899911111124</v>
      </c>
      <c r="K12" s="17">
        <f t="shared" si="3"/>
        <v>3.0808428444444464</v>
      </c>
      <c r="L12" s="17">
        <v>16</v>
      </c>
      <c r="M12" s="17">
        <f t="shared" si="6"/>
        <v>0.4375</v>
      </c>
      <c r="N12" s="17">
        <v>11</v>
      </c>
      <c r="O12" s="17">
        <f t="shared" ref="O12:P12" si="20">D12/7</f>
        <v>1</v>
      </c>
      <c r="P12" s="17">
        <f t="shared" si="20"/>
        <v>0</v>
      </c>
      <c r="Q12" s="17">
        <f t="shared" si="8"/>
        <v>11</v>
      </c>
      <c r="R12" s="17"/>
      <c r="S12" s="57">
        <v>2.2456140350877192</v>
      </c>
      <c r="T12" s="57">
        <v>128</v>
      </c>
      <c r="U12" s="58">
        <v>76</v>
      </c>
      <c r="V12" s="61">
        <v>44307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0.16033851851851852</v>
      </c>
      <c r="AD12" s="57">
        <f t="shared" si="12"/>
        <v>-1.5488700888888887</v>
      </c>
      <c r="AE12" s="57">
        <v>-7.7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/>
      <c r="C13" s="17">
        <f t="shared" si="4"/>
        <v>17.09</v>
      </c>
      <c r="D13" s="17">
        <v>10</v>
      </c>
      <c r="E13" s="17">
        <v>0</v>
      </c>
      <c r="F13" s="17">
        <v>170.9</v>
      </c>
      <c r="G13" s="17">
        <v>0</v>
      </c>
      <c r="H13" s="17">
        <f t="shared" si="1"/>
        <v>0</v>
      </c>
      <c r="I13" s="17">
        <f t="shared" si="2"/>
        <v>0.13550865093296932</v>
      </c>
      <c r="J13" s="17">
        <f t="shared" si="5"/>
        <v>23.158428444444457</v>
      </c>
      <c r="K13" s="17">
        <f t="shared" si="3"/>
        <v>2.3158428444444459</v>
      </c>
      <c r="L13" s="17">
        <v>16</v>
      </c>
      <c r="M13" s="17">
        <f t="shared" si="6"/>
        <v>0.625</v>
      </c>
      <c r="N13" s="17">
        <v>0</v>
      </c>
      <c r="O13" s="17">
        <f t="shared" ref="O13:P13" si="21">D13/7</f>
        <v>1.4285714285714286</v>
      </c>
      <c r="P13" s="17">
        <f t="shared" si="21"/>
        <v>0</v>
      </c>
      <c r="Q13" s="17">
        <f t="shared" si="8"/>
        <v>0</v>
      </c>
      <c r="R13" s="17"/>
      <c r="S13" s="57">
        <v>0</v>
      </c>
      <c r="T13" s="57">
        <v>128</v>
      </c>
      <c r="U13" s="58">
        <v>76</v>
      </c>
      <c r="V13" s="61">
        <v>44307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0.16033851851851852</v>
      </c>
      <c r="AD13" s="57">
        <f t="shared" si="12"/>
        <v>-2.2126715555555556</v>
      </c>
      <c r="AE13" s="57">
        <v>-7.7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362</v>
      </c>
      <c r="C14" s="17">
        <f t="shared" si="4"/>
        <v>16.989999999999998</v>
      </c>
      <c r="D14" s="17">
        <v>5</v>
      </c>
      <c r="E14" s="17">
        <v>0</v>
      </c>
      <c r="F14" s="17">
        <v>84.949999999999989</v>
      </c>
      <c r="G14" s="17">
        <v>0</v>
      </c>
      <c r="H14" s="17">
        <f t="shared" si="1"/>
        <v>0</v>
      </c>
      <c r="I14" s="17">
        <f t="shared" si="2"/>
        <v>0.1313032869007911</v>
      </c>
      <c r="J14" s="17">
        <f t="shared" si="5"/>
        <v>11.154214222222203</v>
      </c>
      <c r="K14" s="17">
        <f t="shared" si="3"/>
        <v>2.2308428444444406</v>
      </c>
      <c r="L14" s="17">
        <v>6</v>
      </c>
      <c r="M14" s="17">
        <f t="shared" si="6"/>
        <v>0.83333333333333337</v>
      </c>
      <c r="N14" s="17">
        <v>104</v>
      </c>
      <c r="O14" s="17">
        <f t="shared" ref="O14:P14" si="22">D14/7</f>
        <v>0.7142857142857143</v>
      </c>
      <c r="P14" s="17">
        <f t="shared" si="22"/>
        <v>0</v>
      </c>
      <c r="Q14" s="17">
        <f t="shared" si="8"/>
        <v>145</v>
      </c>
      <c r="R14" s="17"/>
      <c r="S14" s="57">
        <v>0.83333333333333337</v>
      </c>
      <c r="T14" s="57">
        <v>128</v>
      </c>
      <c r="U14" s="58">
        <v>76</v>
      </c>
      <c r="V14" s="61">
        <v>44307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0.16033851851851852</v>
      </c>
      <c r="AD14" s="57">
        <f t="shared" si="12"/>
        <v>-1.1063357777777778</v>
      </c>
      <c r="AE14" s="57">
        <v>-7.7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113</v>
      </c>
      <c r="C15" s="17">
        <f t="shared" si="4"/>
        <v>17.489999999999998</v>
      </c>
      <c r="D15" s="17">
        <v>8</v>
      </c>
      <c r="E15" s="17">
        <v>0</v>
      </c>
      <c r="F15" s="17">
        <v>139.91999999999999</v>
      </c>
      <c r="G15" s="17">
        <v>0</v>
      </c>
      <c r="H15" s="17">
        <f t="shared" si="1"/>
        <v>0</v>
      </c>
      <c r="I15" s="17">
        <f t="shared" si="2"/>
        <v>0.14380719522266686</v>
      </c>
      <c r="J15" s="17">
        <f t="shared" si="5"/>
        <v>20.121502755555543</v>
      </c>
      <c r="K15" s="17">
        <f t="shared" si="3"/>
        <v>2.5151878444444429</v>
      </c>
      <c r="L15" s="17">
        <v>12</v>
      </c>
      <c r="M15" s="17">
        <f t="shared" si="6"/>
        <v>0.66666666666666663</v>
      </c>
      <c r="N15" s="17">
        <v>93</v>
      </c>
      <c r="O15" s="17">
        <f t="shared" ref="O15:P15" si="23">D15/7</f>
        <v>1.1428571428571428</v>
      </c>
      <c r="P15" s="17">
        <f t="shared" si="23"/>
        <v>0</v>
      </c>
      <c r="Q15" s="17">
        <f t="shared" si="8"/>
        <v>81</v>
      </c>
      <c r="R15" s="17"/>
      <c r="S15" s="57">
        <v>1.1162790697674421</v>
      </c>
      <c r="T15" s="57">
        <v>128</v>
      </c>
      <c r="U15" s="58">
        <v>76</v>
      </c>
      <c r="V15" s="61">
        <v>44307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0.16033851851851852</v>
      </c>
      <c r="AD15" s="57">
        <f t="shared" si="12"/>
        <v>-1.7701372444444443</v>
      </c>
      <c r="AE15" s="57">
        <v>-7.7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402</v>
      </c>
      <c r="C16" s="17">
        <f t="shared" si="4"/>
        <v>18.007999999999999</v>
      </c>
      <c r="D16" s="17">
        <v>15</v>
      </c>
      <c r="E16" s="17">
        <v>0</v>
      </c>
      <c r="F16" s="17">
        <v>270.12</v>
      </c>
      <c r="G16" s="17">
        <v>0</v>
      </c>
      <c r="H16" s="17">
        <f t="shared" si="1"/>
        <v>0</v>
      </c>
      <c r="I16" s="17">
        <f t="shared" si="2"/>
        <v>0.16412082654622642</v>
      </c>
      <c r="J16" s="17">
        <f t="shared" si="5"/>
        <v>44.332317666666682</v>
      </c>
      <c r="K16" s="17">
        <f t="shared" si="3"/>
        <v>2.9554878444444457</v>
      </c>
      <c r="L16" s="17">
        <v>21</v>
      </c>
      <c r="M16" s="17">
        <f t="shared" si="6"/>
        <v>0.7142857142857143</v>
      </c>
      <c r="N16" s="17">
        <v>81</v>
      </c>
      <c r="O16" s="17">
        <f t="shared" ref="O16:P16" si="24">D16/7</f>
        <v>2.1428571428571428</v>
      </c>
      <c r="P16" s="17">
        <f t="shared" si="24"/>
        <v>0</v>
      </c>
      <c r="Q16" s="17">
        <f t="shared" si="8"/>
        <v>37</v>
      </c>
      <c r="R16" s="17"/>
      <c r="S16" s="57">
        <v>1.4754098360655741</v>
      </c>
      <c r="T16" s="57">
        <v>128</v>
      </c>
      <c r="U16" s="58">
        <v>76</v>
      </c>
      <c r="V16" s="61">
        <v>44307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0.16033851851851852</v>
      </c>
      <c r="AD16" s="57">
        <f t="shared" si="12"/>
        <v>-3.319007333333333</v>
      </c>
      <c r="AE16" s="57">
        <v>-7.7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470</v>
      </c>
      <c r="C17" s="17">
        <f t="shared" si="4"/>
        <v>17.113333333333333</v>
      </c>
      <c r="D17" s="17">
        <v>15</v>
      </c>
      <c r="E17" s="17">
        <v>0</v>
      </c>
      <c r="F17" s="17">
        <v>256.7</v>
      </c>
      <c r="G17" s="17">
        <v>0</v>
      </c>
      <c r="H17" s="17">
        <f t="shared" si="1"/>
        <v>0</v>
      </c>
      <c r="I17" s="17">
        <f t="shared" si="2"/>
        <v>0.12826380080509028</v>
      </c>
      <c r="J17" s="17">
        <f t="shared" si="5"/>
        <v>32.925317666666672</v>
      </c>
      <c r="K17" s="17">
        <f t="shared" si="3"/>
        <v>2.1950211777777779</v>
      </c>
      <c r="L17" s="17">
        <v>17</v>
      </c>
      <c r="M17" s="17">
        <f t="shared" si="6"/>
        <v>0.88235294117647056</v>
      </c>
      <c r="N17" s="17">
        <v>67</v>
      </c>
      <c r="O17" s="17">
        <f t="shared" ref="O17:P17" si="25">D17/7</f>
        <v>2.1428571428571428</v>
      </c>
      <c r="P17" s="17">
        <f t="shared" si="25"/>
        <v>0</v>
      </c>
      <c r="Q17" s="17">
        <f t="shared" si="8"/>
        <v>31</v>
      </c>
      <c r="R17" s="17"/>
      <c r="S17" s="57">
        <v>2.489795918367347</v>
      </c>
      <c r="T17" s="57">
        <v>684</v>
      </c>
      <c r="U17" s="58">
        <v>76</v>
      </c>
      <c r="V17" s="61">
        <v>44322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0.16033851851851852</v>
      </c>
      <c r="AD17" s="57">
        <f t="shared" si="12"/>
        <v>-3.319007333333333</v>
      </c>
      <c r="AE17" s="57">
        <v>-7.7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471</v>
      </c>
      <c r="C18" s="17">
        <f t="shared" si="4"/>
        <v>16.269130434782607</v>
      </c>
      <c r="D18" s="17">
        <v>23</v>
      </c>
      <c r="E18" s="17">
        <v>0</v>
      </c>
      <c r="F18" s="17">
        <v>374.19</v>
      </c>
      <c r="G18" s="17">
        <v>0</v>
      </c>
      <c r="H18" s="17">
        <f t="shared" si="1"/>
        <v>0</v>
      </c>
      <c r="I18" s="17">
        <f t="shared" si="2"/>
        <v>9.081301056207329E-2</v>
      </c>
      <c r="J18" s="17">
        <f t="shared" si="5"/>
        <v>33.981320422222204</v>
      </c>
      <c r="K18" s="17">
        <f t="shared" si="3"/>
        <v>1.477448714009661</v>
      </c>
      <c r="L18" s="17">
        <v>37</v>
      </c>
      <c r="M18" s="17">
        <f t="shared" si="6"/>
        <v>0.6216216216216216</v>
      </c>
      <c r="N18" s="17">
        <v>41</v>
      </c>
      <c r="O18" s="17">
        <f t="shared" ref="O18:P18" si="26">D18/7</f>
        <v>3.2857142857142856</v>
      </c>
      <c r="P18" s="17">
        <f t="shared" si="26"/>
        <v>0</v>
      </c>
      <c r="Q18" s="17">
        <f t="shared" si="8"/>
        <v>12</v>
      </c>
      <c r="R18" s="17"/>
      <c r="S18" s="57">
        <v>1.810055865921788</v>
      </c>
      <c r="T18" s="57">
        <v>684</v>
      </c>
      <c r="U18" s="58">
        <v>76</v>
      </c>
      <c r="V18" s="61">
        <v>44322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0.16033851851851852</v>
      </c>
      <c r="AD18" s="57">
        <f t="shared" si="12"/>
        <v>-5.0891445777777777</v>
      </c>
      <c r="AE18" s="57">
        <v>-7.7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156</v>
      </c>
      <c r="C19" s="17">
        <f t="shared" si="4"/>
        <v>18.592500000000001</v>
      </c>
      <c r="D19" s="17">
        <v>16</v>
      </c>
      <c r="E19" s="17">
        <v>0</v>
      </c>
      <c r="F19" s="17">
        <v>297.48</v>
      </c>
      <c r="G19" s="17">
        <v>0</v>
      </c>
      <c r="H19" s="17">
        <f t="shared" si="1"/>
        <v>0</v>
      </c>
      <c r="I19" s="17">
        <f t="shared" si="2"/>
        <v>0.18568308965682101</v>
      </c>
      <c r="J19" s="17">
        <f t="shared" si="5"/>
        <v>55.237005511111114</v>
      </c>
      <c r="K19" s="17">
        <f t="shared" si="3"/>
        <v>3.4523128444444446</v>
      </c>
      <c r="L19" s="17">
        <v>22</v>
      </c>
      <c r="M19" s="17">
        <f t="shared" si="6"/>
        <v>0.72727272727272729</v>
      </c>
      <c r="N19" s="17">
        <v>19</v>
      </c>
      <c r="O19" s="17">
        <f t="shared" ref="O19:P19" si="27">D19/7</f>
        <v>2.2857142857142856</v>
      </c>
      <c r="P19" s="17">
        <f t="shared" si="27"/>
        <v>0</v>
      </c>
      <c r="Q19" s="17">
        <f t="shared" si="8"/>
        <v>8</v>
      </c>
      <c r="R19" s="17"/>
      <c r="S19" s="57">
        <v>2.7310344827586208</v>
      </c>
      <c r="T19" s="57">
        <v>684</v>
      </c>
      <c r="U19" s="58">
        <v>52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0.16033851851851852</v>
      </c>
      <c r="AD19" s="57">
        <f t="shared" si="12"/>
        <v>-3.5402744888888886</v>
      </c>
      <c r="AE19" s="57">
        <v>-7.7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115</v>
      </c>
      <c r="C20" s="17">
        <f t="shared" si="4"/>
        <v>18.59</v>
      </c>
      <c r="D20" s="17">
        <v>5</v>
      </c>
      <c r="E20" s="17">
        <v>9</v>
      </c>
      <c r="F20" s="17">
        <v>92.95</v>
      </c>
      <c r="G20" s="17">
        <v>-7.0000000000000007E-2</v>
      </c>
      <c r="H20" s="17">
        <f t="shared" si="1"/>
        <v>7.5309306078536853E-4</v>
      </c>
      <c r="I20" s="17">
        <f t="shared" si="2"/>
        <v>0.18484065865758187</v>
      </c>
      <c r="J20" s="17">
        <f t="shared" si="5"/>
        <v>17.180939222222236</v>
      </c>
      <c r="K20" s="17">
        <f t="shared" si="3"/>
        <v>3.4361878444444471</v>
      </c>
      <c r="L20" s="17">
        <v>11</v>
      </c>
      <c r="M20" s="17">
        <f t="shared" si="6"/>
        <v>0.45454545454545453</v>
      </c>
      <c r="N20" s="17">
        <v>4</v>
      </c>
      <c r="O20" s="17">
        <f t="shared" ref="O20:P20" si="28">D20/7</f>
        <v>0.7142857142857143</v>
      </c>
      <c r="P20" s="17">
        <f t="shared" si="28"/>
        <v>1.2857142857142858</v>
      </c>
      <c r="Q20" s="17">
        <f t="shared" si="8"/>
        <v>2</v>
      </c>
      <c r="R20" s="17"/>
      <c r="S20" s="57">
        <v>3.4920634920634921</v>
      </c>
      <c r="T20" s="57">
        <v>936</v>
      </c>
      <c r="U20" s="58">
        <v>52</v>
      </c>
      <c r="V20" s="61">
        <v>44322</v>
      </c>
      <c r="W20" s="57">
        <v>0</v>
      </c>
      <c r="X20" s="57">
        <f t="shared" si="9"/>
        <v>0</v>
      </c>
      <c r="Y20" s="57">
        <f t="shared" si="10"/>
        <v>7.0000000000000007E-2</v>
      </c>
      <c r="Z20" s="57">
        <v>1</v>
      </c>
      <c r="AA20" s="57" t="s">
        <v>35</v>
      </c>
      <c r="AB20" s="60">
        <f t="shared" si="11"/>
        <v>-0.69</v>
      </c>
      <c r="AC20" s="57">
        <v>0.16033851851851852</v>
      </c>
      <c r="AD20" s="57">
        <f t="shared" si="12"/>
        <v>-1.1063357777777778</v>
      </c>
      <c r="AE20" s="57">
        <v>-7.7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4"/>
        <v>18.59</v>
      </c>
      <c r="D21" s="17">
        <v>1</v>
      </c>
      <c r="E21" s="17">
        <v>0</v>
      </c>
      <c r="F21" s="17">
        <v>18.59</v>
      </c>
      <c r="G21" s="17">
        <v>0</v>
      </c>
      <c r="H21" s="17">
        <f t="shared" si="1"/>
        <v>0</v>
      </c>
      <c r="I21" s="17">
        <f t="shared" si="2"/>
        <v>0.18559375171836703</v>
      </c>
      <c r="J21" s="17">
        <f t="shared" si="5"/>
        <v>3.4501878444444434</v>
      </c>
      <c r="K21" s="17">
        <f t="shared" si="3"/>
        <v>3.4501878444444434</v>
      </c>
      <c r="L21" s="17">
        <v>1</v>
      </c>
      <c r="M21" s="17">
        <f t="shared" si="6"/>
        <v>1</v>
      </c>
      <c r="N21" s="17">
        <v>53</v>
      </c>
      <c r="O21" s="17">
        <f t="shared" ref="O21:P21" si="29">D21/7</f>
        <v>0.14285714285714285</v>
      </c>
      <c r="P21" s="17">
        <f t="shared" si="29"/>
        <v>0</v>
      </c>
      <c r="Q21" s="17">
        <f t="shared" si="8"/>
        <v>371</v>
      </c>
      <c r="R21" s="17"/>
      <c r="S21" s="57">
        <v>4.791666666666667</v>
      </c>
      <c r="T21" s="57">
        <v>808</v>
      </c>
      <c r="U21" s="58">
        <v>252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0.16033851851851852</v>
      </c>
      <c r="AD21" s="57">
        <f t="shared" si="12"/>
        <v>-0.22126715555555554</v>
      </c>
      <c r="AE21" s="57">
        <v>-7.7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13" t="s">
        <v>303</v>
      </c>
      <c r="C22" s="17">
        <f t="shared" si="4"/>
        <v>18.2</v>
      </c>
      <c r="D22" s="17">
        <v>4</v>
      </c>
      <c r="E22" s="17">
        <v>2</v>
      </c>
      <c r="F22" s="17">
        <v>72.8</v>
      </c>
      <c r="G22" s="17">
        <v>0</v>
      </c>
      <c r="H22" s="17">
        <f t="shared" si="1"/>
        <v>0</v>
      </c>
      <c r="I22" s="17">
        <f t="shared" si="2"/>
        <v>0.1713564749694749</v>
      </c>
      <c r="J22" s="17">
        <f t="shared" si="5"/>
        <v>12.474751377777773</v>
      </c>
      <c r="K22" s="17">
        <f t="shared" si="3"/>
        <v>3.1186878444444432</v>
      </c>
      <c r="L22" s="17">
        <v>17</v>
      </c>
      <c r="M22" s="17">
        <f t="shared" si="6"/>
        <v>0.23529411764705882</v>
      </c>
      <c r="N22" s="17">
        <v>123</v>
      </c>
      <c r="O22" s="17">
        <f t="shared" ref="O22:P22" si="30">D22/7</f>
        <v>0.5714285714285714</v>
      </c>
      <c r="P22" s="17">
        <f t="shared" si="30"/>
        <v>0.2857142857142857</v>
      </c>
      <c r="Q22" s="17">
        <f t="shared" si="8"/>
        <v>143</v>
      </c>
      <c r="R22" s="17"/>
      <c r="S22" s="57">
        <v>2.3636363636363642</v>
      </c>
      <c r="T22" s="57">
        <v>808</v>
      </c>
      <c r="U22" s="58">
        <v>252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0.16033851851851852</v>
      </c>
      <c r="AD22" s="57">
        <f t="shared" si="12"/>
        <v>-0.88506862222222216</v>
      </c>
      <c r="AE22" s="57">
        <v>-7.7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472</v>
      </c>
      <c r="C23" s="17">
        <f t="shared" si="4"/>
        <v>17.972857142857144</v>
      </c>
      <c r="D23" s="17">
        <v>7</v>
      </c>
      <c r="E23" s="17">
        <v>1</v>
      </c>
      <c r="F23" s="17">
        <v>125.81</v>
      </c>
      <c r="G23" s="17">
        <v>0</v>
      </c>
      <c r="H23" s="17">
        <f t="shared" si="1"/>
        <v>0</v>
      </c>
      <c r="I23" s="17">
        <f t="shared" si="2"/>
        <v>0.16277970678889694</v>
      </c>
      <c r="J23" s="17">
        <f t="shared" si="5"/>
        <v>20.479314911111125</v>
      </c>
      <c r="K23" s="17">
        <f t="shared" si="3"/>
        <v>2.925616415873018</v>
      </c>
      <c r="L23" s="17">
        <v>19</v>
      </c>
      <c r="M23" s="17">
        <f t="shared" si="6"/>
        <v>0.36842105263157893</v>
      </c>
      <c r="N23" s="17">
        <v>112</v>
      </c>
      <c r="O23" s="17">
        <f t="shared" ref="O23:P23" si="31">D23/7</f>
        <v>1</v>
      </c>
      <c r="P23" s="17">
        <f t="shared" si="31"/>
        <v>0.14285714285714285</v>
      </c>
      <c r="Q23" s="17">
        <f t="shared" si="8"/>
        <v>98</v>
      </c>
      <c r="R23" s="17"/>
      <c r="S23" s="57">
        <v>1.907692307692308</v>
      </c>
      <c r="T23" s="57">
        <v>808</v>
      </c>
      <c r="U23" s="58">
        <v>252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0.16033851851851852</v>
      </c>
      <c r="AD23" s="57">
        <f t="shared" si="12"/>
        <v>-1.5488700888888887</v>
      </c>
      <c r="AE23" s="57">
        <v>-7.7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119</v>
      </c>
      <c r="C24" s="17">
        <f t="shared" si="4"/>
        <v>17.489999999999998</v>
      </c>
      <c r="D24" s="17">
        <v>5</v>
      </c>
      <c r="E24" s="17">
        <v>0</v>
      </c>
      <c r="F24" s="17">
        <v>87.449999999999989</v>
      </c>
      <c r="G24" s="17">
        <v>-10.83</v>
      </c>
      <c r="H24" s="17">
        <f t="shared" si="1"/>
        <v>0.12384219554030876</v>
      </c>
      <c r="I24" s="17">
        <f t="shared" si="2"/>
        <v>1.9964999682357997E-2</v>
      </c>
      <c r="J24" s="17">
        <f t="shared" si="5"/>
        <v>1.7459392222222068</v>
      </c>
      <c r="K24" s="17">
        <f t="shared" si="3"/>
        <v>0.34918784444444134</v>
      </c>
      <c r="L24" s="17">
        <v>28</v>
      </c>
      <c r="M24" s="17">
        <f t="shared" si="6"/>
        <v>0.17857142857142858</v>
      </c>
      <c r="N24" s="17">
        <v>105</v>
      </c>
      <c r="O24" s="17">
        <f t="shared" ref="O24:P24" si="32">D24/7</f>
        <v>0.7142857142857143</v>
      </c>
      <c r="P24" s="17">
        <f t="shared" si="32"/>
        <v>0</v>
      </c>
      <c r="Q24" s="17">
        <f t="shared" si="8"/>
        <v>147</v>
      </c>
      <c r="R24" s="17"/>
      <c r="S24" s="57">
        <v>2.3963963963963959</v>
      </c>
      <c r="T24" s="57">
        <v>808</v>
      </c>
      <c r="U24" s="58">
        <v>252</v>
      </c>
      <c r="V24" s="61" t="s">
        <v>473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0.16033851851851852</v>
      </c>
      <c r="AD24" s="57">
        <f t="shared" si="12"/>
        <v>-1.1063357777777778</v>
      </c>
      <c r="AE24" s="57">
        <v>-7.7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17.092222222222222</v>
      </c>
      <c r="D25" s="17">
        <v>9</v>
      </c>
      <c r="E25" s="17">
        <v>0</v>
      </c>
      <c r="F25" s="17">
        <v>153.83000000000001</v>
      </c>
      <c r="G25" s="17">
        <v>0</v>
      </c>
      <c r="H25" s="17">
        <f t="shared" si="1"/>
        <v>0</v>
      </c>
      <c r="I25" s="17">
        <f t="shared" si="2"/>
        <v>0.15779555743353052</v>
      </c>
      <c r="J25" s="17">
        <f t="shared" si="5"/>
        <v>24.273690600000002</v>
      </c>
      <c r="K25" s="17">
        <f t="shared" si="3"/>
        <v>2.6970767333333336</v>
      </c>
      <c r="L25" s="17">
        <v>25</v>
      </c>
      <c r="M25" s="17">
        <f t="shared" si="6"/>
        <v>0.36</v>
      </c>
      <c r="N25" s="17">
        <v>93</v>
      </c>
      <c r="O25" s="17">
        <f t="shared" ref="O25:P25" si="33">D25/7</f>
        <v>1.2857142857142858</v>
      </c>
      <c r="P25" s="17">
        <f t="shared" si="33"/>
        <v>0</v>
      </c>
      <c r="Q25" s="17">
        <f t="shared" si="8"/>
        <v>72</v>
      </c>
      <c r="R25" s="17"/>
      <c r="S25" s="57">
        <v>2.7</v>
      </c>
      <c r="T25" s="57">
        <v>808</v>
      </c>
      <c r="U25" s="58">
        <v>252</v>
      </c>
      <c r="V25" s="61" t="s">
        <v>474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0.16033851851851852</v>
      </c>
      <c r="AD25" s="57">
        <f t="shared" si="12"/>
        <v>-1.9914044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16.989999999999998</v>
      </c>
      <c r="D26" s="17">
        <v>16</v>
      </c>
      <c r="E26" s="17">
        <v>1</v>
      </c>
      <c r="F26" s="17">
        <v>271.83999999999997</v>
      </c>
      <c r="G26" s="17">
        <v>0</v>
      </c>
      <c r="H26" s="17">
        <f t="shared" si="1"/>
        <v>0</v>
      </c>
      <c r="I26" s="17">
        <f t="shared" si="2"/>
        <v>0.15363083251585891</v>
      </c>
      <c r="J26" s="17">
        <f t="shared" si="5"/>
        <v>41.763005511111082</v>
      </c>
      <c r="K26" s="17">
        <f t="shared" si="3"/>
        <v>2.6101878444444426</v>
      </c>
      <c r="L26" s="17">
        <v>20</v>
      </c>
      <c r="M26" s="17">
        <f t="shared" si="6"/>
        <v>0.8</v>
      </c>
      <c r="N26" s="17">
        <v>77</v>
      </c>
      <c r="O26" s="17">
        <f t="shared" ref="O26:P26" si="34">D26/7</f>
        <v>2.2857142857142856</v>
      </c>
      <c r="P26" s="17">
        <f t="shared" si="34"/>
        <v>0.14285714285714285</v>
      </c>
      <c r="Q26" s="17">
        <f t="shared" si="8"/>
        <v>31</v>
      </c>
      <c r="R26" s="17"/>
      <c r="S26" s="57">
        <v>1.985611510791367</v>
      </c>
      <c r="T26" s="57">
        <v>556</v>
      </c>
      <c r="U26" s="58">
        <v>252</v>
      </c>
      <c r="V26" s="61" t="s">
        <v>475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0.16033851851851852</v>
      </c>
      <c r="AD26" s="57">
        <f t="shared" si="12"/>
        <v>-3.5402744888888886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16.989999999999998</v>
      </c>
      <c r="D27" s="17">
        <v>9</v>
      </c>
      <c r="E27" s="17">
        <v>2</v>
      </c>
      <c r="F27" s="17">
        <v>152.91</v>
      </c>
      <c r="G27" s="17">
        <v>-0.08</v>
      </c>
      <c r="H27" s="17">
        <f t="shared" si="1"/>
        <v>5.2318357203583806E-4</v>
      </c>
      <c r="I27" s="17">
        <f t="shared" si="2"/>
        <v>0.15310764894382303</v>
      </c>
      <c r="J27" s="17">
        <f t="shared" si="5"/>
        <v>23.411690599999979</v>
      </c>
      <c r="K27" s="17">
        <f t="shared" si="3"/>
        <v>2.6012989555555532</v>
      </c>
      <c r="L27" s="17">
        <v>28</v>
      </c>
      <c r="M27" s="17">
        <f t="shared" si="6"/>
        <v>0.32142857142857145</v>
      </c>
      <c r="N27" s="17">
        <v>59</v>
      </c>
      <c r="O27" s="17">
        <f t="shared" ref="O27:P27" si="35">D27/7</f>
        <v>1.2857142857142858</v>
      </c>
      <c r="P27" s="17">
        <f t="shared" si="35"/>
        <v>0.2857142857142857</v>
      </c>
      <c r="Q27" s="17">
        <f t="shared" si="8"/>
        <v>37</v>
      </c>
      <c r="R27" s="17"/>
      <c r="S27" s="57">
        <v>1.8867924528301889</v>
      </c>
      <c r="T27" s="57">
        <v>556</v>
      </c>
      <c r="U27" s="58">
        <v>252</v>
      </c>
      <c r="V27" s="61" t="s">
        <v>475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0.16033851851851852</v>
      </c>
      <c r="AD27" s="57">
        <f t="shared" si="12"/>
        <v>-1.9914044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4"/>
        <v>17.122142857142858</v>
      </c>
      <c r="D28" s="17">
        <v>14</v>
      </c>
      <c r="E28" s="17">
        <v>1</v>
      </c>
      <c r="F28" s="17">
        <v>239.71</v>
      </c>
      <c r="G28" s="17">
        <v>0</v>
      </c>
      <c r="H28" s="17">
        <f t="shared" si="1"/>
        <v>0</v>
      </c>
      <c r="I28" s="17">
        <f t="shared" si="2"/>
        <v>0.20237992686880904</v>
      </c>
      <c r="J28" s="17">
        <f t="shared" si="5"/>
        <v>48.512492269722216</v>
      </c>
      <c r="K28" s="17">
        <f t="shared" si="3"/>
        <v>3.4651780192658728</v>
      </c>
      <c r="L28" s="17">
        <v>24</v>
      </c>
      <c r="M28" s="17">
        <f t="shared" si="6"/>
        <v>0.58333333333333337</v>
      </c>
      <c r="N28" s="17">
        <v>40</v>
      </c>
      <c r="O28" s="17">
        <f t="shared" ref="O28:P28" si="36">D28/7</f>
        <v>2</v>
      </c>
      <c r="P28" s="17">
        <f t="shared" si="36"/>
        <v>0.14285714285714285</v>
      </c>
      <c r="Q28" s="17">
        <f t="shared" si="8"/>
        <v>18</v>
      </c>
      <c r="R28" s="17"/>
      <c r="S28" s="57">
        <v>2.3255813953488369</v>
      </c>
      <c r="T28" s="57">
        <v>556</v>
      </c>
      <c r="U28" s="58">
        <v>252</v>
      </c>
      <c r="V28" s="61" t="s">
        <v>475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0.16033851851851852</v>
      </c>
      <c r="AD28" s="57">
        <f t="shared" si="12"/>
        <v>-3.0977401777777773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17.149565217391306</v>
      </c>
      <c r="D29" s="17">
        <v>23</v>
      </c>
      <c r="E29" s="17">
        <v>1</v>
      </c>
      <c r="F29" s="17">
        <v>394.44</v>
      </c>
      <c r="G29" s="17">
        <v>0</v>
      </c>
      <c r="H29" s="17">
        <f t="shared" si="1"/>
        <v>0</v>
      </c>
      <c r="I29" s="17">
        <f t="shared" si="2"/>
        <v>0.20341547912476485</v>
      </c>
      <c r="J29" s="17">
        <f t="shared" si="5"/>
        <v>80.235201585972248</v>
      </c>
      <c r="K29" s="17">
        <f t="shared" si="3"/>
        <v>3.4884870254770544</v>
      </c>
      <c r="L29" s="17">
        <v>24</v>
      </c>
      <c r="M29" s="17">
        <f t="shared" si="6"/>
        <v>0.95833333333333337</v>
      </c>
      <c r="N29" s="17">
        <v>15</v>
      </c>
      <c r="O29" s="17">
        <f t="shared" ref="O29:P29" si="37">D29/7</f>
        <v>3.2857142857142856</v>
      </c>
      <c r="P29" s="17">
        <f t="shared" si="37"/>
        <v>0.14285714285714285</v>
      </c>
      <c r="Q29" s="17">
        <f t="shared" si="8"/>
        <v>4</v>
      </c>
      <c r="R29" s="17"/>
      <c r="S29" s="57">
        <v>3.0531400966183568</v>
      </c>
      <c r="T29" s="57">
        <v>556</v>
      </c>
      <c r="U29" s="58">
        <v>252</v>
      </c>
      <c r="V29" s="61" t="s">
        <v>475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0.16033851851851852</v>
      </c>
      <c r="AD29" s="57">
        <f t="shared" si="12"/>
        <v>-5.0891445777777777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115</v>
      </c>
      <c r="C30" s="17">
        <f t="shared" si="4"/>
        <v>16.989999999999998</v>
      </c>
      <c r="D30" s="17">
        <v>9</v>
      </c>
      <c r="E30" s="17">
        <v>1</v>
      </c>
      <c r="F30" s="17">
        <v>152.91</v>
      </c>
      <c r="G30" s="17">
        <v>0</v>
      </c>
      <c r="H30" s="17">
        <f t="shared" si="1"/>
        <v>0</v>
      </c>
      <c r="I30" s="17">
        <f t="shared" si="2"/>
        <v>0.19734294235988481</v>
      </c>
      <c r="J30" s="17">
        <f t="shared" si="5"/>
        <v>30.175709316249986</v>
      </c>
      <c r="K30" s="17">
        <f t="shared" si="3"/>
        <v>3.3528565906944428</v>
      </c>
      <c r="L30" s="17">
        <v>16</v>
      </c>
      <c r="M30" s="17">
        <f t="shared" si="6"/>
        <v>0.5625</v>
      </c>
      <c r="N30" s="17">
        <v>1</v>
      </c>
      <c r="O30" s="17">
        <f t="shared" ref="O30:P30" si="38">D30/7</f>
        <v>1.2857142857142858</v>
      </c>
      <c r="P30" s="17">
        <f t="shared" si="38"/>
        <v>0.14285714285714285</v>
      </c>
      <c r="Q30" s="17">
        <f t="shared" si="8"/>
        <v>0</v>
      </c>
      <c r="R30" s="17"/>
      <c r="S30" s="57">
        <v>2.238907849829352</v>
      </c>
      <c r="T30" s="57">
        <v>556</v>
      </c>
      <c r="U30" s="58">
        <v>252</v>
      </c>
      <c r="V30" s="61" t="s">
        <v>476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0.16033851851851852</v>
      </c>
      <c r="AD30" s="57">
        <f t="shared" si="12"/>
        <v>-1.9914044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0.16033851851851852</v>
      </c>
      <c r="AD31" s="57">
        <f t="shared" si="12"/>
        <v>0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2.6640625" customWidth="1"/>
    <col min="22" max="22" width="19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Silver &amp; Black")</f>
        <v>Weather Resistant Cornhole Bean Bags Set of 8 - Silver &amp;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Info!B1:BJ7000""),3,FALSE),"""")"),"B07BK6CKF7")</f>
        <v>B07BK6CKF7</v>
      </c>
      <c r="B2" s="2" t="s">
        <v>477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43.25" customHeight="1">
      <c r="A3" s="45" t="s">
        <v>32</v>
      </c>
      <c r="B3" s="46"/>
      <c r="C3" s="3">
        <f>((AE31+AF31)/0.85)*-1</f>
        <v>12.785148533823529</v>
      </c>
      <c r="D3" s="4">
        <f>SUM(D4:D99763)</f>
        <v>431</v>
      </c>
      <c r="E3" s="4"/>
      <c r="F3" s="5">
        <f t="shared" ref="F3:G3" si="0">SUM(F4:F99763)</f>
        <v>7802.4</v>
      </c>
      <c r="G3" s="5">
        <f t="shared" si="0"/>
        <v>-220.05</v>
      </c>
      <c r="H3" s="6">
        <f t="shared" ref="H3:H31" si="1">G3/F3*-1</f>
        <v>2.8202860658258999E-2</v>
      </c>
      <c r="I3" s="7">
        <f t="shared" ref="I3:I31" si="2">J3/F3</f>
        <v>0.15541699489544303</v>
      </c>
      <c r="J3" s="5">
        <f>SUM(J4:J99763)</f>
        <v>1212.6255609722045</v>
      </c>
      <c r="K3" s="5">
        <f t="shared" ref="K3:K31" si="3">J3/D3</f>
        <v>2.813516382766136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13 - May
13 - Jun
15 - Jul
9 - Aug
9 - Sept
9 - Oct
9 - Nov
6.75 - Dec
2 - Jan
2 - Feb")</f>
        <v>4 - March
10 - April
13 - May
13 - Jun
15 - Jul
9 - Aug
9 - Sept
9 - Oct
9 - Nov
6.75 -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15</v>
      </c>
      <c r="X3" s="6">
        <f>AVERAGE(X4:X99763)</f>
        <v>2.428936925647452E-2</v>
      </c>
      <c r="Y3" s="5">
        <f>ROUND(AVERAGE(Y4:Y99763),2)</f>
        <v>1.49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B4" s="25" t="s">
        <v>88</v>
      </c>
      <c r="C4" s="17">
        <f t="shared" ref="C4:C31" si="4">IFERROR(F4/D4," - ")</f>
        <v>18.989999999999998</v>
      </c>
      <c r="D4" s="17">
        <v>1</v>
      </c>
      <c r="E4" s="17">
        <v>0</v>
      </c>
      <c r="F4" s="17">
        <v>18.989999999999998</v>
      </c>
      <c r="G4" s="17">
        <v>0</v>
      </c>
      <c r="H4" s="17">
        <f t="shared" si="1"/>
        <v>0</v>
      </c>
      <c r="I4" s="17">
        <f t="shared" si="2"/>
        <v>0.18861203865732315</v>
      </c>
      <c r="J4" s="17">
        <f t="shared" ref="J4:J31" si="5">F4*0.85+G4+AF4*D4+D4*AE4+AG4+AD4</f>
        <v>3.5817426141025663</v>
      </c>
      <c r="K4" s="17">
        <f t="shared" si="3"/>
        <v>3.5817426141025663</v>
      </c>
      <c r="L4" s="17">
        <v>6</v>
      </c>
      <c r="M4" s="17">
        <f t="shared" ref="M4:M31" si="6">IFERROR(D4/L4,"-")</f>
        <v>0.16666666666666666</v>
      </c>
      <c r="N4" s="17">
        <v>5</v>
      </c>
      <c r="O4" s="17">
        <f t="shared" ref="O4:P4" si="7">D4/7</f>
        <v>0.14285714285714285</v>
      </c>
      <c r="P4" s="17">
        <f t="shared" si="7"/>
        <v>0</v>
      </c>
      <c r="Q4" s="17">
        <f t="shared" ref="Q4:Q31" si="8">ROUNDDOWN(N4/(O4+P4),0)</f>
        <v>35</v>
      </c>
      <c r="R4" s="17"/>
      <c r="S4" s="57" t="e">
        <v>#N/A</v>
      </c>
      <c r="T4" s="62">
        <v>540</v>
      </c>
      <c r="U4" s="58">
        <v>368</v>
      </c>
      <c r="V4" s="61">
        <v>44245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s">
        <v>35</v>
      </c>
      <c r="AB4" s="60">
        <f t="shared" ref="AB4:AB7" si="11">IF(OR(AA4="UsLargeStandardSize",AA4="UsSmallStandardSize"),-2.4,-1.2)</f>
        <v>-2.4</v>
      </c>
      <c r="AC4" s="57">
        <v>0.16798193749999998</v>
      </c>
      <c r="AD4" s="57">
        <f t="shared" ref="AD4:AD7" si="12">IFERROR(AB4*AC4*D4*3,0)</f>
        <v>-1.2094699499999999</v>
      </c>
      <c r="AE4" s="57">
        <v>-7.7</v>
      </c>
      <c r="AF4" s="57">
        <v>-3.6502874358974302</v>
      </c>
      <c r="AG4" s="57">
        <v>0</v>
      </c>
    </row>
    <row r="5" spans="1:33" ht="15.75" customHeight="1">
      <c r="A5" s="25" t="s">
        <v>36</v>
      </c>
      <c r="B5" s="25" t="s">
        <v>88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4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62">
        <v>540</v>
      </c>
      <c r="U5" s="58">
        <v>368</v>
      </c>
      <c r="V5" s="61">
        <v>44253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-3.6502874358974302</v>
      </c>
      <c r="AG5" s="57">
        <v>0</v>
      </c>
    </row>
    <row r="6" spans="1:33" ht="15.75" customHeight="1">
      <c r="A6" s="25" t="s">
        <v>38</v>
      </c>
      <c r="B6" s="25" t="s">
        <v>478</v>
      </c>
      <c r="C6" s="17">
        <f t="shared" si="4"/>
        <v>18.989999999999998</v>
      </c>
      <c r="D6" s="17">
        <v>1</v>
      </c>
      <c r="E6" s="17">
        <v>0</v>
      </c>
      <c r="F6" s="17">
        <v>18.989999999999998</v>
      </c>
      <c r="G6" s="17">
        <v>0</v>
      </c>
      <c r="H6" s="17">
        <f t="shared" si="1"/>
        <v>0</v>
      </c>
      <c r="I6" s="17">
        <f t="shared" si="2"/>
        <v>0.18861203865732315</v>
      </c>
      <c r="J6" s="17">
        <f t="shared" si="5"/>
        <v>3.5817426141025663</v>
      </c>
      <c r="K6" s="17">
        <f t="shared" si="3"/>
        <v>3.5817426141025663</v>
      </c>
      <c r="L6" s="17">
        <v>11</v>
      </c>
      <c r="M6" s="17">
        <f t="shared" si="6"/>
        <v>9.0909090909090912E-2</v>
      </c>
      <c r="N6" s="17">
        <v>4</v>
      </c>
      <c r="O6" s="17">
        <f t="shared" ref="O6:P6" si="14">D6/7</f>
        <v>0.14285714285714285</v>
      </c>
      <c r="P6" s="17">
        <f t="shared" si="14"/>
        <v>0</v>
      </c>
      <c r="Q6" s="17">
        <f t="shared" si="8"/>
        <v>28</v>
      </c>
      <c r="R6" s="17"/>
      <c r="S6" s="57">
        <v>4.7591240875912399</v>
      </c>
      <c r="T6" s="62">
        <v>540</v>
      </c>
      <c r="U6" s="58">
        <v>184</v>
      </c>
      <c r="V6" s="61">
        <v>44255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s">
        <v>35</v>
      </c>
      <c r="AB6" s="60">
        <f t="shared" si="11"/>
        <v>-2.4</v>
      </c>
      <c r="AC6" s="57">
        <v>0.16798193749999998</v>
      </c>
      <c r="AD6" s="57">
        <f t="shared" si="12"/>
        <v>-1.2094699499999999</v>
      </c>
      <c r="AE6" s="57">
        <v>-7.7</v>
      </c>
      <c r="AF6" s="57">
        <v>-3.6502874358974302</v>
      </c>
      <c r="AG6" s="57">
        <v>0</v>
      </c>
    </row>
    <row r="7" spans="1:33" ht="15.75" customHeight="1">
      <c r="A7" s="25" t="s">
        <v>40</v>
      </c>
      <c r="B7" s="25" t="s">
        <v>479</v>
      </c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6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3.494252873563219</v>
      </c>
      <c r="T7" s="62">
        <v>540</v>
      </c>
      <c r="U7" s="58">
        <v>184</v>
      </c>
      <c r="V7" s="61">
        <v>44255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 t="s">
        <v>35</v>
      </c>
      <c r="AB7" s="60">
        <f t="shared" si="11"/>
        <v>-2.4</v>
      </c>
      <c r="AC7" s="57">
        <v>0.16798193749999998</v>
      </c>
      <c r="AD7" s="57">
        <f t="shared" si="12"/>
        <v>0</v>
      </c>
      <c r="AE7" s="57">
        <v>-7.7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25" t="s">
        <v>88</v>
      </c>
      <c r="C8" s="17">
        <f t="shared" si="4"/>
        <v>20.99</v>
      </c>
      <c r="D8" s="17">
        <v>1</v>
      </c>
      <c r="E8" s="17">
        <v>0</v>
      </c>
      <c r="F8" s="17">
        <v>20.99</v>
      </c>
      <c r="G8" s="17">
        <v>0</v>
      </c>
      <c r="H8" s="17">
        <f t="shared" si="1"/>
        <v>0</v>
      </c>
      <c r="I8" s="17">
        <f t="shared" si="2"/>
        <v>0.30925262334444981</v>
      </c>
      <c r="J8" s="17">
        <f t="shared" si="5"/>
        <v>6.4912125640000005</v>
      </c>
      <c r="K8" s="17">
        <f t="shared" si="3"/>
        <v>6.4912125640000005</v>
      </c>
      <c r="L8" s="17">
        <v>10</v>
      </c>
      <c r="M8" s="17">
        <f t="shared" si="6"/>
        <v>0.1</v>
      </c>
      <c r="N8" s="17">
        <v>4</v>
      </c>
      <c r="O8" s="17">
        <f t="shared" ref="O8:P8" si="16">D8/7</f>
        <v>0.14285714285714285</v>
      </c>
      <c r="P8" s="17">
        <f t="shared" si="16"/>
        <v>0</v>
      </c>
      <c r="Q8" s="17">
        <f t="shared" si="8"/>
        <v>28</v>
      </c>
      <c r="R8" s="17"/>
      <c r="S8" s="57">
        <v>0</v>
      </c>
      <c r="T8" s="62">
        <v>540</v>
      </c>
      <c r="U8" s="58">
        <v>184</v>
      </c>
      <c r="V8" s="61">
        <v>44260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ref="AB8:AB31" si="17">IF(OR(AA8="UsLargeStandardSize",AA8="UsSmallStandardSize"),-0.69,-0.48)</f>
        <v>-0.48</v>
      </c>
      <c r="AC8" s="57">
        <v>0</v>
      </c>
      <c r="AD8" s="57">
        <f t="shared" ref="AD8:AD31" si="18">IFERROR(AB8*AC8*D8*2,0)</f>
        <v>0</v>
      </c>
      <c r="AE8" s="57">
        <v>-7.7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4</v>
      </c>
      <c r="O9" s="17">
        <f t="shared" ref="O9:P9" si="19">D9/7</f>
        <v>0</v>
      </c>
      <c r="P9" s="17">
        <f t="shared" si="19"/>
        <v>0</v>
      </c>
      <c r="Q9" s="17" t="e">
        <f t="shared" si="8"/>
        <v>#DIV/0!</v>
      </c>
      <c r="R9" s="17"/>
      <c r="S9" s="57">
        <v>0</v>
      </c>
      <c r="T9" s="57">
        <v>540</v>
      </c>
      <c r="U9" s="58">
        <v>184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7"/>
        <v>-0.48</v>
      </c>
      <c r="AC9" s="57">
        <v>0.16798193749999998</v>
      </c>
      <c r="AD9" s="57">
        <f t="shared" si="18"/>
        <v>0</v>
      </c>
      <c r="AE9" s="57">
        <v>-7.7</v>
      </c>
      <c r="AF9" s="57">
        <v>-4.0034925640000001</v>
      </c>
      <c r="AG9" s="57">
        <v>0</v>
      </c>
    </row>
    <row r="10" spans="1:33" ht="15.75" customHeight="1">
      <c r="A10" s="25" t="s">
        <v>46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4</v>
      </c>
      <c r="O10" s="17">
        <f t="shared" ref="O10:P10" si="20">D10/7</f>
        <v>0</v>
      </c>
      <c r="P10" s="17">
        <f t="shared" si="20"/>
        <v>0</v>
      </c>
      <c r="Q10" s="17" t="e">
        <f t="shared" si="8"/>
        <v>#DIV/0!</v>
      </c>
      <c r="R10" s="17"/>
      <c r="S10" s="57">
        <v>8.0930232558139537</v>
      </c>
      <c r="T10" s="57">
        <v>540</v>
      </c>
      <c r="U10" s="58">
        <v>184</v>
      </c>
      <c r="V10" s="61">
        <v>44265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>
        <v>0</v>
      </c>
      <c r="AB10" s="60">
        <f t="shared" si="17"/>
        <v>-0.48</v>
      </c>
      <c r="AC10" s="57">
        <v>0.16798193749999998</v>
      </c>
      <c r="AD10" s="57">
        <f t="shared" si="18"/>
        <v>0</v>
      </c>
      <c r="AE10" s="57">
        <v>-7.7</v>
      </c>
      <c r="AF10" s="57">
        <v>-4.0034925640000001</v>
      </c>
      <c r="AG10" s="57">
        <v>0</v>
      </c>
    </row>
    <row r="11" spans="1:33" ht="15.75" customHeight="1">
      <c r="A11" s="25" t="s">
        <v>48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4</v>
      </c>
      <c r="O11" s="17">
        <f t="shared" ref="O11:P11" si="21">D11/7</f>
        <v>0</v>
      </c>
      <c r="P11" s="17">
        <f t="shared" si="21"/>
        <v>0</v>
      </c>
      <c r="Q11" s="17" t="e">
        <f t="shared" si="8"/>
        <v>#DIV/0!</v>
      </c>
      <c r="R11" s="17"/>
      <c r="S11" s="57">
        <v>12.869565217391299</v>
      </c>
      <c r="T11" s="57">
        <v>540</v>
      </c>
      <c r="U11" s="58">
        <v>184</v>
      </c>
      <c r="V11" s="61">
        <v>44265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>
        <v>0</v>
      </c>
      <c r="AB11" s="60">
        <f t="shared" si="17"/>
        <v>-0.48</v>
      </c>
      <c r="AC11" s="57">
        <v>0.16798193749999998</v>
      </c>
      <c r="AD11" s="57">
        <f t="shared" si="18"/>
        <v>0</v>
      </c>
      <c r="AE11" s="57">
        <v>-7.7</v>
      </c>
      <c r="AF11" s="57">
        <v>-4.0906720510000003</v>
      </c>
      <c r="AG11" s="57">
        <v>0</v>
      </c>
    </row>
    <row r="12" spans="1:33" ht="15.75" customHeight="1">
      <c r="A12" s="25" t="s">
        <v>50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2">D12/7</f>
        <v>0</v>
      </c>
      <c r="P12" s="17">
        <f t="shared" si="22"/>
        <v>0</v>
      </c>
      <c r="Q12" s="17" t="e">
        <f t="shared" si="8"/>
        <v>#DIV/0!</v>
      </c>
      <c r="R12" s="17"/>
      <c r="S12" s="57">
        <v>0</v>
      </c>
      <c r="T12" s="57">
        <v>540</v>
      </c>
      <c r="U12" s="58">
        <v>184</v>
      </c>
      <c r="V12" s="61">
        <v>44265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>
        <v>0</v>
      </c>
      <c r="AB12" s="60">
        <f t="shared" si="17"/>
        <v>-0.48</v>
      </c>
      <c r="AC12" s="62">
        <v>0.16798193749999998</v>
      </c>
      <c r="AD12" s="57">
        <f t="shared" si="18"/>
        <v>0</v>
      </c>
      <c r="AE12" s="57">
        <v>-7.7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3">D13/7</f>
        <v>0</v>
      </c>
      <c r="P13" s="17">
        <f t="shared" si="23"/>
        <v>0</v>
      </c>
      <c r="Q13" s="17" t="e">
        <f t="shared" si="8"/>
        <v>#DIV/0!</v>
      </c>
      <c r="R13" s="17"/>
      <c r="S13" s="57">
        <v>0</v>
      </c>
      <c r="T13" s="57">
        <v>540</v>
      </c>
      <c r="U13" s="58">
        <v>184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7"/>
        <v>-0.48</v>
      </c>
      <c r="AC13" s="57">
        <v>0.16798193749999998</v>
      </c>
      <c r="AD13" s="57">
        <f t="shared" si="18"/>
        <v>0</v>
      </c>
      <c r="AE13" s="57">
        <v>-7.7</v>
      </c>
      <c r="AF13" s="57">
        <v>-4.28939</v>
      </c>
      <c r="AG13" s="57">
        <v>0</v>
      </c>
    </row>
    <row r="14" spans="1:33" ht="15.75" customHeight="1">
      <c r="A14" s="25" t="s">
        <v>54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4">D14/7</f>
        <v>0</v>
      </c>
      <c r="P14" s="17">
        <f t="shared" si="24"/>
        <v>0</v>
      </c>
      <c r="Q14" s="17" t="e">
        <f t="shared" si="8"/>
        <v>#DIV/0!</v>
      </c>
      <c r="R14" s="17"/>
      <c r="S14" s="57">
        <v>0</v>
      </c>
      <c r="T14" s="57">
        <v>540</v>
      </c>
      <c r="U14" s="58">
        <v>184</v>
      </c>
      <c r="V14" s="61">
        <v>44265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7"/>
        <v>-0.48</v>
      </c>
      <c r="AC14" s="62">
        <v>0.16798193749999998</v>
      </c>
      <c r="AD14" s="57">
        <f t="shared" si="18"/>
        <v>0</v>
      </c>
      <c r="AE14" s="57">
        <v>-7.7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151</v>
      </c>
      <c r="C15" s="17">
        <f t="shared" si="4"/>
        <v>20.99</v>
      </c>
      <c r="D15" s="17">
        <v>1</v>
      </c>
      <c r="E15" s="17">
        <v>0</v>
      </c>
      <c r="F15" s="17">
        <v>20.99</v>
      </c>
      <c r="G15" s="17">
        <v>0</v>
      </c>
      <c r="H15" s="17">
        <f t="shared" si="1"/>
        <v>0</v>
      </c>
      <c r="I15" s="17">
        <f t="shared" si="2"/>
        <v>0.26105954865412101</v>
      </c>
      <c r="J15" s="17">
        <f t="shared" si="5"/>
        <v>5.47963992625</v>
      </c>
      <c r="K15" s="17">
        <f t="shared" si="3"/>
        <v>5.47963992625</v>
      </c>
      <c r="L15" s="17">
        <v>9</v>
      </c>
      <c r="M15" s="17">
        <f t="shared" si="6"/>
        <v>0.1111111111111111</v>
      </c>
      <c r="N15" s="17">
        <v>184</v>
      </c>
      <c r="O15" s="17">
        <f t="shared" ref="O15:P15" si="25">D15/7</f>
        <v>0.14285714285714285</v>
      </c>
      <c r="P15" s="17">
        <f t="shared" si="25"/>
        <v>0</v>
      </c>
      <c r="Q15" s="17">
        <f t="shared" si="8"/>
        <v>1288</v>
      </c>
      <c r="R15" s="17"/>
      <c r="S15" s="57">
        <v>8.0402010050251257E-2</v>
      </c>
      <c r="T15" s="57">
        <v>540</v>
      </c>
      <c r="U15" s="58">
        <v>184</v>
      </c>
      <c r="V15" s="61">
        <v>44265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7"/>
        <v>-0.69</v>
      </c>
      <c r="AC15" s="57">
        <v>0.16798193749999998</v>
      </c>
      <c r="AD15" s="57">
        <f t="shared" si="18"/>
        <v>-0.23181507374999996</v>
      </c>
      <c r="AE15" s="57">
        <v>-7.7</v>
      </c>
      <c r="AF15" s="57">
        <v>-4.4300449999999998</v>
      </c>
      <c r="AG15" s="57">
        <v>0</v>
      </c>
    </row>
    <row r="16" spans="1:33" ht="15.75" customHeight="1">
      <c r="A16" s="25" t="s">
        <v>57</v>
      </c>
      <c r="B16" s="25" t="s">
        <v>402</v>
      </c>
      <c r="C16" s="17">
        <f t="shared" si="4"/>
        <v>18.954000000000001</v>
      </c>
      <c r="D16" s="17">
        <v>15</v>
      </c>
      <c r="E16" s="17">
        <v>0</v>
      </c>
      <c r="F16" s="17">
        <v>284.31</v>
      </c>
      <c r="G16" s="17">
        <v>0</v>
      </c>
      <c r="H16" s="17">
        <f t="shared" si="1"/>
        <v>0</v>
      </c>
      <c r="I16" s="17">
        <f t="shared" si="2"/>
        <v>0.19779676723910522</v>
      </c>
      <c r="J16" s="17">
        <f t="shared" si="5"/>
        <v>56.235598893750009</v>
      </c>
      <c r="K16" s="17">
        <f t="shared" si="3"/>
        <v>3.7490399262500005</v>
      </c>
      <c r="L16" s="17">
        <v>30</v>
      </c>
      <c r="M16" s="17">
        <f t="shared" si="6"/>
        <v>0.5</v>
      </c>
      <c r="N16" s="17">
        <v>170</v>
      </c>
      <c r="O16" s="17">
        <f t="shared" ref="O16:P16" si="26">D16/7</f>
        <v>2.1428571428571428</v>
      </c>
      <c r="P16" s="17">
        <f t="shared" si="26"/>
        <v>0</v>
      </c>
      <c r="Q16" s="17">
        <f t="shared" si="8"/>
        <v>79</v>
      </c>
      <c r="R16" s="17"/>
      <c r="S16" s="57">
        <v>0.25806451612903231</v>
      </c>
      <c r="T16" s="57">
        <v>540</v>
      </c>
      <c r="U16" s="58">
        <v>184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35</v>
      </c>
      <c r="AB16" s="60">
        <f t="shared" si="17"/>
        <v>-0.69</v>
      </c>
      <c r="AC16" s="62">
        <v>0.16798193749999998</v>
      </c>
      <c r="AD16" s="57">
        <f t="shared" si="18"/>
        <v>-3.4772261062499994</v>
      </c>
      <c r="AE16" s="57">
        <v>-7.7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113</v>
      </c>
      <c r="C17" s="17">
        <f t="shared" si="4"/>
        <v>17.171363636363637</v>
      </c>
      <c r="D17" s="17">
        <v>22</v>
      </c>
      <c r="E17" s="17">
        <v>0</v>
      </c>
      <c r="F17" s="17">
        <v>377.77</v>
      </c>
      <c r="G17" s="17">
        <v>-0.13</v>
      </c>
      <c r="H17" s="17">
        <f t="shared" si="1"/>
        <v>3.4412473197977607E-4</v>
      </c>
      <c r="I17" s="17">
        <f t="shared" si="2"/>
        <v>0.12974449632713025</v>
      </c>
      <c r="J17" s="17">
        <f t="shared" si="5"/>
        <v>49.013578377499989</v>
      </c>
      <c r="K17" s="17">
        <f t="shared" si="3"/>
        <v>2.2278899262499996</v>
      </c>
      <c r="L17" s="17">
        <v>25</v>
      </c>
      <c r="M17" s="17">
        <f t="shared" si="6"/>
        <v>0.88</v>
      </c>
      <c r="N17" s="17">
        <v>142</v>
      </c>
      <c r="O17" s="17">
        <f t="shared" ref="O17:P17" si="27">D17/7</f>
        <v>3.1428571428571428</v>
      </c>
      <c r="P17" s="17">
        <f t="shared" si="27"/>
        <v>0</v>
      </c>
      <c r="Q17" s="17">
        <f t="shared" si="8"/>
        <v>45</v>
      </c>
      <c r="R17" s="17"/>
      <c r="S17" s="57">
        <v>0.82666666666666666</v>
      </c>
      <c r="T17" s="57">
        <v>1228</v>
      </c>
      <c r="U17" s="58">
        <v>172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7"/>
        <v>-0.69</v>
      </c>
      <c r="AC17" s="57">
        <v>0.16798193749999998</v>
      </c>
      <c r="AD17" s="57">
        <f t="shared" si="18"/>
        <v>-5.0999316224999989</v>
      </c>
      <c r="AE17" s="57">
        <v>-7.7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301</v>
      </c>
      <c r="C18" s="17">
        <f t="shared" si="4"/>
        <v>16.023620689655171</v>
      </c>
      <c r="D18" s="17">
        <v>58</v>
      </c>
      <c r="E18" s="17">
        <v>0</v>
      </c>
      <c r="F18" s="17">
        <v>929.37</v>
      </c>
      <c r="G18" s="17">
        <v>-0.08</v>
      </c>
      <c r="H18" s="17">
        <f t="shared" si="1"/>
        <v>8.6079817510786876E-5</v>
      </c>
      <c r="I18" s="17">
        <f t="shared" si="2"/>
        <v>7.843659223183426E-2</v>
      </c>
      <c r="J18" s="17">
        <f t="shared" si="5"/>
        <v>72.896615722499803</v>
      </c>
      <c r="K18" s="17">
        <f t="shared" si="3"/>
        <v>1.2568382021120656</v>
      </c>
      <c r="L18" s="17">
        <v>77</v>
      </c>
      <c r="M18" s="17">
        <f t="shared" si="6"/>
        <v>0.75324675324675328</v>
      </c>
      <c r="N18" s="17">
        <v>80</v>
      </c>
      <c r="O18" s="17">
        <f t="shared" ref="O18:P18" si="28">D18/7</f>
        <v>8.2857142857142865</v>
      </c>
      <c r="P18" s="17">
        <f t="shared" si="28"/>
        <v>0</v>
      </c>
      <c r="Q18" s="17">
        <f t="shared" si="8"/>
        <v>9</v>
      </c>
      <c r="R18" s="17"/>
      <c r="S18" s="57">
        <v>3.666666666666667</v>
      </c>
      <c r="T18" s="57">
        <v>1228</v>
      </c>
      <c r="U18" s="58">
        <v>172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7"/>
        <v>-0.69</v>
      </c>
      <c r="AC18" s="57">
        <v>0.16798193749999998</v>
      </c>
      <c r="AD18" s="57">
        <f t="shared" si="18"/>
        <v>-13.445274277499998</v>
      </c>
      <c r="AE18" s="57">
        <v>-7.7</v>
      </c>
      <c r="AF18" s="57">
        <v>-4.4300449999999998</v>
      </c>
      <c r="AG18" s="57">
        <v>0</v>
      </c>
    </row>
    <row r="19" spans="1:33" ht="15.75" customHeight="1">
      <c r="A19" s="25" t="s">
        <v>64</v>
      </c>
      <c r="B19" s="25" t="s">
        <v>113</v>
      </c>
      <c r="C19" s="17">
        <f t="shared" si="4"/>
        <v>18.074509803921568</v>
      </c>
      <c r="D19" s="17">
        <v>51</v>
      </c>
      <c r="E19" s="17">
        <v>0</v>
      </c>
      <c r="F19" s="17">
        <v>921.8</v>
      </c>
      <c r="G19" s="17">
        <v>0</v>
      </c>
      <c r="H19" s="17">
        <f t="shared" si="1"/>
        <v>0</v>
      </c>
      <c r="I19" s="17">
        <f t="shared" si="2"/>
        <v>0.16606111546837712</v>
      </c>
      <c r="J19" s="17">
        <f t="shared" si="5"/>
        <v>153.07513623875002</v>
      </c>
      <c r="K19" s="17">
        <f t="shared" si="3"/>
        <v>3.0014732595833338</v>
      </c>
      <c r="L19" s="17">
        <v>62</v>
      </c>
      <c r="M19" s="17">
        <f t="shared" si="6"/>
        <v>0.82258064516129037</v>
      </c>
      <c r="N19" s="17">
        <v>251</v>
      </c>
      <c r="O19" s="17">
        <f t="shared" ref="O19:P19" si="29">D19/7</f>
        <v>7.2857142857142856</v>
      </c>
      <c r="P19" s="17">
        <f t="shared" si="29"/>
        <v>0</v>
      </c>
      <c r="Q19" s="17">
        <f t="shared" si="8"/>
        <v>34</v>
      </c>
      <c r="R19" s="17"/>
      <c r="S19" s="57">
        <v>1.282167042889391</v>
      </c>
      <c r="T19" s="57">
        <v>1228</v>
      </c>
      <c r="U19" s="58">
        <v>172</v>
      </c>
      <c r="V19" s="61">
        <v>44324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7"/>
        <v>-0.69</v>
      </c>
      <c r="AC19" s="62">
        <v>0.16798193749999998</v>
      </c>
      <c r="AD19" s="57">
        <f t="shared" si="18"/>
        <v>-11.822568761249999</v>
      </c>
      <c r="AE19" s="57">
        <v>-7.7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17.990000000000002</v>
      </c>
      <c r="D20" s="17">
        <v>21</v>
      </c>
      <c r="E20" s="17">
        <v>3</v>
      </c>
      <c r="F20" s="17">
        <v>377.79</v>
      </c>
      <c r="G20" s="17">
        <v>-0.08</v>
      </c>
      <c r="H20" s="17">
        <f t="shared" si="1"/>
        <v>2.1175785489292994E-4</v>
      </c>
      <c r="I20" s="17">
        <f t="shared" si="2"/>
        <v>0.16263648707284475</v>
      </c>
      <c r="J20" s="17">
        <f t="shared" si="5"/>
        <v>61.442438451250027</v>
      </c>
      <c r="K20" s="17">
        <f t="shared" si="3"/>
        <v>2.9258304024404773</v>
      </c>
      <c r="L20" s="17">
        <v>28</v>
      </c>
      <c r="M20" s="17">
        <f t="shared" si="6"/>
        <v>0.75</v>
      </c>
      <c r="N20" s="17">
        <v>211</v>
      </c>
      <c r="O20" s="17">
        <f t="shared" ref="O20:P20" si="30">D20/7</f>
        <v>3</v>
      </c>
      <c r="P20" s="17">
        <f t="shared" si="30"/>
        <v>0.42857142857142855</v>
      </c>
      <c r="Q20" s="17">
        <f t="shared" si="8"/>
        <v>61</v>
      </c>
      <c r="R20" s="17"/>
      <c r="S20" s="57">
        <v>1.72568578553616</v>
      </c>
      <c r="T20" s="57">
        <v>1528</v>
      </c>
      <c r="U20" s="58">
        <v>172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7"/>
        <v>-0.69</v>
      </c>
      <c r="AC20" s="57">
        <v>0.16798193749999998</v>
      </c>
      <c r="AD20" s="57">
        <f t="shared" si="18"/>
        <v>-4.8681165487499989</v>
      </c>
      <c r="AE20" s="57">
        <v>-7.7</v>
      </c>
      <c r="AF20" s="57">
        <v>-4.4300449999999998</v>
      </c>
      <c r="AG20" s="57">
        <v>0</v>
      </c>
    </row>
    <row r="21" spans="1:33" ht="15.75" customHeight="1">
      <c r="A21" s="25" t="s">
        <v>68</v>
      </c>
      <c r="B21" s="25" t="s">
        <v>113</v>
      </c>
      <c r="C21" s="17">
        <f t="shared" si="4"/>
        <v>17.989999999999998</v>
      </c>
      <c r="D21" s="17">
        <v>36</v>
      </c>
      <c r="E21" s="17">
        <v>1</v>
      </c>
      <c r="F21" s="17">
        <v>647.64</v>
      </c>
      <c r="G21" s="17">
        <v>-0.04</v>
      </c>
      <c r="H21" s="17">
        <f t="shared" si="1"/>
        <v>6.1762707677104562E-5</v>
      </c>
      <c r="I21" s="17">
        <f t="shared" si="2"/>
        <v>0.16278648222006062</v>
      </c>
      <c r="J21" s="17">
        <f t="shared" si="5"/>
        <v>105.42703734500006</v>
      </c>
      <c r="K21" s="17">
        <f t="shared" si="3"/>
        <v>2.9285288151388906</v>
      </c>
      <c r="L21" s="17">
        <v>39</v>
      </c>
      <c r="M21" s="17">
        <f t="shared" si="6"/>
        <v>0.92307692307692313</v>
      </c>
      <c r="N21" s="17">
        <v>315</v>
      </c>
      <c r="O21" s="17">
        <f t="shared" ref="O21:P21" si="31">D21/7</f>
        <v>5.1428571428571432</v>
      </c>
      <c r="P21" s="17">
        <f t="shared" si="31"/>
        <v>0.14285714285714285</v>
      </c>
      <c r="Q21" s="17">
        <f t="shared" si="8"/>
        <v>59</v>
      </c>
      <c r="R21" s="17"/>
      <c r="S21" s="57">
        <v>2.598070739549839</v>
      </c>
      <c r="T21" s="57">
        <v>1356</v>
      </c>
      <c r="U21" s="58">
        <v>300</v>
      </c>
      <c r="V21" s="61">
        <v>44354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35</v>
      </c>
      <c r="AB21" s="60">
        <f t="shared" si="17"/>
        <v>-0.69</v>
      </c>
      <c r="AC21" s="57">
        <v>0.16798193749999998</v>
      </c>
      <c r="AD21" s="57">
        <f t="shared" si="18"/>
        <v>-8.3453426549999978</v>
      </c>
      <c r="AE21" s="57">
        <v>-7.7</v>
      </c>
      <c r="AF21" s="57">
        <v>-4.4300449999999998</v>
      </c>
      <c r="AG21" s="57">
        <v>0</v>
      </c>
    </row>
    <row r="22" spans="1:33" ht="15.75" customHeight="1">
      <c r="A22" s="25" t="s">
        <v>70</v>
      </c>
      <c r="B22" s="25" t="s">
        <v>480</v>
      </c>
      <c r="C22" s="17">
        <f t="shared" si="4"/>
        <v>17.990000000000002</v>
      </c>
      <c r="D22" s="17">
        <v>21</v>
      </c>
      <c r="E22" s="17">
        <v>1</v>
      </c>
      <c r="F22" s="17">
        <v>377.79</v>
      </c>
      <c r="G22" s="17">
        <v>-0.14000000000000001</v>
      </c>
      <c r="H22" s="17">
        <f t="shared" si="1"/>
        <v>3.7057624606262742E-4</v>
      </c>
      <c r="I22" s="17">
        <f t="shared" si="2"/>
        <v>0.16247766868167507</v>
      </c>
      <c r="J22" s="17">
        <f t="shared" si="5"/>
        <v>61.382438451250025</v>
      </c>
      <c r="K22" s="17">
        <f t="shared" si="3"/>
        <v>2.9229732595833346</v>
      </c>
      <c r="L22" s="17">
        <v>29</v>
      </c>
      <c r="M22" s="17">
        <f t="shared" si="6"/>
        <v>0.72413793103448276</v>
      </c>
      <c r="N22" s="17">
        <v>296</v>
      </c>
      <c r="O22" s="17">
        <f t="shared" ref="O22:P22" si="32">D22/7</f>
        <v>3</v>
      </c>
      <c r="P22" s="17">
        <f t="shared" si="32"/>
        <v>0.14285714285714285</v>
      </c>
      <c r="Q22" s="17">
        <f t="shared" si="8"/>
        <v>94</v>
      </c>
      <c r="R22" s="17"/>
      <c r="S22" s="57">
        <v>2.15962441314554</v>
      </c>
      <c r="T22" s="57">
        <v>1356</v>
      </c>
      <c r="U22" s="58">
        <v>300</v>
      </c>
      <c r="V22" s="61">
        <v>44372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35</v>
      </c>
      <c r="AB22" s="60">
        <f t="shared" si="17"/>
        <v>-0.69</v>
      </c>
      <c r="AC22" s="62">
        <v>0.16798193749999998</v>
      </c>
      <c r="AD22" s="57">
        <f t="shared" si="18"/>
        <v>-4.8681165487499989</v>
      </c>
      <c r="AE22" s="57">
        <v>-7.7</v>
      </c>
      <c r="AF22" s="57">
        <v>-4.4300449999999998</v>
      </c>
      <c r="AG22" s="57">
        <v>0</v>
      </c>
    </row>
    <row r="23" spans="1:33" ht="15.75" customHeight="1">
      <c r="A23" s="25" t="s">
        <v>72</v>
      </c>
      <c r="B23" s="25" t="s">
        <v>113</v>
      </c>
      <c r="C23" s="17">
        <f t="shared" si="4"/>
        <v>17.989999999999998</v>
      </c>
      <c r="D23" s="17">
        <v>22</v>
      </c>
      <c r="E23" s="17">
        <v>1</v>
      </c>
      <c r="F23" s="17">
        <v>395.78</v>
      </c>
      <c r="G23" s="17">
        <v>-1.05</v>
      </c>
      <c r="H23" s="17">
        <f t="shared" si="1"/>
        <v>2.6529890343119917E-3</v>
      </c>
      <c r="I23" s="17">
        <f t="shared" si="2"/>
        <v>0.16019525589342554</v>
      </c>
      <c r="J23" s="17">
        <f t="shared" si="5"/>
        <v>63.402078377499954</v>
      </c>
      <c r="K23" s="17">
        <f t="shared" si="3"/>
        <v>2.8819126535227251</v>
      </c>
      <c r="L23" s="17">
        <v>37</v>
      </c>
      <c r="M23" s="17">
        <f t="shared" si="6"/>
        <v>0.59459459459459463</v>
      </c>
      <c r="N23" s="17">
        <v>276</v>
      </c>
      <c r="O23" s="17">
        <f t="shared" ref="O23:P23" si="33">D23/7</f>
        <v>3.1428571428571428</v>
      </c>
      <c r="P23" s="17">
        <f t="shared" si="33"/>
        <v>0.14285714285714285</v>
      </c>
      <c r="Q23" s="17">
        <f t="shared" si="8"/>
        <v>84</v>
      </c>
      <c r="R23" s="17"/>
      <c r="S23" s="57">
        <v>1.650254668930391</v>
      </c>
      <c r="T23" s="57">
        <v>1356</v>
      </c>
      <c r="U23" s="58">
        <v>300</v>
      </c>
      <c r="V23" s="61">
        <v>44372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35</v>
      </c>
      <c r="AB23" s="60">
        <f t="shared" si="17"/>
        <v>-0.69</v>
      </c>
      <c r="AC23" s="62">
        <v>0.16798193749999998</v>
      </c>
      <c r="AD23" s="57">
        <f t="shared" si="18"/>
        <v>-5.0999316224999989</v>
      </c>
      <c r="AE23" s="57">
        <v>-7.7</v>
      </c>
      <c r="AF23" s="57">
        <v>-4.4300449999999998</v>
      </c>
      <c r="AG23" s="57">
        <v>0</v>
      </c>
    </row>
    <row r="24" spans="1:33" ht="15.75" customHeight="1">
      <c r="A24" s="25" t="s">
        <v>74</v>
      </c>
      <c r="B24" s="25" t="s">
        <v>355</v>
      </c>
      <c r="C24" s="17">
        <f t="shared" si="4"/>
        <v>17.989999999999998</v>
      </c>
      <c r="D24" s="17">
        <v>32</v>
      </c>
      <c r="E24" s="17">
        <v>2</v>
      </c>
      <c r="F24" s="17">
        <v>575.67999999999995</v>
      </c>
      <c r="G24" s="17">
        <v>-25.01</v>
      </c>
      <c r="H24" s="17">
        <f t="shared" si="1"/>
        <v>4.3444274596998338E-2</v>
      </c>
      <c r="I24" s="17">
        <f t="shared" si="2"/>
        <v>0.11940397033073918</v>
      </c>
      <c r="J24" s="17">
        <f t="shared" si="5"/>
        <v>68.738477639999928</v>
      </c>
      <c r="K24" s="17">
        <f t="shared" si="3"/>
        <v>2.1480774262499978</v>
      </c>
      <c r="L24" s="17">
        <v>75</v>
      </c>
      <c r="M24" s="17">
        <f t="shared" si="6"/>
        <v>0.42666666666666669</v>
      </c>
      <c r="N24" s="17">
        <v>239</v>
      </c>
      <c r="O24" s="17">
        <f t="shared" ref="O24:P24" si="34">D24/7</f>
        <v>4.5714285714285712</v>
      </c>
      <c r="P24" s="17">
        <f t="shared" si="34"/>
        <v>0.2857142857142857</v>
      </c>
      <c r="Q24" s="17">
        <f t="shared" si="8"/>
        <v>49</v>
      </c>
      <c r="R24" s="17"/>
      <c r="S24" s="57">
        <v>1.746913580246914</v>
      </c>
      <c r="T24" s="57">
        <v>1356</v>
      </c>
      <c r="U24" s="58">
        <v>300</v>
      </c>
      <c r="V24" s="61" t="s">
        <v>295</v>
      </c>
      <c r="W24" s="62">
        <v>2</v>
      </c>
      <c r="X24" s="57">
        <f t="shared" si="9"/>
        <v>6.25E-2</v>
      </c>
      <c r="Y24" s="57">
        <f t="shared" si="10"/>
        <v>3.572857142857143</v>
      </c>
      <c r="Z24" s="62">
        <v>5</v>
      </c>
      <c r="AA24" s="62" t="s">
        <v>35</v>
      </c>
      <c r="AB24" s="60">
        <f t="shared" si="17"/>
        <v>-0.69</v>
      </c>
      <c r="AC24" s="62">
        <v>0.16798193749999998</v>
      </c>
      <c r="AD24" s="57">
        <f t="shared" si="18"/>
        <v>-7.4180823599999988</v>
      </c>
      <c r="AE24" s="57">
        <v>-7.7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18.462222222222223</v>
      </c>
      <c r="D25" s="17">
        <v>18</v>
      </c>
      <c r="E25" s="17">
        <v>0</v>
      </c>
      <c r="F25" s="17">
        <v>332.32</v>
      </c>
      <c r="G25" s="17">
        <v>-26.45</v>
      </c>
      <c r="H25" s="17">
        <f t="shared" si="1"/>
        <v>7.9591959557053449E-2</v>
      </c>
      <c r="I25" s="17">
        <f t="shared" si="2"/>
        <v>0.1289977090530211</v>
      </c>
      <c r="J25" s="17">
        <f t="shared" si="5"/>
        <v>42.868518672499974</v>
      </c>
      <c r="K25" s="17">
        <f t="shared" si="3"/>
        <v>2.3815843706944428</v>
      </c>
      <c r="L25" s="17">
        <v>31</v>
      </c>
      <c r="M25" s="17">
        <f t="shared" si="6"/>
        <v>0.58064516129032262</v>
      </c>
      <c r="N25" s="17">
        <v>211</v>
      </c>
      <c r="O25" s="17">
        <f t="shared" ref="O25:P25" si="35">D25/7</f>
        <v>2.5714285714285716</v>
      </c>
      <c r="P25" s="17">
        <f t="shared" si="35"/>
        <v>0</v>
      </c>
      <c r="Q25" s="17">
        <f t="shared" si="8"/>
        <v>82</v>
      </c>
      <c r="R25" s="17"/>
      <c r="S25" s="57">
        <v>2</v>
      </c>
      <c r="T25" s="57">
        <v>1356</v>
      </c>
      <c r="U25" s="58">
        <v>300</v>
      </c>
      <c r="V25" s="61" t="s">
        <v>296</v>
      </c>
      <c r="W25" s="57">
        <v>2</v>
      </c>
      <c r="X25" s="57">
        <f t="shared" si="9"/>
        <v>0.1111111111111111</v>
      </c>
      <c r="Y25" s="57">
        <f t="shared" si="10"/>
        <v>8.8166666666666664</v>
      </c>
      <c r="Z25" s="57">
        <v>1</v>
      </c>
      <c r="AA25" s="57" t="s">
        <v>35</v>
      </c>
      <c r="AB25" s="60">
        <f t="shared" si="17"/>
        <v>-0.69</v>
      </c>
      <c r="AC25" s="57">
        <v>0.16798193749999998</v>
      </c>
      <c r="AD25" s="57">
        <f t="shared" si="18"/>
        <v>-4.1726713274999989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25" t="s">
        <v>78</v>
      </c>
      <c r="B26" s="25" t="s">
        <v>364</v>
      </c>
      <c r="C26" s="17">
        <f t="shared" si="4"/>
        <v>18.489999999999998</v>
      </c>
      <c r="D26" s="17">
        <v>38</v>
      </c>
      <c r="E26" s="17">
        <v>0</v>
      </c>
      <c r="F26" s="17">
        <v>702.62</v>
      </c>
      <c r="G26" s="17">
        <v>-38.04</v>
      </c>
      <c r="H26" s="17">
        <f t="shared" si="1"/>
        <v>5.4140218041046365E-2</v>
      </c>
      <c r="I26" s="17">
        <f t="shared" si="2"/>
        <v>0.15541305000925118</v>
      </c>
      <c r="J26" s="17">
        <f t="shared" si="5"/>
        <v>109.19631719750006</v>
      </c>
      <c r="K26" s="17">
        <f t="shared" si="3"/>
        <v>2.8735872946710543</v>
      </c>
      <c r="L26" s="17">
        <v>51</v>
      </c>
      <c r="M26" s="17">
        <f t="shared" si="6"/>
        <v>0.74509803921568629</v>
      </c>
      <c r="N26" s="17">
        <v>169</v>
      </c>
      <c r="O26" s="17">
        <f t="shared" ref="O26:P26" si="36">D26/7</f>
        <v>5.4285714285714288</v>
      </c>
      <c r="P26" s="17">
        <f t="shared" si="36"/>
        <v>0</v>
      </c>
      <c r="Q26" s="17">
        <f t="shared" si="8"/>
        <v>31</v>
      </c>
      <c r="R26" s="17"/>
      <c r="S26" s="57">
        <v>2.0958466453674118</v>
      </c>
      <c r="T26" s="57">
        <v>1056</v>
      </c>
      <c r="U26" s="58">
        <v>300</v>
      </c>
      <c r="V26" s="61" t="s">
        <v>297</v>
      </c>
      <c r="W26" s="62">
        <v>2</v>
      </c>
      <c r="X26" s="57">
        <f t="shared" si="9"/>
        <v>5.2631578947368418E-2</v>
      </c>
      <c r="Y26" s="57">
        <f t="shared" si="10"/>
        <v>7.6079999999999997</v>
      </c>
      <c r="Z26" s="62">
        <v>3</v>
      </c>
      <c r="AA26" s="62" t="s">
        <v>35</v>
      </c>
      <c r="AB26" s="60">
        <f t="shared" si="17"/>
        <v>-0.69</v>
      </c>
      <c r="AC26" s="62">
        <v>0.16798193749999998</v>
      </c>
      <c r="AD26" s="57">
        <f t="shared" si="18"/>
        <v>-8.8089728024999978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25" t="s">
        <v>79</v>
      </c>
      <c r="B27" s="25" t="s">
        <v>113</v>
      </c>
      <c r="C27" s="17">
        <f t="shared" si="4"/>
        <v>19.409999999999997</v>
      </c>
      <c r="D27" s="17">
        <v>25</v>
      </c>
      <c r="E27" s="17">
        <v>1</v>
      </c>
      <c r="F27" s="17">
        <v>485.24999999999989</v>
      </c>
      <c r="G27" s="17">
        <v>-35.9</v>
      </c>
      <c r="H27" s="17">
        <f t="shared" si="1"/>
        <v>7.3982483256053597E-2</v>
      </c>
      <c r="I27" s="17">
        <f t="shared" si="2"/>
        <v>0.16592683803451819</v>
      </c>
      <c r="J27" s="17">
        <f t="shared" si="5"/>
        <v>80.515998156249935</v>
      </c>
      <c r="K27" s="17">
        <f t="shared" si="3"/>
        <v>3.2206399262499974</v>
      </c>
      <c r="L27" s="17">
        <v>67</v>
      </c>
      <c r="M27" s="17">
        <f t="shared" si="6"/>
        <v>0.37313432835820898</v>
      </c>
      <c r="N27" s="17">
        <v>138</v>
      </c>
      <c r="O27" s="17">
        <f t="shared" ref="O27:P27" si="37">D27/7</f>
        <v>3.5714285714285716</v>
      </c>
      <c r="P27" s="17">
        <f t="shared" si="37"/>
        <v>0.14285714285714285</v>
      </c>
      <c r="Q27" s="17">
        <f t="shared" si="8"/>
        <v>37</v>
      </c>
      <c r="R27" s="17"/>
      <c r="S27" s="57">
        <v>2</v>
      </c>
      <c r="T27" s="57">
        <v>1056</v>
      </c>
      <c r="U27" s="58">
        <v>300</v>
      </c>
      <c r="V27" s="61" t="s">
        <v>297</v>
      </c>
      <c r="W27" s="62">
        <v>4</v>
      </c>
      <c r="X27" s="57">
        <f t="shared" si="9"/>
        <v>0.16</v>
      </c>
      <c r="Y27" s="57">
        <f t="shared" si="10"/>
        <v>2.9916666666666667</v>
      </c>
      <c r="Z27" s="62">
        <v>8</v>
      </c>
      <c r="AA27" s="62" t="s">
        <v>35</v>
      </c>
      <c r="AB27" s="60">
        <f t="shared" si="17"/>
        <v>-0.69</v>
      </c>
      <c r="AC27" s="62">
        <v>0.16798193749999998</v>
      </c>
      <c r="AD27" s="57">
        <f t="shared" si="18"/>
        <v>-5.7953768437499988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25" t="s">
        <v>81</v>
      </c>
      <c r="B28" s="25" t="s">
        <v>113</v>
      </c>
      <c r="C28" s="17">
        <f t="shared" si="4"/>
        <v>19.489999999999995</v>
      </c>
      <c r="D28" s="17">
        <v>19</v>
      </c>
      <c r="E28" s="17">
        <v>0</v>
      </c>
      <c r="F28" s="17">
        <v>370.30999999999989</v>
      </c>
      <c r="G28" s="17">
        <v>-30.31</v>
      </c>
      <c r="H28" s="17">
        <f t="shared" si="1"/>
        <v>8.1850341605681748E-2</v>
      </c>
      <c r="I28" s="17">
        <f t="shared" si="2"/>
        <v>0.19866831783505701</v>
      </c>
      <c r="J28" s="17">
        <f t="shared" si="5"/>
        <v>73.56886477749994</v>
      </c>
      <c r="K28" s="17">
        <f t="shared" si="3"/>
        <v>3.8720455146052601</v>
      </c>
      <c r="L28" s="17">
        <v>67</v>
      </c>
      <c r="M28" s="17">
        <f t="shared" si="6"/>
        <v>0.28358208955223879</v>
      </c>
      <c r="N28" s="17">
        <v>117</v>
      </c>
      <c r="O28" s="17">
        <f t="shared" ref="O28:P28" si="38">D28/7</f>
        <v>2.7142857142857144</v>
      </c>
      <c r="P28" s="17">
        <f t="shared" si="38"/>
        <v>0</v>
      </c>
      <c r="Q28" s="17">
        <f t="shared" si="8"/>
        <v>43</v>
      </c>
      <c r="R28" s="17"/>
      <c r="S28" s="57">
        <v>1.96687898089172</v>
      </c>
      <c r="T28" s="57">
        <v>1056</v>
      </c>
      <c r="U28" s="58">
        <v>300</v>
      </c>
      <c r="V28" s="61" t="s">
        <v>297</v>
      </c>
      <c r="W28" s="62">
        <v>4</v>
      </c>
      <c r="X28" s="57">
        <f t="shared" si="9"/>
        <v>0.21052631578947367</v>
      </c>
      <c r="Y28" s="57">
        <f t="shared" si="10"/>
        <v>3.0309999999999997</v>
      </c>
      <c r="Z28" s="62">
        <v>6</v>
      </c>
      <c r="AA28" s="62" t="s">
        <v>35</v>
      </c>
      <c r="AB28" s="60">
        <f t="shared" si="17"/>
        <v>-0.69</v>
      </c>
      <c r="AC28" s="62">
        <v>0.16798193749999998</v>
      </c>
      <c r="AD28" s="57">
        <f t="shared" si="18"/>
        <v>-4.4044864012499989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27">
        <v>18.989999999999998</v>
      </c>
      <c r="C29" s="17">
        <f t="shared" si="4"/>
        <v>19.490000000000002</v>
      </c>
      <c r="D29" s="17">
        <v>15</v>
      </c>
      <c r="E29" s="17">
        <v>0</v>
      </c>
      <c r="F29" s="17">
        <v>292.35000000000002</v>
      </c>
      <c r="G29" s="17">
        <v>-29.9</v>
      </c>
      <c r="H29" s="17">
        <f t="shared" si="1"/>
        <v>0.10227467077133572</v>
      </c>
      <c r="I29" s="17">
        <f t="shared" si="2"/>
        <v>0.17824398866940314</v>
      </c>
      <c r="J29" s="17">
        <f t="shared" si="5"/>
        <v>52.109630087500008</v>
      </c>
      <c r="K29" s="17">
        <f t="shared" si="3"/>
        <v>3.473975339166667</v>
      </c>
      <c r="L29" s="17">
        <v>49</v>
      </c>
      <c r="M29" s="17">
        <f t="shared" si="6"/>
        <v>0.30612244897959184</v>
      </c>
      <c r="N29" s="17">
        <v>99</v>
      </c>
      <c r="O29" s="17">
        <f t="shared" ref="O29:P29" si="39">D29/7</f>
        <v>2.1428571428571428</v>
      </c>
      <c r="P29" s="17">
        <f t="shared" si="39"/>
        <v>0</v>
      </c>
      <c r="Q29" s="17">
        <f t="shared" si="8"/>
        <v>46</v>
      </c>
      <c r="R29" s="17"/>
      <c r="S29" s="57">
        <v>2.2305475504322771</v>
      </c>
      <c r="T29" s="57">
        <v>1056</v>
      </c>
      <c r="U29" s="58">
        <v>300</v>
      </c>
      <c r="V29" s="61" t="s">
        <v>297</v>
      </c>
      <c r="W29" s="57">
        <v>0</v>
      </c>
      <c r="X29" s="57">
        <f t="shared" si="9"/>
        <v>0</v>
      </c>
      <c r="Y29" s="57">
        <f t="shared" si="10"/>
        <v>7.4749999999999996</v>
      </c>
      <c r="Z29" s="57">
        <v>4</v>
      </c>
      <c r="AA29" s="57" t="s">
        <v>35</v>
      </c>
      <c r="AB29" s="60">
        <f t="shared" si="17"/>
        <v>-0.69</v>
      </c>
      <c r="AC29" s="57">
        <v>0.16798193749999998</v>
      </c>
      <c r="AD29" s="57">
        <f t="shared" si="18"/>
        <v>-3.4772261062499994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141</v>
      </c>
      <c r="C30" s="17">
        <f t="shared" si="4"/>
        <v>19.489999999999998</v>
      </c>
      <c r="D30" s="17">
        <v>12</v>
      </c>
      <c r="E30" s="17">
        <v>0</v>
      </c>
      <c r="F30" s="17">
        <v>233.88</v>
      </c>
      <c r="G30" s="17">
        <v>-32.92</v>
      </c>
      <c r="H30" s="17">
        <f t="shared" si="1"/>
        <v>0.14075594321874466</v>
      </c>
      <c r="I30" s="17">
        <f t="shared" si="2"/>
        <v>0.13976271622199413</v>
      </c>
      <c r="J30" s="17">
        <f t="shared" si="5"/>
        <v>32.687704069999988</v>
      </c>
      <c r="K30" s="17">
        <f t="shared" si="3"/>
        <v>2.7239753391666657</v>
      </c>
      <c r="L30" s="17">
        <v>37</v>
      </c>
      <c r="M30" s="17">
        <f t="shared" si="6"/>
        <v>0.32432432432432434</v>
      </c>
      <c r="N30" s="17">
        <v>81</v>
      </c>
      <c r="O30" s="17">
        <f t="shared" ref="O30:P30" si="40">D30/7</f>
        <v>1.7142857142857142</v>
      </c>
      <c r="P30" s="17">
        <f t="shared" si="40"/>
        <v>0</v>
      </c>
      <c r="Q30" s="17">
        <f t="shared" si="8"/>
        <v>47</v>
      </c>
      <c r="R30" s="17"/>
      <c r="S30" s="57">
        <v>2.029062087186261</v>
      </c>
      <c r="T30" s="57">
        <v>1056</v>
      </c>
      <c r="U30" s="58">
        <v>300</v>
      </c>
      <c r="V30" s="61" t="s">
        <v>432</v>
      </c>
      <c r="W30" s="57">
        <v>1</v>
      </c>
      <c r="X30" s="57">
        <f t="shared" si="9"/>
        <v>8.3333333333333329E-2</v>
      </c>
      <c r="Y30" s="57">
        <f t="shared" si="10"/>
        <v>8.23</v>
      </c>
      <c r="Z30" s="57">
        <v>3</v>
      </c>
      <c r="AA30" s="57" t="s">
        <v>35</v>
      </c>
      <c r="AB30" s="60">
        <f t="shared" si="17"/>
        <v>-0.69</v>
      </c>
      <c r="AC30" s="57">
        <v>0.16798193749999998</v>
      </c>
      <c r="AD30" s="57">
        <f t="shared" si="18"/>
        <v>-2.7817808849999994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25" t="s">
        <v>85</v>
      </c>
      <c r="C31" s="17">
        <f t="shared" si="4"/>
        <v>18.989999999999998</v>
      </c>
      <c r="D31" s="17">
        <v>22</v>
      </c>
      <c r="E31" s="17">
        <v>0</v>
      </c>
      <c r="F31" s="17">
        <v>417.78</v>
      </c>
      <c r="G31" s="17">
        <v>0</v>
      </c>
      <c r="H31" s="17">
        <f t="shared" si="1"/>
        <v>0</v>
      </c>
      <c r="I31" s="17">
        <f t="shared" si="2"/>
        <v>0.26552441666666654</v>
      </c>
      <c r="J31" s="17">
        <f t="shared" si="5"/>
        <v>110.93079079499994</v>
      </c>
      <c r="K31" s="17">
        <f t="shared" si="3"/>
        <v>5.0423086724999973</v>
      </c>
      <c r="L31" s="17">
        <v>41</v>
      </c>
      <c r="M31" s="17">
        <f t="shared" si="6"/>
        <v>0.53658536585365857</v>
      </c>
      <c r="N31" s="17">
        <v>39</v>
      </c>
      <c r="O31" s="17">
        <f t="shared" ref="O31:P31" si="41">D31/7</f>
        <v>3.1428571428571428</v>
      </c>
      <c r="P31" s="17">
        <f t="shared" si="41"/>
        <v>0</v>
      </c>
      <c r="Q31" s="17">
        <f t="shared" si="8"/>
        <v>12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2.3388704318936879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7"/>
        <v>-0.69</v>
      </c>
      <c r="AC31" s="62">
        <v>0.16798193749999998</v>
      </c>
      <c r="AD31" s="57">
        <f t="shared" si="18"/>
        <v>-5.0999316224999989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3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Info!B1:BJ7000""),4,FALSE),"""")"),"Weather Resistant Cornhole Bean Bags Set of 8 - Stars &amp; Stripes")</f>
        <v>Weather Resistant Cornhole Bean Bags Set of 8 - Stars &amp; Stripes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Info!B1:BJ7000""),3,FALSE),"""")"),"B07BK75S5B")</f>
        <v>B07BK75S5B</v>
      </c>
      <c r="B2" s="2" t="s">
        <v>481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41" customHeight="1">
      <c r="A3" s="45" t="s">
        <v>32</v>
      </c>
      <c r="B3" s="46"/>
      <c r="C3" s="3">
        <f>((AE31+AF31)/0.85)*-1</f>
        <v>12.867789710294117</v>
      </c>
      <c r="D3" s="4">
        <f>SUM(D4:D99763)</f>
        <v>927</v>
      </c>
      <c r="E3" s="4"/>
      <c r="F3" s="5">
        <f t="shared" ref="F3:G3" si="0">SUM(F4:F99763)</f>
        <v>18356.47</v>
      </c>
      <c r="G3" s="5">
        <f t="shared" si="0"/>
        <v>-250.05</v>
      </c>
      <c r="H3" s="6">
        <f t="shared" ref="H3:H31" si="1">G3/F3*-1</f>
        <v>1.3621900071201053E-2</v>
      </c>
      <c r="I3" s="7">
        <f t="shared" ref="I3:I31" si="2">J3/F3</f>
        <v>0.22338960957911366</v>
      </c>
      <c r="J3" s="5">
        <f>SUM(J4:J99763)</f>
        <v>4100.6446665507128</v>
      </c>
      <c r="K3" s="5">
        <f t="shared" ref="K3:K31" si="3">J3/D3</f>
        <v>4.4235649045854508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Compiled!b1:g5000""),2,FALSE),"""")"),"7 - March
10 - April
12 - May
17 - Jun
25 - Jul
14.62 - Aug
14.62 - Sept
14.62 - Oct
14.62 - Nov
10.96 - Dec
4 - Jan
3 - Feb")</f>
        <v>7 - March
10 - April
12 - May
17 - Jun
25 - Jul
14.62 - Aug
14.62 - Sept
14.62 - Oct
14.62 - Nov
10.96 - Dec
4 - Jan
3 -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23</v>
      </c>
      <c r="X3" s="6">
        <f>AVERAGE(X4:X99763)</f>
        <v>0.14175977886979527</v>
      </c>
      <c r="Y3" s="5">
        <f>ROUND(AVERAGE(Y4:Y99763),2)</f>
        <v>2.5299999999999998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25" t="s">
        <v>33</v>
      </c>
      <c r="B4" s="25" t="s">
        <v>482</v>
      </c>
      <c r="C4" s="17">
        <f t="shared" ref="C4:C31" si="4">IFERROR(F4/D4," - ")</f>
        <v>19.989999999999998</v>
      </c>
      <c r="D4" s="17">
        <v>1</v>
      </c>
      <c r="E4" s="17">
        <v>0</v>
      </c>
      <c r="F4" s="17">
        <v>19.989999999999998</v>
      </c>
      <c r="G4" s="17">
        <v>-14.219999999999999</v>
      </c>
      <c r="H4" s="17">
        <f t="shared" si="1"/>
        <v>0.71135567783891951</v>
      </c>
      <c r="I4" s="17">
        <f t="shared" si="2"/>
        <v>-0.48248215453880761</v>
      </c>
      <c r="J4" s="17">
        <f t="shared" ref="J4:J31" si="5">F4*0.85+G4+AF4*D4+D4*AE4+AG4+AD4</f>
        <v>-9.6448182692307629</v>
      </c>
      <c r="K4" s="17">
        <f t="shared" si="3"/>
        <v>-9.6448182692307629</v>
      </c>
      <c r="L4" s="17">
        <v>13</v>
      </c>
      <c r="M4" s="17">
        <f t="shared" ref="M4:M31" si="6">IFERROR(D4/L4,"-")</f>
        <v>7.6923076923076927E-2</v>
      </c>
      <c r="N4" s="17">
        <v>0</v>
      </c>
      <c r="O4" s="17">
        <f t="shared" ref="O4:P4" si="7">D4/7</f>
        <v>0.14285714285714285</v>
      </c>
      <c r="P4" s="17">
        <f t="shared" si="7"/>
        <v>0</v>
      </c>
      <c r="Q4" s="17">
        <f t="shared" ref="Q4:Q31" si="8">ROUNDDOWN(N4/(O4+P4),0)</f>
        <v>0</v>
      </c>
      <c r="R4" s="17"/>
      <c r="S4" s="57">
        <v>3.1424766977363499</v>
      </c>
      <c r="T4" s="62">
        <v>960</v>
      </c>
      <c r="U4" s="58">
        <v>60</v>
      </c>
      <c r="V4" s="61">
        <v>44231</v>
      </c>
      <c r="W4" s="62">
        <v>1</v>
      </c>
      <c r="X4" s="57">
        <f t="shared" ref="X4:X31" si="9">IFERROR(W4/D4,0)</f>
        <v>1</v>
      </c>
      <c r="Y4" s="57">
        <f t="shared" ref="Y4:Y31" si="10">IFERROR(G4/(W4+Z4)*-1,0)</f>
        <v>14.219999999999999</v>
      </c>
      <c r="Z4" s="62">
        <v>0</v>
      </c>
      <c r="AA4" s="62" t="s">
        <v>35</v>
      </c>
      <c r="AB4" s="60">
        <f t="shared" ref="AB4:AB7" si="11">IF(OR(AA4="UsLargeStandardSize",AA4="UsSmallStandardSize"),-2.4,-1.2)</f>
        <v>-2.4</v>
      </c>
      <c r="AC4" s="57">
        <v>0.13158275462962962</v>
      </c>
      <c r="AD4" s="57">
        <f t="shared" ref="AD4:AD7" si="12">IFERROR(AB4*AC4*D4*3,0)</f>
        <v>-0.94739583333333321</v>
      </c>
      <c r="AE4" s="57">
        <v>-7.7</v>
      </c>
      <c r="AF4" s="57">
        <v>-3.76892243589743</v>
      </c>
      <c r="AG4" s="57">
        <v>0</v>
      </c>
    </row>
    <row r="5" spans="1:33" ht="15.75" customHeight="1">
      <c r="A5" s="25" t="s">
        <v>36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62">
        <v>960</v>
      </c>
      <c r="U5" s="58">
        <v>60</v>
      </c>
      <c r="V5" s="61">
        <v>44230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-3.76892243589743</v>
      </c>
      <c r="AG5" s="57">
        <v>0</v>
      </c>
    </row>
    <row r="6" spans="1:33" ht="15.75" customHeight="1">
      <c r="A6" s="25" t="s">
        <v>38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62">
        <v>960</v>
      </c>
      <c r="U6" s="58">
        <v>60</v>
      </c>
      <c r="V6" s="61">
        <v>44239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-3.76892243589743</v>
      </c>
      <c r="AG6" s="57">
        <v>0</v>
      </c>
    </row>
    <row r="7" spans="1:33" ht="15.75" customHeight="1">
      <c r="A7" s="25" t="s">
        <v>40</v>
      </c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62">
        <v>960</v>
      </c>
      <c r="U7" s="58">
        <v>60</v>
      </c>
      <c r="V7" s="61">
        <v>44239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>
        <v>0</v>
      </c>
      <c r="AB7" s="60">
        <f t="shared" si="11"/>
        <v>-1.2</v>
      </c>
      <c r="AC7" s="57">
        <v>0</v>
      </c>
      <c r="AD7" s="57">
        <f t="shared" si="12"/>
        <v>0</v>
      </c>
      <c r="AE7" s="57">
        <v>0</v>
      </c>
      <c r="AF7" s="57">
        <v>-3.768922436</v>
      </c>
      <c r="AG7" s="57">
        <v>0</v>
      </c>
    </row>
    <row r="8" spans="1:33" ht="15.75" customHeight="1">
      <c r="A8" s="13" t="s">
        <v>42</v>
      </c>
      <c r="B8" s="13"/>
      <c r="C8" s="17">
        <f t="shared" si="4"/>
        <v>14.9925</v>
      </c>
      <c r="D8" s="17">
        <v>4</v>
      </c>
      <c r="E8" s="17">
        <v>0</v>
      </c>
      <c r="F8" s="17">
        <v>59.97</v>
      </c>
      <c r="G8" s="17">
        <v>-27.4</v>
      </c>
      <c r="H8" s="17">
        <f t="shared" si="1"/>
        <v>0.45689511422377854</v>
      </c>
      <c r="I8" s="17">
        <f t="shared" si="2"/>
        <v>-0.37187243194930797</v>
      </c>
      <c r="J8" s="17">
        <f t="shared" si="5"/>
        <v>-22.301189743999998</v>
      </c>
      <c r="K8" s="17">
        <f t="shared" si="3"/>
        <v>-5.5752974359999996</v>
      </c>
      <c r="L8" s="17">
        <v>21</v>
      </c>
      <c r="M8" s="17">
        <f t="shared" si="6"/>
        <v>0.19047619047619047</v>
      </c>
      <c r="N8" s="17">
        <v>0</v>
      </c>
      <c r="O8" s="17">
        <f t="shared" ref="O8:P8" si="16">D8/7</f>
        <v>0.5714285714285714</v>
      </c>
      <c r="P8" s="17">
        <f t="shared" si="16"/>
        <v>0</v>
      </c>
      <c r="Q8" s="17">
        <f t="shared" si="8"/>
        <v>0</v>
      </c>
      <c r="R8" s="17"/>
      <c r="S8" s="57">
        <v>0</v>
      </c>
      <c r="T8" s="62">
        <v>960</v>
      </c>
      <c r="U8" s="58">
        <v>60</v>
      </c>
      <c r="V8" s="61">
        <v>44238</v>
      </c>
      <c r="W8" s="57">
        <v>4</v>
      </c>
      <c r="X8" s="57">
        <f t="shared" si="9"/>
        <v>1</v>
      </c>
      <c r="Y8" s="57">
        <f t="shared" si="10"/>
        <v>5.4799999999999995</v>
      </c>
      <c r="Z8" s="57">
        <v>1</v>
      </c>
      <c r="AA8" s="57">
        <v>0</v>
      </c>
      <c r="AB8" s="60">
        <f t="shared" ref="AB8:AB31" si="17">IF(OR(AA8="UsLargeStandardSize",AA8="UsSmallStandardSize"),-0.69,-0.48)</f>
        <v>-0.48</v>
      </c>
      <c r="AC8" s="57">
        <v>0</v>
      </c>
      <c r="AD8" s="57">
        <f t="shared" ref="AD8:AD31" si="18">IFERROR(AB8*AC8*D8*2,0)</f>
        <v>0</v>
      </c>
      <c r="AE8" s="57">
        <v>-7.7</v>
      </c>
      <c r="AF8" s="57">
        <v>-3.768922436</v>
      </c>
      <c r="AG8" s="57">
        <v>0</v>
      </c>
    </row>
    <row r="9" spans="1:33" ht="15.75" customHeight="1">
      <c r="A9" s="13" t="s">
        <v>44</v>
      </c>
      <c r="B9" s="13"/>
      <c r="C9" s="17">
        <f t="shared" si="4"/>
        <v>19.989999999999998</v>
      </c>
      <c r="D9" s="17">
        <v>1</v>
      </c>
      <c r="E9" s="17">
        <v>2</v>
      </c>
      <c r="F9" s="17">
        <v>19.989999999999998</v>
      </c>
      <c r="G9" s="17">
        <v>-28.02</v>
      </c>
      <c r="H9" s="17">
        <f t="shared" si="1"/>
        <v>1.4017008504252126</v>
      </c>
      <c r="I9" s="17">
        <f t="shared" si="2"/>
        <v>-1.1521866816102497</v>
      </c>
      <c r="J9" s="17">
        <f t="shared" si="5"/>
        <v>-23.03221176538889</v>
      </c>
      <c r="K9" s="17">
        <f t="shared" si="3"/>
        <v>-23.03221176538889</v>
      </c>
      <c r="L9" s="17">
        <v>0</v>
      </c>
      <c r="M9" s="17" t="str">
        <f t="shared" si="6"/>
        <v>-</v>
      </c>
      <c r="N9" s="17">
        <v>1</v>
      </c>
      <c r="O9" s="17">
        <f t="shared" ref="O9:P9" si="19">D9/7</f>
        <v>0.14285714285714285</v>
      </c>
      <c r="P9" s="17">
        <f t="shared" si="19"/>
        <v>0.2857142857142857</v>
      </c>
      <c r="Q9" s="17">
        <f t="shared" si="8"/>
        <v>2</v>
      </c>
      <c r="R9" s="17"/>
      <c r="S9" s="57">
        <v>4.2231075697211153</v>
      </c>
      <c r="T9" s="57">
        <v>900</v>
      </c>
      <c r="U9" s="58">
        <v>736</v>
      </c>
      <c r="V9" s="61">
        <v>44254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7"/>
        <v>-0.69</v>
      </c>
      <c r="AC9" s="57">
        <v>0.13158275462962962</v>
      </c>
      <c r="AD9" s="57">
        <f t="shared" si="18"/>
        <v>-0.18158420138888887</v>
      </c>
      <c r="AE9" s="57">
        <v>-7.7</v>
      </c>
      <c r="AF9" s="57">
        <v>-4.1221275640000004</v>
      </c>
      <c r="AG9" s="57">
        <v>0</v>
      </c>
    </row>
    <row r="10" spans="1:33" ht="15.75" customHeight="1">
      <c r="A10" s="25" t="s">
        <v>46</v>
      </c>
      <c r="B10" s="25" t="s">
        <v>483</v>
      </c>
      <c r="C10" s="17">
        <f t="shared" si="4"/>
        <v>19.989999999999998</v>
      </c>
      <c r="D10" s="17">
        <v>5</v>
      </c>
      <c r="E10" s="17">
        <v>0</v>
      </c>
      <c r="F10" s="17">
        <v>99.949999999999989</v>
      </c>
      <c r="G10" s="17">
        <v>-31.18000000000001</v>
      </c>
      <c r="H10" s="17">
        <f t="shared" si="1"/>
        <v>0.31195597798899466</v>
      </c>
      <c r="I10" s="17">
        <f t="shared" si="2"/>
        <v>-6.244180917403172E-2</v>
      </c>
      <c r="J10" s="17">
        <f t="shared" si="5"/>
        <v>-6.24105882694447</v>
      </c>
      <c r="K10" s="17">
        <f t="shared" si="3"/>
        <v>-1.248211765388894</v>
      </c>
      <c r="L10" s="17">
        <v>16</v>
      </c>
      <c r="M10" s="17">
        <f t="shared" si="6"/>
        <v>0.3125</v>
      </c>
      <c r="N10" s="17">
        <v>721</v>
      </c>
      <c r="O10" s="17">
        <f t="shared" ref="O10:P10" si="20">D10/7</f>
        <v>0.7142857142857143</v>
      </c>
      <c r="P10" s="17">
        <f t="shared" si="20"/>
        <v>0</v>
      </c>
      <c r="Q10" s="17">
        <f t="shared" si="8"/>
        <v>1009</v>
      </c>
      <c r="R10" s="17"/>
      <c r="S10" s="57">
        <v>1.074846625766871</v>
      </c>
      <c r="T10" s="57">
        <v>900</v>
      </c>
      <c r="U10" s="58">
        <v>736</v>
      </c>
      <c r="V10" s="61">
        <v>44254</v>
      </c>
      <c r="W10" s="62">
        <v>3</v>
      </c>
      <c r="X10" s="57">
        <f t="shared" si="9"/>
        <v>0.6</v>
      </c>
      <c r="Y10" s="57">
        <f t="shared" si="10"/>
        <v>7.7950000000000026</v>
      </c>
      <c r="Z10" s="62">
        <v>1</v>
      </c>
      <c r="AA10" s="57" t="s">
        <v>35</v>
      </c>
      <c r="AB10" s="60">
        <f t="shared" si="17"/>
        <v>-0.69</v>
      </c>
      <c r="AC10" s="62">
        <v>0.13158275462962962</v>
      </c>
      <c r="AD10" s="57">
        <f t="shared" si="18"/>
        <v>-0.90792100694444433</v>
      </c>
      <c r="AE10" s="57">
        <v>-7.7</v>
      </c>
      <c r="AF10" s="57">
        <v>-4.1221275640000004</v>
      </c>
      <c r="AG10" s="57">
        <v>0</v>
      </c>
    </row>
    <row r="11" spans="1:33" ht="15.75" customHeight="1">
      <c r="A11" s="25" t="s">
        <v>48</v>
      </c>
      <c r="B11" s="25" t="s">
        <v>484</v>
      </c>
      <c r="C11" s="17">
        <f t="shared" si="4"/>
        <v>19.738888888888891</v>
      </c>
      <c r="D11" s="17">
        <v>9</v>
      </c>
      <c r="E11" s="17">
        <v>0</v>
      </c>
      <c r="F11" s="17">
        <v>177.65</v>
      </c>
      <c r="G11" s="17">
        <v>-30.96</v>
      </c>
      <c r="H11" s="17">
        <f t="shared" si="1"/>
        <v>0.17427526034337179</v>
      </c>
      <c r="I11" s="17">
        <f t="shared" si="2"/>
        <v>6.318310570503799E-2</v>
      </c>
      <c r="J11" s="17">
        <f t="shared" si="5"/>
        <v>11.224478728499999</v>
      </c>
      <c r="K11" s="17">
        <f t="shared" si="3"/>
        <v>1.2471643031666666</v>
      </c>
      <c r="L11" s="17">
        <v>33</v>
      </c>
      <c r="M11" s="17">
        <f t="shared" si="6"/>
        <v>0.27272727272727271</v>
      </c>
      <c r="N11" s="17">
        <v>713</v>
      </c>
      <c r="O11" s="17">
        <f t="shared" ref="O11:P11" si="21">D11/7</f>
        <v>1.2857142857142858</v>
      </c>
      <c r="P11" s="17">
        <f t="shared" si="21"/>
        <v>0</v>
      </c>
      <c r="Q11" s="17">
        <f t="shared" si="8"/>
        <v>554</v>
      </c>
      <c r="R11" s="17"/>
      <c r="S11" s="57">
        <v>1.180327868852459</v>
      </c>
      <c r="T11" s="57">
        <v>164</v>
      </c>
      <c r="U11" s="58">
        <v>164</v>
      </c>
      <c r="V11" s="61">
        <v>44321</v>
      </c>
      <c r="W11" s="62">
        <v>6</v>
      </c>
      <c r="X11" s="57">
        <f t="shared" si="9"/>
        <v>0.66666666666666663</v>
      </c>
      <c r="Y11" s="57">
        <f t="shared" si="10"/>
        <v>4.4228571428571426</v>
      </c>
      <c r="Z11" s="62">
        <v>1</v>
      </c>
      <c r="AA11" s="62" t="s">
        <v>35</v>
      </c>
      <c r="AB11" s="60">
        <f t="shared" si="17"/>
        <v>-0.69</v>
      </c>
      <c r="AC11" s="62">
        <v>0.13158275462962962</v>
      </c>
      <c r="AD11" s="57">
        <f t="shared" si="18"/>
        <v>-1.6342578124999998</v>
      </c>
      <c r="AE11" s="57">
        <v>-7.7</v>
      </c>
      <c r="AF11" s="57">
        <v>-4.2093070509999997</v>
      </c>
      <c r="AG11" s="57">
        <v>0</v>
      </c>
    </row>
    <row r="12" spans="1:33" ht="15.75" customHeight="1">
      <c r="A12" s="25" t="s">
        <v>50</v>
      </c>
      <c r="B12" s="25" t="s">
        <v>485</v>
      </c>
      <c r="C12" s="17">
        <f t="shared" si="4"/>
        <v>19.989999999999998</v>
      </c>
      <c r="D12" s="17">
        <v>6</v>
      </c>
      <c r="E12" s="17">
        <v>1</v>
      </c>
      <c r="F12" s="17">
        <v>119.94</v>
      </c>
      <c r="G12" s="17">
        <v>-37.570000000000007</v>
      </c>
      <c r="H12" s="17">
        <f t="shared" si="1"/>
        <v>0.31323995330998838</v>
      </c>
      <c r="I12" s="17">
        <f t="shared" si="2"/>
        <v>-7.802780730643108E-2</v>
      </c>
      <c r="J12" s="17">
        <f t="shared" si="5"/>
        <v>-9.3586552083333441</v>
      </c>
      <c r="K12" s="17">
        <f t="shared" si="3"/>
        <v>-1.5597758680555573</v>
      </c>
      <c r="L12" s="17">
        <v>33</v>
      </c>
      <c r="M12" s="17">
        <f t="shared" si="6"/>
        <v>0.18181818181818182</v>
      </c>
      <c r="N12" s="17">
        <v>719</v>
      </c>
      <c r="O12" s="17">
        <f t="shared" ref="O12:P12" si="22">D12/7</f>
        <v>0.8571428571428571</v>
      </c>
      <c r="P12" s="17">
        <f t="shared" si="22"/>
        <v>0.14285714285714285</v>
      </c>
      <c r="Q12" s="17">
        <f t="shared" si="8"/>
        <v>719</v>
      </c>
      <c r="R12" s="17"/>
      <c r="S12" s="57">
        <v>0.83365949119373772</v>
      </c>
      <c r="T12" s="57">
        <v>164</v>
      </c>
      <c r="U12" s="58">
        <v>164</v>
      </c>
      <c r="V12" s="61">
        <v>44321</v>
      </c>
      <c r="W12" s="62">
        <v>0</v>
      </c>
      <c r="X12" s="57">
        <f t="shared" si="9"/>
        <v>0</v>
      </c>
      <c r="Y12" s="57">
        <f t="shared" si="10"/>
        <v>12.523333333333335</v>
      </c>
      <c r="Z12" s="62">
        <v>3</v>
      </c>
      <c r="AA12" s="62" t="s">
        <v>35</v>
      </c>
      <c r="AB12" s="60">
        <f t="shared" si="17"/>
        <v>-0.69</v>
      </c>
      <c r="AC12" s="62">
        <v>0.13158275462962962</v>
      </c>
      <c r="AD12" s="57">
        <f t="shared" si="18"/>
        <v>-1.0895052083333332</v>
      </c>
      <c r="AE12" s="57">
        <v>-7.7</v>
      </c>
      <c r="AF12" s="57">
        <v>-4.4080250000000003</v>
      </c>
      <c r="AG12" s="57">
        <v>0</v>
      </c>
    </row>
    <row r="13" spans="1:33" ht="15.75" customHeight="1">
      <c r="A13" s="13" t="s">
        <v>52</v>
      </c>
      <c r="B13" s="13" t="s">
        <v>486</v>
      </c>
      <c r="C13" s="17">
        <f t="shared" si="4"/>
        <v>19.62142857142857</v>
      </c>
      <c r="D13" s="17">
        <v>7</v>
      </c>
      <c r="E13" s="17">
        <v>5</v>
      </c>
      <c r="F13" s="17">
        <v>137.35</v>
      </c>
      <c r="G13" s="17">
        <v>-27.38</v>
      </c>
      <c r="H13" s="17">
        <f t="shared" si="1"/>
        <v>0.19934473971605388</v>
      </c>
      <c r="I13" s="17">
        <f t="shared" si="2"/>
        <v>2.4319152459248428E-2</v>
      </c>
      <c r="J13" s="17">
        <f t="shared" si="5"/>
        <v>3.3402355902777714</v>
      </c>
      <c r="K13" s="17">
        <f t="shared" si="3"/>
        <v>0.4771765128968245</v>
      </c>
      <c r="L13" s="17">
        <v>47</v>
      </c>
      <c r="M13" s="17">
        <f t="shared" si="6"/>
        <v>0.14893617021276595</v>
      </c>
      <c r="N13" s="17">
        <v>728</v>
      </c>
      <c r="O13" s="17">
        <f t="shared" ref="O13:P13" si="23">D13/7</f>
        <v>1</v>
      </c>
      <c r="P13" s="17">
        <f t="shared" si="23"/>
        <v>0.7142857142857143</v>
      </c>
      <c r="Q13" s="17">
        <f t="shared" si="8"/>
        <v>424</v>
      </c>
      <c r="R13" s="17"/>
      <c r="S13" s="57">
        <v>0.80256136606189965</v>
      </c>
      <c r="T13" s="57">
        <v>164</v>
      </c>
      <c r="U13" s="58">
        <v>164</v>
      </c>
      <c r="V13" s="61">
        <v>44321</v>
      </c>
      <c r="W13" s="57">
        <v>4</v>
      </c>
      <c r="X13" s="57">
        <f t="shared" si="9"/>
        <v>0.5714285714285714</v>
      </c>
      <c r="Y13" s="57">
        <f t="shared" si="10"/>
        <v>4.5633333333333335</v>
      </c>
      <c r="Z13" s="57">
        <v>2</v>
      </c>
      <c r="AA13" s="57" t="s">
        <v>35</v>
      </c>
      <c r="AB13" s="60">
        <f t="shared" si="17"/>
        <v>-0.69</v>
      </c>
      <c r="AC13" s="57">
        <v>0.13158275462962962</v>
      </c>
      <c r="AD13" s="57">
        <f t="shared" si="18"/>
        <v>-1.2710894097222221</v>
      </c>
      <c r="AE13" s="57">
        <v>-7.7</v>
      </c>
      <c r="AF13" s="57">
        <v>-4.4080250000000003</v>
      </c>
      <c r="AG13" s="57">
        <v>0</v>
      </c>
    </row>
    <row r="14" spans="1:33" ht="108.75" customHeight="1">
      <c r="A14" s="25" t="s">
        <v>54</v>
      </c>
      <c r="B14" s="25" t="s">
        <v>138</v>
      </c>
      <c r="C14" s="17">
        <f t="shared" si="4"/>
        <v>17.989999999999998</v>
      </c>
      <c r="D14" s="17">
        <v>24</v>
      </c>
      <c r="E14" s="17">
        <v>6</v>
      </c>
      <c r="F14" s="17">
        <v>431.76</v>
      </c>
      <c r="G14" s="17">
        <v>-16.760000000000002</v>
      </c>
      <c r="H14" s="17">
        <f t="shared" si="1"/>
        <v>3.8817861775060226E-2</v>
      </c>
      <c r="I14" s="17">
        <f t="shared" si="2"/>
        <v>0.12804655171082696</v>
      </c>
      <c r="J14" s="17">
        <f t="shared" si="5"/>
        <v>55.285379166666651</v>
      </c>
      <c r="K14" s="17">
        <f t="shared" si="3"/>
        <v>2.3035574652777773</v>
      </c>
      <c r="L14" s="17">
        <v>71</v>
      </c>
      <c r="M14" s="17">
        <f t="shared" si="6"/>
        <v>0.3380281690140845</v>
      </c>
      <c r="N14" s="17">
        <v>729</v>
      </c>
      <c r="O14" s="17">
        <f t="shared" ref="O14:P14" si="24">D14/7</f>
        <v>3.4285714285714284</v>
      </c>
      <c r="P14" s="17">
        <f t="shared" si="24"/>
        <v>0.8571428571428571</v>
      </c>
      <c r="Q14" s="17">
        <f t="shared" si="8"/>
        <v>170</v>
      </c>
      <c r="R14" s="17"/>
      <c r="S14" s="57">
        <v>0.39169909208819709</v>
      </c>
      <c r="T14" s="57">
        <v>164</v>
      </c>
      <c r="U14" s="58">
        <v>164</v>
      </c>
      <c r="V14" s="61">
        <v>44321</v>
      </c>
      <c r="W14" s="62">
        <v>0</v>
      </c>
      <c r="X14" s="57">
        <f t="shared" si="9"/>
        <v>0</v>
      </c>
      <c r="Y14" s="57">
        <f t="shared" si="10"/>
        <v>16.760000000000002</v>
      </c>
      <c r="Z14" s="62">
        <v>1</v>
      </c>
      <c r="AA14" s="62" t="s">
        <v>35</v>
      </c>
      <c r="AB14" s="60">
        <f t="shared" si="17"/>
        <v>-0.69</v>
      </c>
      <c r="AC14" s="62">
        <v>0.13158275462962962</v>
      </c>
      <c r="AD14" s="57">
        <f t="shared" si="18"/>
        <v>-4.3580208333333328</v>
      </c>
      <c r="AE14" s="57">
        <v>-7.7</v>
      </c>
      <c r="AF14" s="57">
        <v>-4.4080250000000003</v>
      </c>
      <c r="AG14" s="57">
        <v>0</v>
      </c>
    </row>
    <row r="15" spans="1:33" ht="15.75" customHeight="1">
      <c r="A15" s="13" t="s">
        <v>56</v>
      </c>
      <c r="B15" s="13" t="s">
        <v>487</v>
      </c>
      <c r="C15" s="17">
        <f t="shared" si="4"/>
        <v>18.016206896551722</v>
      </c>
      <c r="D15" s="17">
        <v>29</v>
      </c>
      <c r="E15" s="17">
        <v>5</v>
      </c>
      <c r="F15" s="17">
        <v>522.46999999999991</v>
      </c>
      <c r="G15" s="17">
        <v>-14.41</v>
      </c>
      <c r="H15" s="17">
        <f t="shared" si="1"/>
        <v>2.7580530939575482E-2</v>
      </c>
      <c r="I15" s="17">
        <f t="shared" si="2"/>
        <v>0.13515636909243048</v>
      </c>
      <c r="J15" s="17">
        <f t="shared" si="5"/>
        <v>70.615148159722139</v>
      </c>
      <c r="K15" s="17">
        <f t="shared" si="3"/>
        <v>2.4350051089559357</v>
      </c>
      <c r="L15" s="17">
        <v>59</v>
      </c>
      <c r="M15" s="17">
        <f t="shared" si="6"/>
        <v>0.49152542372881358</v>
      </c>
      <c r="N15" s="17">
        <v>703</v>
      </c>
      <c r="O15" s="17">
        <f t="shared" ref="O15:P15" si="25">D15/7</f>
        <v>4.1428571428571432</v>
      </c>
      <c r="P15" s="17">
        <f t="shared" si="25"/>
        <v>0.7142857142857143</v>
      </c>
      <c r="Q15" s="17">
        <f t="shared" si="8"/>
        <v>144</v>
      </c>
      <c r="R15" s="17"/>
      <c r="S15" s="57">
        <v>0.28153310104529622</v>
      </c>
      <c r="T15" s="57">
        <v>164</v>
      </c>
      <c r="U15" s="58">
        <v>164</v>
      </c>
      <c r="V15" s="61">
        <v>44341</v>
      </c>
      <c r="W15" s="57">
        <v>3</v>
      </c>
      <c r="X15" s="57">
        <f t="shared" si="9"/>
        <v>0.10344827586206896</v>
      </c>
      <c r="Y15" s="57">
        <f t="shared" si="10"/>
        <v>4.8033333333333337</v>
      </c>
      <c r="Z15" s="57">
        <v>0</v>
      </c>
      <c r="AA15" s="57" t="s">
        <v>35</v>
      </c>
      <c r="AB15" s="60">
        <f t="shared" si="17"/>
        <v>-0.69</v>
      </c>
      <c r="AC15" s="57">
        <v>0.13158275462962962</v>
      </c>
      <c r="AD15" s="57">
        <f t="shared" si="18"/>
        <v>-5.2659418402777769</v>
      </c>
      <c r="AE15" s="57">
        <v>-7.7</v>
      </c>
      <c r="AF15" s="57">
        <v>-4.5002899999999997</v>
      </c>
      <c r="AG15" s="57">
        <v>0</v>
      </c>
    </row>
    <row r="16" spans="1:33" ht="15.75" customHeight="1">
      <c r="A16" s="25" t="s">
        <v>57</v>
      </c>
      <c r="B16" s="25" t="s">
        <v>488</v>
      </c>
      <c r="C16" s="17">
        <f t="shared" si="4"/>
        <v>18.011521739130433</v>
      </c>
      <c r="D16" s="17">
        <v>46</v>
      </c>
      <c r="E16" s="17">
        <v>3</v>
      </c>
      <c r="F16" s="17">
        <v>828.53</v>
      </c>
      <c r="G16" s="17">
        <v>-1.71</v>
      </c>
      <c r="H16" s="17">
        <f t="shared" si="1"/>
        <v>2.0638962982631888E-3</v>
      </c>
      <c r="I16" s="17">
        <f t="shared" si="2"/>
        <v>0.16049423284143136</v>
      </c>
      <c r="J16" s="17">
        <f t="shared" si="5"/>
        <v>132.97428673611111</v>
      </c>
      <c r="K16" s="17">
        <f t="shared" si="3"/>
        <v>2.8907453638285023</v>
      </c>
      <c r="L16" s="17">
        <v>87</v>
      </c>
      <c r="M16" s="17">
        <f t="shared" si="6"/>
        <v>0.52873563218390807</v>
      </c>
      <c r="N16" s="17">
        <v>657</v>
      </c>
      <c r="O16" s="17">
        <f t="shared" ref="O16:P16" si="26">D16/7</f>
        <v>6.5714285714285712</v>
      </c>
      <c r="P16" s="17">
        <f t="shared" si="26"/>
        <v>0.42857142857142855</v>
      </c>
      <c r="Q16" s="17">
        <f t="shared" si="8"/>
        <v>93</v>
      </c>
      <c r="R16" s="17"/>
      <c r="S16" s="57">
        <v>0.38578680203045679</v>
      </c>
      <c r="T16" s="57">
        <v>164</v>
      </c>
      <c r="U16" s="58">
        <v>164</v>
      </c>
      <c r="V16" s="61">
        <v>44324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35</v>
      </c>
      <c r="AB16" s="60">
        <f t="shared" si="17"/>
        <v>-0.69</v>
      </c>
      <c r="AC16" s="62">
        <v>0.13158275462962962</v>
      </c>
      <c r="AD16" s="57">
        <f t="shared" si="18"/>
        <v>-8.3528732638888883</v>
      </c>
      <c r="AE16" s="57">
        <v>-7.7</v>
      </c>
      <c r="AF16" s="57">
        <v>-4.5002899999999997</v>
      </c>
      <c r="AG16" s="57">
        <v>0</v>
      </c>
    </row>
    <row r="17" spans="1:33" ht="15.75" customHeight="1">
      <c r="A17" s="13" t="s">
        <v>59</v>
      </c>
      <c r="B17" s="13" t="s">
        <v>113</v>
      </c>
      <c r="C17" s="17">
        <f t="shared" si="4"/>
        <v>17.445875000000001</v>
      </c>
      <c r="D17" s="17">
        <v>80</v>
      </c>
      <c r="E17" s="17">
        <v>1</v>
      </c>
      <c r="F17" s="17">
        <v>1395.67</v>
      </c>
      <c r="G17" s="17">
        <v>-0.06</v>
      </c>
      <c r="H17" s="17">
        <f t="shared" si="1"/>
        <v>4.2990105110806994E-5</v>
      </c>
      <c r="I17" s="17">
        <f t="shared" si="2"/>
        <v>0.14022624537955894</v>
      </c>
      <c r="J17" s="17">
        <f t="shared" si="5"/>
        <v>195.70956388888902</v>
      </c>
      <c r="K17" s="17">
        <f t="shared" si="3"/>
        <v>2.4463695486111128</v>
      </c>
      <c r="L17" s="17">
        <v>123</v>
      </c>
      <c r="M17" s="17">
        <f t="shared" si="6"/>
        <v>0.65040650406504064</v>
      </c>
      <c r="N17" s="17">
        <v>574</v>
      </c>
      <c r="O17" s="17">
        <f t="shared" ref="O17:P17" si="27">D17/7</f>
        <v>11.428571428571429</v>
      </c>
      <c r="P17" s="17">
        <f t="shared" si="27"/>
        <v>0.14285714285714285</v>
      </c>
      <c r="Q17" s="17">
        <f t="shared" si="8"/>
        <v>49</v>
      </c>
      <c r="R17" s="17"/>
      <c r="S17" s="57">
        <v>0.5760709010339734</v>
      </c>
      <c r="T17" s="57">
        <v>1564</v>
      </c>
      <c r="U17" s="58">
        <v>164</v>
      </c>
      <c r="V17" s="61">
        <v>44324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7"/>
        <v>-0.69</v>
      </c>
      <c r="AC17" s="57">
        <v>0.13158275462962962</v>
      </c>
      <c r="AD17" s="57">
        <f t="shared" si="18"/>
        <v>-14.526736111111109</v>
      </c>
      <c r="AE17" s="57">
        <v>-7.7</v>
      </c>
      <c r="AF17" s="57">
        <v>-4.5002899999999997</v>
      </c>
      <c r="AG17" s="57">
        <v>0</v>
      </c>
    </row>
    <row r="18" spans="1:33" ht="15.75" customHeight="1">
      <c r="A18" s="13" t="s">
        <v>61</v>
      </c>
      <c r="B18" s="13" t="s">
        <v>489</v>
      </c>
      <c r="C18" s="17">
        <f t="shared" si="4"/>
        <v>17.868271604938272</v>
      </c>
      <c r="D18" s="17">
        <v>81</v>
      </c>
      <c r="E18" s="17">
        <v>3</v>
      </c>
      <c r="F18" s="17">
        <v>1447.33</v>
      </c>
      <c r="G18" s="17">
        <v>-0.08</v>
      </c>
      <c r="H18" s="17">
        <f t="shared" si="1"/>
        <v>5.5274194551346278E-5</v>
      </c>
      <c r="I18" s="17">
        <f t="shared" si="2"/>
        <v>0.15699162574361056</v>
      </c>
      <c r="J18" s="17">
        <f t="shared" si="5"/>
        <v>227.21868968749988</v>
      </c>
      <c r="K18" s="17">
        <f t="shared" si="3"/>
        <v>2.8051690084876526</v>
      </c>
      <c r="L18" s="17">
        <v>125</v>
      </c>
      <c r="M18" s="17">
        <f t="shared" si="6"/>
        <v>0.64800000000000002</v>
      </c>
      <c r="N18" s="17">
        <v>495</v>
      </c>
      <c r="O18" s="17">
        <f t="shared" ref="O18:P18" si="28">D18/7</f>
        <v>11.571428571428571</v>
      </c>
      <c r="P18" s="17">
        <f t="shared" si="28"/>
        <v>0.42857142857142855</v>
      </c>
      <c r="Q18" s="17">
        <f t="shared" si="8"/>
        <v>41</v>
      </c>
      <c r="R18" s="17"/>
      <c r="S18" s="57">
        <v>0.59927423535510627</v>
      </c>
      <c r="T18" s="57">
        <v>1564</v>
      </c>
      <c r="U18" s="58">
        <v>164</v>
      </c>
      <c r="V18" s="61">
        <v>44324</v>
      </c>
      <c r="W18" s="57">
        <v>1</v>
      </c>
      <c r="X18" s="57">
        <f t="shared" si="9"/>
        <v>1.2345679012345678E-2</v>
      </c>
      <c r="Y18" s="57">
        <f t="shared" si="10"/>
        <v>0.08</v>
      </c>
      <c r="Z18" s="57">
        <v>0</v>
      </c>
      <c r="AA18" s="57" t="s">
        <v>35</v>
      </c>
      <c r="AB18" s="60">
        <f t="shared" si="17"/>
        <v>-0.69</v>
      </c>
      <c r="AC18" s="57">
        <v>0.13158275462962962</v>
      </c>
      <c r="AD18" s="57">
        <f t="shared" si="18"/>
        <v>-14.708320312499998</v>
      </c>
      <c r="AE18" s="57">
        <v>-7.7</v>
      </c>
      <c r="AF18" s="57">
        <v>-4.5002899999999997</v>
      </c>
      <c r="AG18" s="57">
        <v>0</v>
      </c>
    </row>
    <row r="19" spans="1:33" ht="15.75" customHeight="1">
      <c r="A19" s="25" t="s">
        <v>64</v>
      </c>
      <c r="B19" s="25" t="s">
        <v>113</v>
      </c>
      <c r="C19" s="17">
        <f t="shared" si="4"/>
        <v>19.250547945205479</v>
      </c>
      <c r="D19" s="17">
        <v>73</v>
      </c>
      <c r="E19" s="17">
        <v>0</v>
      </c>
      <c r="F19" s="17">
        <v>1405.29</v>
      </c>
      <c r="G19" s="17">
        <v>0</v>
      </c>
      <c r="H19" s="17">
        <f t="shared" si="1"/>
        <v>0</v>
      </c>
      <c r="I19" s="17">
        <f t="shared" si="2"/>
        <v>0.20680406414235572</v>
      </c>
      <c r="J19" s="17">
        <f t="shared" si="5"/>
        <v>290.61968329861105</v>
      </c>
      <c r="K19" s="17">
        <f t="shared" si="3"/>
        <v>3.9810915520357679</v>
      </c>
      <c r="L19" s="17">
        <v>95</v>
      </c>
      <c r="M19" s="17">
        <f t="shared" si="6"/>
        <v>0.76842105263157889</v>
      </c>
      <c r="N19" s="17">
        <v>416</v>
      </c>
      <c r="O19" s="17">
        <f t="shared" ref="O19:P19" si="29">D19/7</f>
        <v>10.428571428571429</v>
      </c>
      <c r="P19" s="17">
        <f t="shared" si="29"/>
        <v>0</v>
      </c>
      <c r="Q19" s="17">
        <f t="shared" si="8"/>
        <v>39</v>
      </c>
      <c r="R19" s="17"/>
      <c r="S19" s="57">
        <v>0.79829242262540023</v>
      </c>
      <c r="T19" s="57">
        <v>1564</v>
      </c>
      <c r="U19" s="58">
        <v>164</v>
      </c>
      <c r="V19" s="61">
        <v>44324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7"/>
        <v>-0.69</v>
      </c>
      <c r="AC19" s="62">
        <v>0.13158275462962962</v>
      </c>
      <c r="AD19" s="57">
        <f t="shared" si="18"/>
        <v>-13.255646701388887</v>
      </c>
      <c r="AE19" s="57">
        <v>-7.7</v>
      </c>
      <c r="AF19" s="57">
        <v>-4.5002899999999997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19.687719298245614</v>
      </c>
      <c r="D20" s="17">
        <v>57</v>
      </c>
      <c r="E20" s="17">
        <v>0</v>
      </c>
      <c r="F20" s="17">
        <v>1122.2</v>
      </c>
      <c r="G20" s="17">
        <v>-0.08</v>
      </c>
      <c r="H20" s="17">
        <f t="shared" si="1"/>
        <v>7.1288540367135978E-5</v>
      </c>
      <c r="I20" s="17">
        <f t="shared" si="2"/>
        <v>0.22101512254574343</v>
      </c>
      <c r="J20" s="17">
        <f t="shared" si="5"/>
        <v>248.02317052083328</v>
      </c>
      <c r="K20" s="17">
        <f t="shared" si="3"/>
        <v>4.351283693347952</v>
      </c>
      <c r="L20" s="17">
        <v>105</v>
      </c>
      <c r="M20" s="17">
        <f t="shared" si="6"/>
        <v>0.54285714285714282</v>
      </c>
      <c r="N20" s="17">
        <v>365</v>
      </c>
      <c r="O20" s="17">
        <f t="shared" ref="O20:P20" si="30">D20/7</f>
        <v>8.1428571428571423</v>
      </c>
      <c r="P20" s="17">
        <f t="shared" si="30"/>
        <v>0</v>
      </c>
      <c r="Q20" s="17">
        <f t="shared" si="8"/>
        <v>44</v>
      </c>
      <c r="R20" s="17"/>
      <c r="S20" s="57">
        <v>0.95343680709534373</v>
      </c>
      <c r="T20" s="57">
        <v>1864</v>
      </c>
      <c r="U20" s="58">
        <v>164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7"/>
        <v>-0.69</v>
      </c>
      <c r="AC20" s="57">
        <v>0.13158275462962962</v>
      </c>
      <c r="AD20" s="57">
        <f t="shared" si="18"/>
        <v>-10.350299479166665</v>
      </c>
      <c r="AE20" s="57">
        <v>-7.7</v>
      </c>
      <c r="AF20" s="57">
        <v>-4.5002899999999997</v>
      </c>
      <c r="AG20" s="57">
        <v>0</v>
      </c>
    </row>
    <row r="21" spans="1:33" ht="15.75" customHeight="1">
      <c r="A21" s="25" t="s">
        <v>68</v>
      </c>
      <c r="B21" s="25" t="s">
        <v>113</v>
      </c>
      <c r="C21" s="17">
        <f t="shared" si="4"/>
        <v>20.128615384615383</v>
      </c>
      <c r="D21" s="17">
        <v>65</v>
      </c>
      <c r="E21" s="17">
        <v>1</v>
      </c>
      <c r="F21" s="17">
        <v>1308.3599999999999</v>
      </c>
      <c r="G21" s="17">
        <v>0</v>
      </c>
      <c r="H21" s="17">
        <f t="shared" si="1"/>
        <v>0</v>
      </c>
      <c r="I21" s="17">
        <f t="shared" si="2"/>
        <v>0.23486209981176612</v>
      </c>
      <c r="J21" s="17">
        <f t="shared" si="5"/>
        <v>307.28417690972231</v>
      </c>
      <c r="K21" s="17">
        <f t="shared" si="3"/>
        <v>4.727448875534189</v>
      </c>
      <c r="L21" s="17">
        <v>117</v>
      </c>
      <c r="M21" s="17">
        <f t="shared" si="6"/>
        <v>0.55555555555555558</v>
      </c>
      <c r="N21" s="17">
        <v>462</v>
      </c>
      <c r="O21" s="17">
        <f t="shared" ref="O21:P21" si="31">D21/7</f>
        <v>9.2857142857142865</v>
      </c>
      <c r="P21" s="17">
        <f t="shared" si="31"/>
        <v>0.14285714285714285</v>
      </c>
      <c r="Q21" s="17">
        <f t="shared" si="8"/>
        <v>49</v>
      </c>
      <c r="R21" s="17"/>
      <c r="S21" s="57">
        <v>1.1951807228915661</v>
      </c>
      <c r="T21" s="57">
        <v>1700</v>
      </c>
      <c r="U21" s="58">
        <v>300</v>
      </c>
      <c r="V21" s="61">
        <v>44354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35</v>
      </c>
      <c r="AB21" s="60">
        <f t="shared" si="17"/>
        <v>-0.69</v>
      </c>
      <c r="AC21" s="57">
        <v>0.13158275462962962</v>
      </c>
      <c r="AD21" s="57">
        <f t="shared" si="18"/>
        <v>-11.802973090277776</v>
      </c>
      <c r="AE21" s="57">
        <v>-7.7</v>
      </c>
      <c r="AF21" s="57">
        <v>-4.5002899999999997</v>
      </c>
      <c r="AG21" s="57">
        <v>0</v>
      </c>
    </row>
    <row r="22" spans="1:33" ht="15.75" customHeight="1">
      <c r="A22" s="25" t="s">
        <v>70</v>
      </c>
      <c r="B22" s="32">
        <v>18.989999999999998</v>
      </c>
      <c r="C22" s="17">
        <f t="shared" si="4"/>
        <v>20.014259259259259</v>
      </c>
      <c r="D22" s="17">
        <v>54</v>
      </c>
      <c r="E22" s="17">
        <v>0</v>
      </c>
      <c r="F22" s="17">
        <v>1080.77</v>
      </c>
      <c r="G22" s="17">
        <v>-19.39</v>
      </c>
      <c r="H22" s="17">
        <f t="shared" si="1"/>
        <v>1.7940912497571179E-2</v>
      </c>
      <c r="I22" s="17">
        <f t="shared" si="2"/>
        <v>0.21340645384771964</v>
      </c>
      <c r="J22" s="17">
        <f t="shared" si="5"/>
        <v>230.64329312499996</v>
      </c>
      <c r="K22" s="17">
        <f t="shared" si="3"/>
        <v>4.2711720949074063</v>
      </c>
      <c r="L22" s="17">
        <v>112</v>
      </c>
      <c r="M22" s="17">
        <f t="shared" si="6"/>
        <v>0.48214285714285715</v>
      </c>
      <c r="N22" s="17">
        <v>410</v>
      </c>
      <c r="O22" s="17">
        <f t="shared" ref="O22:P22" si="32">D22/7</f>
        <v>7.7142857142857144</v>
      </c>
      <c r="P22" s="17">
        <f t="shared" si="32"/>
        <v>0</v>
      </c>
      <c r="Q22" s="17">
        <f t="shared" si="8"/>
        <v>53</v>
      </c>
      <c r="R22" s="17"/>
      <c r="S22" s="57">
        <v>1.3041937389249849</v>
      </c>
      <c r="T22" s="57">
        <v>1700</v>
      </c>
      <c r="U22" s="58">
        <v>300</v>
      </c>
      <c r="V22" s="61">
        <v>44372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35</v>
      </c>
      <c r="AB22" s="60">
        <f t="shared" si="17"/>
        <v>-0.69</v>
      </c>
      <c r="AC22" s="62">
        <v>0.13158275462962962</v>
      </c>
      <c r="AD22" s="57">
        <f t="shared" si="18"/>
        <v>-9.8055468749999992</v>
      </c>
      <c r="AE22" s="57">
        <v>-7.7</v>
      </c>
      <c r="AF22" s="57">
        <v>-4.5002899999999997</v>
      </c>
      <c r="AG22" s="57">
        <v>0</v>
      </c>
    </row>
    <row r="23" spans="1:33" ht="15.75" customHeight="1">
      <c r="A23" s="25" t="s">
        <v>72</v>
      </c>
      <c r="B23" s="25" t="s">
        <v>113</v>
      </c>
      <c r="C23" s="17">
        <f t="shared" si="4"/>
        <v>19.896000000000001</v>
      </c>
      <c r="D23" s="17">
        <v>60</v>
      </c>
      <c r="E23" s="17">
        <v>2</v>
      </c>
      <c r="F23" s="17">
        <v>1193.76</v>
      </c>
      <c r="G23" s="17">
        <v>0</v>
      </c>
      <c r="H23" s="17">
        <f t="shared" si="1"/>
        <v>0</v>
      </c>
      <c r="I23" s="17">
        <f t="shared" si="2"/>
        <v>0.22767017483972207</v>
      </c>
      <c r="J23" s="17">
        <f t="shared" si="5"/>
        <v>271.78354791666663</v>
      </c>
      <c r="K23" s="17">
        <f t="shared" si="3"/>
        <v>4.5297257986111106</v>
      </c>
      <c r="L23" s="17">
        <v>144</v>
      </c>
      <c r="M23" s="17">
        <f t="shared" si="6"/>
        <v>0.41666666666666669</v>
      </c>
      <c r="N23" s="17">
        <v>353</v>
      </c>
      <c r="O23" s="17">
        <f t="shared" ref="O23:P23" si="33">D23/7</f>
        <v>8.5714285714285712</v>
      </c>
      <c r="P23" s="17">
        <f t="shared" si="33"/>
        <v>0.2857142857142857</v>
      </c>
      <c r="Q23" s="17">
        <f t="shared" si="8"/>
        <v>39</v>
      </c>
      <c r="R23" s="17"/>
      <c r="S23" s="57">
        <v>1.024305555555556</v>
      </c>
      <c r="T23" s="57">
        <v>1700</v>
      </c>
      <c r="U23" s="58">
        <v>300</v>
      </c>
      <c r="V23" s="61">
        <v>44372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35</v>
      </c>
      <c r="AB23" s="60">
        <f t="shared" si="17"/>
        <v>-0.69</v>
      </c>
      <c r="AC23" s="62">
        <v>0.13158275462962962</v>
      </c>
      <c r="AD23" s="57">
        <f t="shared" si="18"/>
        <v>-10.895052083333333</v>
      </c>
      <c r="AE23" s="57">
        <v>-7.7</v>
      </c>
      <c r="AF23" s="57">
        <v>-4.5002899999999997</v>
      </c>
      <c r="AG23" s="57">
        <v>0</v>
      </c>
    </row>
    <row r="24" spans="1:33" ht="15.75" customHeight="1">
      <c r="A24" s="25" t="s">
        <v>74</v>
      </c>
      <c r="B24" s="25" t="s">
        <v>192</v>
      </c>
      <c r="C24" s="17">
        <f t="shared" si="4"/>
        <v>19.320422535211268</v>
      </c>
      <c r="D24" s="17">
        <v>71</v>
      </c>
      <c r="E24" s="17">
        <v>0</v>
      </c>
      <c r="F24" s="17">
        <v>1371.75</v>
      </c>
      <c r="G24" s="17">
        <v>0</v>
      </c>
      <c r="H24" s="17">
        <f t="shared" si="1"/>
        <v>0</v>
      </c>
      <c r="I24" s="17">
        <f t="shared" si="2"/>
        <v>0.20913025821132777</v>
      </c>
      <c r="J24" s="17">
        <f t="shared" si="5"/>
        <v>286.87443170138886</v>
      </c>
      <c r="K24" s="17">
        <f t="shared" si="3"/>
        <v>4.0404849535406884</v>
      </c>
      <c r="L24" s="17">
        <v>146</v>
      </c>
      <c r="M24" s="17">
        <f t="shared" si="6"/>
        <v>0.4863013698630137</v>
      </c>
      <c r="N24" s="17">
        <v>286</v>
      </c>
      <c r="O24" s="17">
        <f t="shared" ref="O24:P24" si="34">D24/7</f>
        <v>10.142857142857142</v>
      </c>
      <c r="P24" s="17">
        <f t="shared" si="34"/>
        <v>0</v>
      </c>
      <c r="Q24" s="17">
        <f t="shared" si="8"/>
        <v>28</v>
      </c>
      <c r="R24" s="17"/>
      <c r="S24" s="57">
        <v>1.2450331125827809</v>
      </c>
      <c r="T24" s="57">
        <v>1700</v>
      </c>
      <c r="U24" s="58">
        <v>300</v>
      </c>
      <c r="V24" s="61" t="s">
        <v>295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35</v>
      </c>
      <c r="AB24" s="60">
        <f t="shared" si="17"/>
        <v>-0.69</v>
      </c>
      <c r="AC24" s="62">
        <v>0.13158275462962962</v>
      </c>
      <c r="AD24" s="57">
        <f t="shared" si="18"/>
        <v>-12.89247829861111</v>
      </c>
      <c r="AE24" s="57">
        <v>-7.7</v>
      </c>
      <c r="AF24" s="57">
        <v>-4.5002899999999997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20.813749999999999</v>
      </c>
      <c r="D25" s="17">
        <v>32</v>
      </c>
      <c r="E25" s="17">
        <v>4</v>
      </c>
      <c r="F25" s="17">
        <v>666.04</v>
      </c>
      <c r="G25" s="17">
        <v>-0.35</v>
      </c>
      <c r="H25" s="17">
        <f t="shared" si="1"/>
        <v>5.2549396432646691E-4</v>
      </c>
      <c r="I25" s="17">
        <f t="shared" si="2"/>
        <v>0.27956883303638741</v>
      </c>
      <c r="J25" s="17">
        <f t="shared" si="5"/>
        <v>186.20402555555546</v>
      </c>
      <c r="K25" s="17">
        <f t="shared" si="3"/>
        <v>5.8188757986111082</v>
      </c>
      <c r="L25" s="17">
        <v>110</v>
      </c>
      <c r="M25" s="17">
        <f t="shared" si="6"/>
        <v>0.29090909090909089</v>
      </c>
      <c r="N25" s="17">
        <v>244</v>
      </c>
      <c r="O25" s="17">
        <f t="shared" ref="O25:P25" si="35">D25/7</f>
        <v>4.5714285714285712</v>
      </c>
      <c r="P25" s="17">
        <f t="shared" si="35"/>
        <v>0.5714285714285714</v>
      </c>
      <c r="Q25" s="17">
        <f t="shared" si="8"/>
        <v>47</v>
      </c>
      <c r="R25" s="17"/>
      <c r="S25" s="57">
        <v>1.395161290322581</v>
      </c>
      <c r="T25" s="57">
        <v>1700</v>
      </c>
      <c r="U25" s="58">
        <v>300</v>
      </c>
      <c r="V25" s="61" t="s">
        <v>296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7"/>
        <v>-0.69</v>
      </c>
      <c r="AC25" s="57">
        <v>0.13158275462962962</v>
      </c>
      <c r="AD25" s="57">
        <f t="shared" si="18"/>
        <v>-5.8106944444444437</v>
      </c>
      <c r="AE25" s="57">
        <v>-7.18</v>
      </c>
      <c r="AF25" s="57">
        <v>-4.5002899999999997</v>
      </c>
      <c r="AG25" s="57">
        <v>0</v>
      </c>
    </row>
    <row r="26" spans="1:33" ht="15.75" customHeight="1">
      <c r="A26" s="25" t="s">
        <v>78</v>
      </c>
      <c r="B26" s="25" t="s">
        <v>490</v>
      </c>
      <c r="C26" s="17">
        <f t="shared" si="4"/>
        <v>20.68553846153846</v>
      </c>
      <c r="D26" s="17">
        <v>65</v>
      </c>
      <c r="E26" s="17">
        <v>9</v>
      </c>
      <c r="F26" s="17">
        <v>1344.56</v>
      </c>
      <c r="G26" s="17">
        <v>-0.16</v>
      </c>
      <c r="H26" s="17">
        <f t="shared" si="1"/>
        <v>1.1899803653239723E-4</v>
      </c>
      <c r="I26" s="17">
        <f t="shared" si="2"/>
        <v>0.27644298276739027</v>
      </c>
      <c r="J26" s="17">
        <f t="shared" si="5"/>
        <v>371.69417690972222</v>
      </c>
      <c r="K26" s="17">
        <f t="shared" si="3"/>
        <v>5.7183719524572645</v>
      </c>
      <c r="L26" s="17">
        <v>103</v>
      </c>
      <c r="M26" s="17">
        <f t="shared" si="6"/>
        <v>0.6310679611650486</v>
      </c>
      <c r="N26" s="17">
        <v>174</v>
      </c>
      <c r="O26" s="17">
        <f t="shared" ref="O26:P26" si="36">D26/7</f>
        <v>9.2857142857142865</v>
      </c>
      <c r="P26" s="17">
        <f t="shared" si="36"/>
        <v>1.2857142857142858</v>
      </c>
      <c r="Q26" s="17">
        <f t="shared" si="8"/>
        <v>16</v>
      </c>
      <c r="R26" s="17"/>
      <c r="S26" s="57">
        <v>1.523226135783563</v>
      </c>
      <c r="T26" s="57">
        <v>1400</v>
      </c>
      <c r="U26" s="58">
        <v>300</v>
      </c>
      <c r="V26" s="61" t="s">
        <v>297</v>
      </c>
      <c r="W26" s="62">
        <v>1</v>
      </c>
      <c r="X26" s="57">
        <f t="shared" si="9"/>
        <v>1.5384615384615385E-2</v>
      </c>
      <c r="Y26" s="57">
        <f t="shared" si="10"/>
        <v>0.16</v>
      </c>
      <c r="Z26" s="62">
        <v>0</v>
      </c>
      <c r="AA26" s="62" t="s">
        <v>35</v>
      </c>
      <c r="AB26" s="60">
        <f t="shared" si="17"/>
        <v>-0.69</v>
      </c>
      <c r="AC26" s="62">
        <v>0.13158275462962962</v>
      </c>
      <c r="AD26" s="57">
        <f t="shared" si="18"/>
        <v>-11.802973090277776</v>
      </c>
      <c r="AE26" s="57">
        <v>-7.18</v>
      </c>
      <c r="AF26" s="57">
        <v>-4.5002899999999997</v>
      </c>
      <c r="AG26" s="57">
        <v>0</v>
      </c>
    </row>
    <row r="27" spans="1:33" ht="15.75" customHeight="1">
      <c r="A27" s="25" t="s">
        <v>79</v>
      </c>
      <c r="B27" s="25" t="s">
        <v>113</v>
      </c>
      <c r="C27" s="17">
        <f t="shared" si="4"/>
        <v>22.734680851063828</v>
      </c>
      <c r="D27" s="17">
        <v>47</v>
      </c>
      <c r="E27" s="17">
        <v>6</v>
      </c>
      <c r="F27" s="17">
        <v>1068.53</v>
      </c>
      <c r="G27" s="17">
        <v>0</v>
      </c>
      <c r="H27" s="17">
        <f t="shared" si="1"/>
        <v>0</v>
      </c>
      <c r="I27" s="17">
        <f t="shared" si="2"/>
        <v>0.32824760421768429</v>
      </c>
      <c r="J27" s="17">
        <f t="shared" si="5"/>
        <v>350.74241253472218</v>
      </c>
      <c r="K27" s="17">
        <f t="shared" si="3"/>
        <v>7.4626045220153658</v>
      </c>
      <c r="L27" s="17">
        <v>107</v>
      </c>
      <c r="M27" s="17">
        <f t="shared" si="6"/>
        <v>0.43925233644859812</v>
      </c>
      <c r="N27" s="17">
        <v>119</v>
      </c>
      <c r="O27" s="17">
        <f t="shared" ref="O27:P27" si="37">D27/7</f>
        <v>6.7142857142857144</v>
      </c>
      <c r="P27" s="17">
        <f t="shared" si="37"/>
        <v>0.8571428571428571</v>
      </c>
      <c r="Q27" s="17">
        <f t="shared" si="8"/>
        <v>15</v>
      </c>
      <c r="R27" s="17"/>
      <c r="S27" s="57">
        <v>1.7803335250143759</v>
      </c>
      <c r="T27" s="57">
        <v>1400</v>
      </c>
      <c r="U27" s="58">
        <v>300</v>
      </c>
      <c r="V27" s="61" t="s">
        <v>297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35</v>
      </c>
      <c r="AB27" s="60">
        <f t="shared" si="17"/>
        <v>-0.69</v>
      </c>
      <c r="AC27" s="62">
        <v>0.13158275462962962</v>
      </c>
      <c r="AD27" s="57">
        <f t="shared" si="18"/>
        <v>-8.5344574652777769</v>
      </c>
      <c r="AE27" s="57">
        <v>-7.18</v>
      </c>
      <c r="AF27" s="57">
        <v>-4.5002899999999997</v>
      </c>
      <c r="AG27" s="57">
        <v>0</v>
      </c>
    </row>
    <row r="28" spans="1:33" ht="15.75" customHeight="1">
      <c r="A28" s="25" t="s">
        <v>81</v>
      </c>
      <c r="B28" s="25" t="s">
        <v>113</v>
      </c>
      <c r="C28" s="17">
        <f t="shared" si="4"/>
        <v>23.061346153846156</v>
      </c>
      <c r="D28" s="17">
        <v>52</v>
      </c>
      <c r="E28" s="17">
        <v>3</v>
      </c>
      <c r="F28" s="17">
        <v>1199.19</v>
      </c>
      <c r="G28" s="17">
        <v>-0.16</v>
      </c>
      <c r="H28" s="17">
        <f t="shared" si="1"/>
        <v>1.3342339412436728E-4</v>
      </c>
      <c r="I28" s="17">
        <f t="shared" si="2"/>
        <v>0.36770888377386218</v>
      </c>
      <c r="J28" s="17">
        <f t="shared" si="5"/>
        <v>440.95281633277784</v>
      </c>
      <c r="K28" s="17">
        <f t="shared" si="3"/>
        <v>8.4798618525534195</v>
      </c>
      <c r="L28" s="17">
        <v>166</v>
      </c>
      <c r="M28" s="17">
        <f t="shared" si="6"/>
        <v>0.31325301204819278</v>
      </c>
      <c r="N28" s="17">
        <v>67</v>
      </c>
      <c r="O28" s="17">
        <f t="shared" ref="O28:P28" si="38">D28/7</f>
        <v>7.4285714285714288</v>
      </c>
      <c r="P28" s="17">
        <f t="shared" si="38"/>
        <v>0.42857142857142855</v>
      </c>
      <c r="Q28" s="17">
        <f t="shared" si="8"/>
        <v>8</v>
      </c>
      <c r="R28" s="17"/>
      <c r="S28" s="57">
        <v>2.1066491112574059</v>
      </c>
      <c r="T28" s="57">
        <v>1400</v>
      </c>
      <c r="U28" s="58">
        <v>300</v>
      </c>
      <c r="V28" s="61" t="s">
        <v>297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35</v>
      </c>
      <c r="AB28" s="60">
        <f t="shared" si="17"/>
        <v>-0.69</v>
      </c>
      <c r="AC28" s="62">
        <v>0.13158275462962962</v>
      </c>
      <c r="AD28" s="57">
        <f t="shared" si="18"/>
        <v>-9.4423784722222202</v>
      </c>
      <c r="AE28" s="57">
        <v>-7.18</v>
      </c>
      <c r="AF28" s="57">
        <v>-3.75762125375</v>
      </c>
      <c r="AG28" s="57">
        <v>0</v>
      </c>
    </row>
    <row r="29" spans="1:33" ht="15.75" customHeight="1">
      <c r="A29" s="13" t="s">
        <v>82</v>
      </c>
      <c r="B29" s="13"/>
      <c r="C29" s="17">
        <f t="shared" si="4"/>
        <v>23.026363636363637</v>
      </c>
      <c r="D29" s="17">
        <v>55</v>
      </c>
      <c r="E29" s="17">
        <v>6</v>
      </c>
      <c r="F29" s="17">
        <v>1266.45</v>
      </c>
      <c r="G29" s="17">
        <v>-0.16</v>
      </c>
      <c r="H29" s="17">
        <f t="shared" si="1"/>
        <v>1.2633739981838998E-4</v>
      </c>
      <c r="I29" s="17">
        <f t="shared" si="2"/>
        <v>0.36698345767093932</v>
      </c>
      <c r="J29" s="17">
        <f t="shared" si="5"/>
        <v>464.7661999673611</v>
      </c>
      <c r="K29" s="17">
        <f t="shared" si="3"/>
        <v>8.4502945448611104</v>
      </c>
      <c r="L29" s="17">
        <v>209</v>
      </c>
      <c r="M29" s="17">
        <f t="shared" si="6"/>
        <v>0.26315789473684209</v>
      </c>
      <c r="N29" s="17">
        <v>9</v>
      </c>
      <c r="O29" s="17">
        <f t="shared" ref="O29:P29" si="39">D29/7</f>
        <v>7.8571428571428568</v>
      </c>
      <c r="P29" s="17">
        <f t="shared" si="39"/>
        <v>0.8571428571428571</v>
      </c>
      <c r="Q29" s="17">
        <f t="shared" si="8"/>
        <v>1</v>
      </c>
      <c r="R29" s="17"/>
      <c r="S29" s="57">
        <v>2.5341614906832302</v>
      </c>
      <c r="T29" s="57">
        <v>1400</v>
      </c>
      <c r="U29" s="58">
        <v>300</v>
      </c>
      <c r="V29" s="61" t="s">
        <v>297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7"/>
        <v>-0.69</v>
      </c>
      <c r="AC29" s="57">
        <v>0.13158275462962962</v>
      </c>
      <c r="AD29" s="57">
        <f t="shared" si="18"/>
        <v>-9.9871310763888879</v>
      </c>
      <c r="AE29" s="57">
        <v>-7.18</v>
      </c>
      <c r="AF29" s="57">
        <v>-3.75762125375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22.99</v>
      </c>
      <c r="D30" s="17">
        <v>1</v>
      </c>
      <c r="E30" s="17">
        <v>0</v>
      </c>
      <c r="F30" s="17">
        <v>22.99</v>
      </c>
      <c r="G30" s="17">
        <v>0</v>
      </c>
      <c r="H30" s="17">
        <f t="shared" si="1"/>
        <v>0</v>
      </c>
      <c r="I30" s="17">
        <f t="shared" si="2"/>
        <v>0.36634600021144464</v>
      </c>
      <c r="J30" s="17">
        <f t="shared" si="5"/>
        <v>8.4222945448611117</v>
      </c>
      <c r="K30" s="17">
        <f t="shared" si="3"/>
        <v>8.4222945448611117</v>
      </c>
      <c r="L30" s="17">
        <v>14</v>
      </c>
      <c r="M30" s="17">
        <f t="shared" si="6"/>
        <v>7.1428571428571425E-2</v>
      </c>
      <c r="N30" s="17">
        <v>0</v>
      </c>
      <c r="O30" s="17">
        <f t="shared" ref="O30:P30" si="40">D30/7</f>
        <v>0.14285714285714285</v>
      </c>
      <c r="P30" s="17">
        <f t="shared" si="40"/>
        <v>0</v>
      </c>
      <c r="Q30" s="17">
        <f t="shared" si="8"/>
        <v>0</v>
      </c>
      <c r="R30" s="17"/>
      <c r="S30" s="57">
        <v>2.380878951426368</v>
      </c>
      <c r="T30" s="57">
        <v>1400</v>
      </c>
      <c r="U30" s="58">
        <v>300</v>
      </c>
      <c r="V30" s="61" t="s">
        <v>432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7"/>
        <v>-0.69</v>
      </c>
      <c r="AC30" s="57">
        <v>0.13158275462962962</v>
      </c>
      <c r="AD30" s="57">
        <f t="shared" si="18"/>
        <v>-0.18158420138888887</v>
      </c>
      <c r="AE30" s="57">
        <v>-7.18</v>
      </c>
      <c r="AF30" s="57">
        <v>-3.75762125375</v>
      </c>
      <c r="AG30" s="57">
        <v>0</v>
      </c>
    </row>
    <row r="31" spans="1:33" ht="15.75" customHeight="1">
      <c r="A31" s="25" t="s">
        <v>85</v>
      </c>
      <c r="C31" s="17">
        <f t="shared" si="4"/>
        <v>22.99</v>
      </c>
      <c r="D31" s="17">
        <v>2</v>
      </c>
      <c r="E31" s="17">
        <v>0</v>
      </c>
      <c r="F31" s="17">
        <v>45.98</v>
      </c>
      <c r="G31" s="17">
        <v>0</v>
      </c>
      <c r="H31" s="17">
        <f t="shared" si="1"/>
        <v>0</v>
      </c>
      <c r="I31" s="17">
        <f t="shared" si="2"/>
        <v>0.36634600021144464</v>
      </c>
      <c r="J31" s="17">
        <f t="shared" si="5"/>
        <v>16.844589089722223</v>
      </c>
      <c r="K31" s="17">
        <f t="shared" si="3"/>
        <v>8.4222945448611117</v>
      </c>
      <c r="L31" s="17">
        <v>15</v>
      </c>
      <c r="M31" s="17">
        <f t="shared" si="6"/>
        <v>0.13333333333333333</v>
      </c>
      <c r="N31" s="17">
        <v>0</v>
      </c>
      <c r="O31" s="17">
        <f t="shared" ref="O31:P31" si="41">D31/7</f>
        <v>0.2857142857142857</v>
      </c>
      <c r="P31" s="17">
        <f t="shared" si="41"/>
        <v>0</v>
      </c>
      <c r="Q31" s="17">
        <f t="shared" si="8"/>
        <v>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2.530762167125804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7"/>
        <v>-0.69</v>
      </c>
      <c r="AC31" s="62">
        <v>0.13158275462962962</v>
      </c>
      <c r="AD31" s="57">
        <f t="shared" si="18"/>
        <v>-0.36316840277777773</v>
      </c>
      <c r="AE31" s="57">
        <v>-7.18</v>
      </c>
      <c r="AF31" s="57">
        <v>-3.75762125375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1.1640625" customWidth="1"/>
    <col min="22" max="22" width="2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Info!B1:BJ7000""),4,FALSE),"""")"),"All Weather Cornhole Bean Bags Set of 8 - Duck Cloth, Regulation Size &amp; Weight - Yellow &amp; Black")</f>
        <v>All Weather Cornhole Bean Bags Set of 8 - Duck Cloth, Regulation Size &amp; Weight - Yellow &amp;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Info!B1:BJ7000""),3,FALSE),"""")"),"B07Q5J93RG")</f>
        <v>B07Q5J93RG</v>
      </c>
      <c r="B2" s="2" t="s">
        <v>491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12.785148533823529</v>
      </c>
      <c r="D3" s="4">
        <f>SUM(D4:D99763)</f>
        <v>310</v>
      </c>
      <c r="E3" s="4"/>
      <c r="F3" s="5">
        <f t="shared" ref="F3:G3" si="0">SUM(F4:F99763)</f>
        <v>5447.66</v>
      </c>
      <c r="G3" s="5">
        <f t="shared" si="0"/>
        <v>-393.49</v>
      </c>
      <c r="H3" s="6">
        <f t="shared" ref="H3:H31" si="1">G3/F3*-1</f>
        <v>7.2231012948678883E-2</v>
      </c>
      <c r="I3" s="7">
        <f t="shared" ref="I3:I31" si="2">J3/F3</f>
        <v>0.11722492756711489</v>
      </c>
      <c r="J3" s="5">
        <f>SUM(J4:J99763)</f>
        <v>638.60154891026912</v>
      </c>
      <c r="K3" s="5">
        <f t="shared" ref="K3:K31" si="3">J3/D3</f>
        <v>2.0600049964847389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Compiled!b1:g5000""),2,FALSE),"""")"),"4 - March
10 - April
7.5 - May
14.5 - Jun
11 - Jul
6.5 - Aug
6.5 - Sept
6.5 - Oct
7 - Nov
7 - Dec
2.5 - Jan
3.5 - Feb")</f>
        <v>4 - March
10 - April
7.5 - May
14.5 - Jun
11 - Jul
6.5 - Aug
6.5 - Sept
6.5 - Oct
7 - Nov
7 - Dec
2.5 - Jan
3.5 -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16</v>
      </c>
      <c r="X3" s="6">
        <f>AVERAGE(X4:X99763)</f>
        <v>3.0215815930101642E-2</v>
      </c>
      <c r="Y3" s="5">
        <f>ROUND(AVERAGE(Y4:Y99763),2)</f>
        <v>1.32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482</v>
      </c>
      <c r="C4" s="17">
        <f t="shared" ref="C4:C31" si="4">IFERROR(F4/D4," - ")</f>
        <v>18.46</v>
      </c>
      <c r="D4" s="17">
        <v>1</v>
      </c>
      <c r="E4" s="17">
        <v>0</v>
      </c>
      <c r="F4" s="17">
        <v>18.46</v>
      </c>
      <c r="G4" s="17">
        <v>0</v>
      </c>
      <c r="H4" s="17">
        <f t="shared" si="1"/>
        <v>0</v>
      </c>
      <c r="I4" s="17">
        <f t="shared" si="2"/>
        <v>0.21623693196655305</v>
      </c>
      <c r="J4" s="17">
        <f t="shared" ref="J4:J31" si="5">F4*0.85+G4+AF4*D4+D4*AE4+AG4+AD4</f>
        <v>3.9917337641025696</v>
      </c>
      <c r="K4" s="17">
        <f t="shared" si="3"/>
        <v>3.9917337641025696</v>
      </c>
      <c r="L4" s="17">
        <v>4</v>
      </c>
      <c r="M4" s="17">
        <f t="shared" ref="M4:M31" si="6">IFERROR(D4/L4,"-")</f>
        <v>0.25</v>
      </c>
      <c r="N4" s="17">
        <v>0</v>
      </c>
      <c r="O4" s="17">
        <f t="shared" ref="O4:P4" si="7">D4/7</f>
        <v>0.14285714285714285</v>
      </c>
      <c r="P4" s="17">
        <f t="shared" si="7"/>
        <v>0</v>
      </c>
      <c r="Q4" s="17">
        <f t="shared" ref="Q4:Q31" si="8">ROUNDDOWN(N4/(O4+P4),0)</f>
        <v>0</v>
      </c>
      <c r="R4" s="17"/>
      <c r="S4" s="57" t="e">
        <v>#N/A</v>
      </c>
      <c r="T4" s="57">
        <v>580</v>
      </c>
      <c r="U4" s="58">
        <v>40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7" si="11">IF(OR(AA4="UsLargeStandardSize",AA4="UsSmallStandardSize"),-2.4,-1.2)</f>
        <v>-2.4</v>
      </c>
      <c r="AC4" s="57">
        <v>0.10124705555555556</v>
      </c>
      <c r="AD4" s="57">
        <f t="shared" ref="AD4:AD7" si="12">IFERROR(AB4*AC4*D4*3,0)</f>
        <v>-0.72897879999999993</v>
      </c>
      <c r="AE4" s="57">
        <v>-7.32</v>
      </c>
      <c r="AF4" s="57">
        <v>-3.6502874358974302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580</v>
      </c>
      <c r="U5" s="58">
        <v>40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-3.6502874358974302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580</v>
      </c>
      <c r="U6" s="58">
        <v>40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-3.6502874358974302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580</v>
      </c>
      <c r="U7" s="58">
        <v>40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-1.2</v>
      </c>
      <c r="AC7" s="57">
        <v>0</v>
      </c>
      <c r="AD7" s="57">
        <f t="shared" si="12"/>
        <v>0</v>
      </c>
      <c r="AE7" s="57">
        <v>0</v>
      </c>
      <c r="AF7" s="57">
        <v>-3.6502874360000002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580</v>
      </c>
      <c r="U8" s="58">
        <v>40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ref="AB8:AB31" si="17">IF(OR(AA8="UsLargeStandardSize",AA8="UsSmallStandardSize"),-0.69,-0.48)</f>
        <v>-0.48</v>
      </c>
      <c r="AC8" s="57">
        <v>0</v>
      </c>
      <c r="AD8" s="57">
        <f t="shared" ref="AD8:AD31" si="18">IFERROR(AB8*AC8*D8*2,0)</f>
        <v>0</v>
      </c>
      <c r="AE8" s="57">
        <v>-7.32</v>
      </c>
      <c r="AF8" s="57">
        <v>-3.6502874360000002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2</v>
      </c>
      <c r="O9" s="17">
        <f t="shared" ref="O9:P9" si="19">D9/7</f>
        <v>0</v>
      </c>
      <c r="P9" s="17">
        <f t="shared" si="19"/>
        <v>0</v>
      </c>
      <c r="Q9" s="17" t="e">
        <f t="shared" si="8"/>
        <v>#DIV/0!</v>
      </c>
      <c r="R9" s="17"/>
      <c r="S9" s="57">
        <v>2.7453416149068319</v>
      </c>
      <c r="T9" s="57">
        <v>540</v>
      </c>
      <c r="U9" s="58">
        <v>172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7"/>
        <v>-0.69</v>
      </c>
      <c r="AC9" s="57">
        <v>0.10124705555555556</v>
      </c>
      <c r="AD9" s="57">
        <f t="shared" si="18"/>
        <v>0</v>
      </c>
      <c r="AE9" s="57">
        <v>-7.32</v>
      </c>
      <c r="AF9" s="57">
        <v>-4.0034925640000001</v>
      </c>
      <c r="AG9" s="57">
        <v>0</v>
      </c>
    </row>
    <row r="10" spans="1:33" ht="15.75" customHeight="1">
      <c r="A10" s="13" t="s">
        <v>46</v>
      </c>
      <c r="B10" s="13"/>
      <c r="C10" s="17">
        <f t="shared" si="4"/>
        <v>19.035</v>
      </c>
      <c r="D10" s="17">
        <v>2</v>
      </c>
      <c r="E10" s="17">
        <v>0</v>
      </c>
      <c r="F10" s="17">
        <v>38.07</v>
      </c>
      <c r="G10" s="17">
        <v>0</v>
      </c>
      <c r="H10" s="17">
        <f t="shared" si="1"/>
        <v>0</v>
      </c>
      <c r="I10" s="17">
        <f t="shared" si="2"/>
        <v>0.25001629958847726</v>
      </c>
      <c r="J10" s="17">
        <f t="shared" si="5"/>
        <v>9.5181205253333303</v>
      </c>
      <c r="K10" s="17">
        <f t="shared" si="3"/>
        <v>4.7590602626666652</v>
      </c>
      <c r="L10" s="17">
        <v>3</v>
      </c>
      <c r="M10" s="17">
        <f t="shared" si="6"/>
        <v>0.66666666666666663</v>
      </c>
      <c r="N10" s="17">
        <v>0</v>
      </c>
      <c r="O10" s="17">
        <f t="shared" ref="O10:P10" si="20">D10/7</f>
        <v>0.2857142857142857</v>
      </c>
      <c r="P10" s="17">
        <f t="shared" si="20"/>
        <v>0</v>
      </c>
      <c r="Q10" s="17">
        <f t="shared" si="8"/>
        <v>0</v>
      </c>
      <c r="R10" s="17"/>
      <c r="S10" s="57">
        <v>0</v>
      </c>
      <c r="T10" s="57">
        <v>540</v>
      </c>
      <c r="U10" s="58">
        <v>172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7"/>
        <v>-0.48</v>
      </c>
      <c r="AC10" s="57">
        <v>0.10124705555555556</v>
      </c>
      <c r="AD10" s="57">
        <f t="shared" si="18"/>
        <v>-0.19439434666666666</v>
      </c>
      <c r="AE10" s="57">
        <v>-7.32</v>
      </c>
      <c r="AF10" s="57">
        <v>-4.0034925640000001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21">D11/7</f>
        <v>0</v>
      </c>
      <c r="P11" s="17">
        <f t="shared" si="21"/>
        <v>0</v>
      </c>
      <c r="Q11" s="17" t="e">
        <f t="shared" si="8"/>
        <v>#DIV/0!</v>
      </c>
      <c r="R11" s="17"/>
      <c r="S11" s="57">
        <v>0</v>
      </c>
      <c r="T11" s="57">
        <v>540</v>
      </c>
      <c r="U11" s="58">
        <v>172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7"/>
        <v>-0.48</v>
      </c>
      <c r="AC11" s="57">
        <v>0.10124705555555556</v>
      </c>
      <c r="AD11" s="57">
        <f t="shared" si="18"/>
        <v>0</v>
      </c>
      <c r="AE11" s="57">
        <v>-7.32</v>
      </c>
      <c r="AF11" s="57">
        <v>-4.0906720510000003</v>
      </c>
      <c r="AG11" s="57">
        <v>0</v>
      </c>
    </row>
    <row r="12" spans="1:33" ht="15.75" customHeight="1">
      <c r="A12" s="13" t="s">
        <v>50</v>
      </c>
      <c r="B12" s="13" t="s">
        <v>113</v>
      </c>
      <c r="C12" s="17">
        <f t="shared" si="4"/>
        <v>19.38</v>
      </c>
      <c r="D12" s="17">
        <v>4</v>
      </c>
      <c r="E12" s="17">
        <v>0</v>
      </c>
      <c r="F12" s="17">
        <v>77.52</v>
      </c>
      <c r="G12" s="17">
        <v>0</v>
      </c>
      <c r="H12" s="17">
        <f t="shared" si="1"/>
        <v>0</v>
      </c>
      <c r="I12" s="17">
        <f t="shared" si="2"/>
        <v>0.24375072566219461</v>
      </c>
      <c r="J12" s="17">
        <f t="shared" si="5"/>
        <v>18.895556253333325</v>
      </c>
      <c r="K12" s="17">
        <f t="shared" si="3"/>
        <v>4.7238890633333313</v>
      </c>
      <c r="L12" s="17">
        <v>14</v>
      </c>
      <c r="M12" s="17">
        <f t="shared" si="6"/>
        <v>0.2857142857142857</v>
      </c>
      <c r="N12" s="17">
        <v>13</v>
      </c>
      <c r="O12" s="17">
        <f t="shared" ref="O12:P12" si="22">D12/7</f>
        <v>0.5714285714285714</v>
      </c>
      <c r="P12" s="17">
        <f t="shared" si="22"/>
        <v>0</v>
      </c>
      <c r="Q12" s="17">
        <f t="shared" si="8"/>
        <v>22</v>
      </c>
      <c r="R12" s="17"/>
      <c r="S12" s="57">
        <v>3.2601156069364161</v>
      </c>
      <c r="T12" s="57">
        <v>540</v>
      </c>
      <c r="U12" s="58">
        <v>172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7"/>
        <v>-0.69</v>
      </c>
      <c r="AC12" s="57">
        <v>0.10124705555555556</v>
      </c>
      <c r="AD12" s="57">
        <f t="shared" si="18"/>
        <v>-0.55888374666666663</v>
      </c>
      <c r="AE12" s="57">
        <v>-7.32</v>
      </c>
      <c r="AF12" s="57">
        <v>-4.28939</v>
      </c>
      <c r="AG12" s="57">
        <v>0</v>
      </c>
    </row>
    <row r="13" spans="1:33" ht="15.75" customHeight="1">
      <c r="A13" s="13" t="s">
        <v>52</v>
      </c>
      <c r="B13" s="13" t="s">
        <v>492</v>
      </c>
      <c r="C13" s="17">
        <f t="shared" si="4"/>
        <v>19.636666666666667</v>
      </c>
      <c r="D13" s="17">
        <v>9</v>
      </c>
      <c r="E13" s="17">
        <v>0</v>
      </c>
      <c r="F13" s="17">
        <v>176.73</v>
      </c>
      <c r="G13" s="17">
        <v>0</v>
      </c>
      <c r="H13" s="17">
        <f t="shared" si="1"/>
        <v>0</v>
      </c>
      <c r="I13" s="17">
        <f t="shared" si="2"/>
        <v>0.25167488015617034</v>
      </c>
      <c r="J13" s="17">
        <f t="shared" si="5"/>
        <v>44.478501569999985</v>
      </c>
      <c r="K13" s="17">
        <f t="shared" si="3"/>
        <v>4.9420557299999981</v>
      </c>
      <c r="L13" s="17">
        <v>30</v>
      </c>
      <c r="M13" s="17">
        <f t="shared" si="6"/>
        <v>0.3</v>
      </c>
      <c r="N13" s="17">
        <v>3</v>
      </c>
      <c r="O13" s="17">
        <f t="shared" ref="O13:P13" si="23">D13/7</f>
        <v>1.2857142857142858</v>
      </c>
      <c r="P13" s="17">
        <f t="shared" si="23"/>
        <v>0</v>
      </c>
      <c r="Q13" s="17">
        <f t="shared" si="8"/>
        <v>2</v>
      </c>
      <c r="R13" s="17"/>
      <c r="S13" s="57">
        <v>3.7333333333333329</v>
      </c>
      <c r="T13" s="57">
        <v>540</v>
      </c>
      <c r="U13" s="58">
        <v>172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7"/>
        <v>-0.69</v>
      </c>
      <c r="AC13" s="57">
        <v>0.10124705555555556</v>
      </c>
      <c r="AD13" s="57">
        <f t="shared" si="18"/>
        <v>-1.25748843</v>
      </c>
      <c r="AE13" s="57">
        <v>-7.32</v>
      </c>
      <c r="AF13" s="57">
        <v>-4.28939</v>
      </c>
      <c r="AG13" s="57">
        <v>0</v>
      </c>
    </row>
    <row r="14" spans="1:33" ht="15.75" customHeight="1">
      <c r="A14" s="13" t="s">
        <v>54</v>
      </c>
      <c r="B14" s="13" t="s">
        <v>493</v>
      </c>
      <c r="C14" s="17">
        <f t="shared" si="4"/>
        <v>20.82</v>
      </c>
      <c r="D14" s="17">
        <v>2</v>
      </c>
      <c r="E14" s="17">
        <v>0</v>
      </c>
      <c r="F14" s="17">
        <v>41.64</v>
      </c>
      <c r="G14" s="17">
        <v>0</v>
      </c>
      <c r="H14" s="17">
        <f t="shared" si="1"/>
        <v>0</v>
      </c>
      <c r="I14" s="17">
        <f t="shared" si="2"/>
        <v>0.2856815112071725</v>
      </c>
      <c r="J14" s="17">
        <f t="shared" si="5"/>
        <v>11.895778126666663</v>
      </c>
      <c r="K14" s="17">
        <f t="shared" si="3"/>
        <v>5.9478890633333314</v>
      </c>
      <c r="L14" s="17">
        <v>8</v>
      </c>
      <c r="M14" s="17">
        <f t="shared" si="6"/>
        <v>0.25</v>
      </c>
      <c r="N14" s="17">
        <v>25</v>
      </c>
      <c r="O14" s="17">
        <f t="shared" ref="O14:P14" si="24">D14/7</f>
        <v>0.2857142857142857</v>
      </c>
      <c r="P14" s="17">
        <f t="shared" si="24"/>
        <v>0</v>
      </c>
      <c r="Q14" s="17">
        <f t="shared" si="8"/>
        <v>87</v>
      </c>
      <c r="R14" s="17"/>
      <c r="S14" s="57">
        <v>2.535211267605634</v>
      </c>
      <c r="T14" s="57">
        <v>540</v>
      </c>
      <c r="U14" s="58">
        <v>172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7"/>
        <v>-0.69</v>
      </c>
      <c r="AC14" s="57">
        <v>0.10124705555555556</v>
      </c>
      <c r="AD14" s="57">
        <f t="shared" si="18"/>
        <v>-0.27944187333333331</v>
      </c>
      <c r="AE14" s="57">
        <v>-7.32</v>
      </c>
      <c r="AF14" s="57">
        <v>-4.28939</v>
      </c>
      <c r="AG14" s="57">
        <v>0</v>
      </c>
    </row>
    <row r="15" spans="1:33" ht="15.75" customHeight="1">
      <c r="A15" s="13" t="s">
        <v>56</v>
      </c>
      <c r="B15" s="13" t="s">
        <v>113</v>
      </c>
      <c r="C15" s="17">
        <f t="shared" si="4"/>
        <v>18.026666666666667</v>
      </c>
      <c r="D15" s="17">
        <v>9</v>
      </c>
      <c r="E15" s="17">
        <v>0</v>
      </c>
      <c r="F15" s="17">
        <v>162.24</v>
      </c>
      <c r="G15" s="17">
        <v>-17.079999999999998</v>
      </c>
      <c r="H15" s="17">
        <f t="shared" si="1"/>
        <v>0.10527613412228795</v>
      </c>
      <c r="I15" s="17">
        <f t="shared" si="2"/>
        <v>8.5158447793392572E-2</v>
      </c>
      <c r="J15" s="17">
        <f t="shared" si="5"/>
        <v>13.816106570000011</v>
      </c>
      <c r="K15" s="17">
        <f t="shared" si="3"/>
        <v>1.5351229522222234</v>
      </c>
      <c r="L15" s="17">
        <v>16</v>
      </c>
      <c r="M15" s="17">
        <f t="shared" si="6"/>
        <v>0.5625</v>
      </c>
      <c r="N15" s="17">
        <v>193</v>
      </c>
      <c r="O15" s="17">
        <f t="shared" ref="O15:P15" si="25">D15/7</f>
        <v>1.2857142857142858</v>
      </c>
      <c r="P15" s="17">
        <f t="shared" si="25"/>
        <v>0</v>
      </c>
      <c r="Q15" s="17">
        <f t="shared" si="8"/>
        <v>150</v>
      </c>
      <c r="R15" s="17"/>
      <c r="S15" s="57">
        <v>0.36538461538461542</v>
      </c>
      <c r="T15" s="57">
        <v>540</v>
      </c>
      <c r="U15" s="58">
        <v>172</v>
      </c>
      <c r="V15" s="61">
        <v>44265</v>
      </c>
      <c r="W15" s="57">
        <v>1</v>
      </c>
      <c r="X15" s="57">
        <f t="shared" si="9"/>
        <v>0.1111111111111111</v>
      </c>
      <c r="Y15" s="57">
        <f t="shared" si="10"/>
        <v>4.2699999999999996</v>
      </c>
      <c r="Z15" s="57">
        <v>3</v>
      </c>
      <c r="AA15" s="57" t="s">
        <v>35</v>
      </c>
      <c r="AB15" s="60">
        <f t="shared" si="17"/>
        <v>-0.69</v>
      </c>
      <c r="AC15" s="57">
        <v>0.10124705555555556</v>
      </c>
      <c r="AD15" s="57">
        <f t="shared" si="18"/>
        <v>-1.25748843</v>
      </c>
      <c r="AE15" s="57">
        <v>-7.32</v>
      </c>
      <c r="AF15" s="57">
        <v>-4.4300449999999998</v>
      </c>
      <c r="AG15" s="57">
        <v>0</v>
      </c>
    </row>
    <row r="16" spans="1:33" ht="15.75" customHeight="1">
      <c r="A16" s="13" t="s">
        <v>57</v>
      </c>
      <c r="B16" s="13" t="s">
        <v>494</v>
      </c>
      <c r="C16" s="17">
        <f t="shared" si="4"/>
        <v>18.017692307692307</v>
      </c>
      <c r="D16" s="17">
        <v>13</v>
      </c>
      <c r="E16" s="17">
        <v>0</v>
      </c>
      <c r="F16" s="17">
        <v>234.23</v>
      </c>
      <c r="G16" s="17">
        <v>-28.939999999999991</v>
      </c>
      <c r="H16" s="17">
        <f t="shared" si="1"/>
        <v>0.12355377193356953</v>
      </c>
      <c r="I16" s="17">
        <f t="shared" si="2"/>
        <v>6.6552289729468139E-2</v>
      </c>
      <c r="J16" s="17">
        <f t="shared" si="5"/>
        <v>15.588542823333322</v>
      </c>
      <c r="K16" s="17">
        <f t="shared" si="3"/>
        <v>1.1991186787179478</v>
      </c>
      <c r="L16" s="17">
        <v>37</v>
      </c>
      <c r="M16" s="17">
        <f t="shared" si="6"/>
        <v>0.35135135135135137</v>
      </c>
      <c r="N16" s="17">
        <v>176</v>
      </c>
      <c r="O16" s="17">
        <f t="shared" ref="O16:P16" si="26">D16/7</f>
        <v>1.8571428571428572</v>
      </c>
      <c r="P16" s="17">
        <f t="shared" si="26"/>
        <v>0</v>
      </c>
      <c r="Q16" s="17">
        <f t="shared" si="8"/>
        <v>94</v>
      </c>
      <c r="R16" s="17"/>
      <c r="S16" s="57">
        <v>0.6766169154228856</v>
      </c>
      <c r="T16" s="57">
        <v>540</v>
      </c>
      <c r="U16" s="58">
        <v>196</v>
      </c>
      <c r="V16" s="61">
        <v>44279</v>
      </c>
      <c r="W16" s="57">
        <v>1</v>
      </c>
      <c r="X16" s="57">
        <f t="shared" si="9"/>
        <v>7.6923076923076927E-2</v>
      </c>
      <c r="Y16" s="57">
        <f t="shared" si="10"/>
        <v>4.8233333333333315</v>
      </c>
      <c r="Z16" s="57">
        <v>5</v>
      </c>
      <c r="AA16" s="57" t="s">
        <v>35</v>
      </c>
      <c r="AB16" s="60">
        <f t="shared" si="17"/>
        <v>-0.69</v>
      </c>
      <c r="AC16" s="57">
        <v>0.10124705555555556</v>
      </c>
      <c r="AD16" s="57">
        <f t="shared" si="18"/>
        <v>-1.8163721766666665</v>
      </c>
      <c r="AE16" s="57">
        <v>-7.32</v>
      </c>
      <c r="AF16" s="57">
        <v>-4.4300449999999998</v>
      </c>
      <c r="AG16" s="57">
        <v>0</v>
      </c>
    </row>
    <row r="17" spans="1:33" ht="15.75" customHeight="1">
      <c r="A17" s="13" t="s">
        <v>59</v>
      </c>
      <c r="B17" s="13" t="s">
        <v>470</v>
      </c>
      <c r="C17" s="17">
        <f t="shared" si="4"/>
        <v>17.885000000000002</v>
      </c>
      <c r="D17" s="17">
        <v>6</v>
      </c>
      <c r="E17" s="17">
        <v>1</v>
      </c>
      <c r="F17" s="17">
        <v>107.31</v>
      </c>
      <c r="G17" s="17">
        <v>-13.2</v>
      </c>
      <c r="H17" s="17">
        <f t="shared" si="1"/>
        <v>0.12300810735253004</v>
      </c>
      <c r="I17" s="17">
        <f t="shared" si="2"/>
        <v>6.2202072313856986E-2</v>
      </c>
      <c r="J17" s="17">
        <f t="shared" si="5"/>
        <v>6.674904379999993</v>
      </c>
      <c r="K17" s="17">
        <f t="shared" si="3"/>
        <v>1.1124840633333322</v>
      </c>
      <c r="L17" s="17">
        <v>24</v>
      </c>
      <c r="M17" s="17">
        <f t="shared" si="6"/>
        <v>0.25</v>
      </c>
      <c r="N17" s="17">
        <v>166</v>
      </c>
      <c r="O17" s="17">
        <f t="shared" ref="O17:P17" si="27">D17/7</f>
        <v>0.8571428571428571</v>
      </c>
      <c r="P17" s="17">
        <f t="shared" si="27"/>
        <v>0.14285714285714285</v>
      </c>
      <c r="Q17" s="17">
        <f t="shared" si="8"/>
        <v>166</v>
      </c>
      <c r="R17" s="17"/>
      <c r="S17" s="57">
        <v>0.87912087912087911</v>
      </c>
      <c r="T17" s="57">
        <v>1152</v>
      </c>
      <c r="U17" s="58">
        <v>172</v>
      </c>
      <c r="V17" s="61">
        <v>44324</v>
      </c>
      <c r="W17" s="57">
        <v>0</v>
      </c>
      <c r="X17" s="57">
        <f t="shared" si="9"/>
        <v>0</v>
      </c>
      <c r="Y17" s="57">
        <f t="shared" si="10"/>
        <v>6.6</v>
      </c>
      <c r="Z17" s="57">
        <v>2</v>
      </c>
      <c r="AA17" s="57" t="s">
        <v>35</v>
      </c>
      <c r="AB17" s="60">
        <f t="shared" si="17"/>
        <v>-0.69</v>
      </c>
      <c r="AC17" s="57">
        <v>0.10124705555555556</v>
      </c>
      <c r="AD17" s="57">
        <f t="shared" si="18"/>
        <v>-0.83832561999999999</v>
      </c>
      <c r="AE17" s="57">
        <v>-7.32</v>
      </c>
      <c r="AF17" s="57">
        <v>-4.4300449999999998</v>
      </c>
      <c r="AG17" s="57">
        <v>0</v>
      </c>
    </row>
    <row r="18" spans="1:33" ht="15.75" customHeight="1">
      <c r="A18" s="13" t="s">
        <v>61</v>
      </c>
      <c r="B18" s="13" t="s">
        <v>471</v>
      </c>
      <c r="C18" s="17">
        <f t="shared" si="4"/>
        <v>16.383448275862069</v>
      </c>
      <c r="D18" s="17">
        <v>29</v>
      </c>
      <c r="E18" s="17">
        <v>0</v>
      </c>
      <c r="F18" s="17">
        <v>475.12</v>
      </c>
      <c r="G18" s="17">
        <v>-0.08</v>
      </c>
      <c r="H18" s="17">
        <f t="shared" si="1"/>
        <v>1.6837851490149856E-4</v>
      </c>
      <c r="I18" s="17">
        <f t="shared" si="2"/>
        <v>0.12411346151849362</v>
      </c>
      <c r="J18" s="17">
        <f t="shared" si="5"/>
        <v>58.968787836666685</v>
      </c>
      <c r="K18" s="17">
        <f t="shared" si="3"/>
        <v>2.0334064771264373</v>
      </c>
      <c r="L18" s="17">
        <v>54</v>
      </c>
      <c r="M18" s="17">
        <f t="shared" si="6"/>
        <v>0.53703703703703709</v>
      </c>
      <c r="N18" s="17">
        <v>139</v>
      </c>
      <c r="O18" s="17">
        <f t="shared" ref="O18:P18" si="28">D18/7</f>
        <v>4.1428571428571432</v>
      </c>
      <c r="P18" s="17">
        <f t="shared" si="28"/>
        <v>0</v>
      </c>
      <c r="Q18" s="17">
        <f t="shared" si="8"/>
        <v>33</v>
      </c>
      <c r="R18" s="17"/>
      <c r="S18" s="57">
        <v>1.446327683615819</v>
      </c>
      <c r="T18" s="57">
        <v>1152</v>
      </c>
      <c r="U18" s="58">
        <v>172</v>
      </c>
      <c r="V18" s="61">
        <v>44324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7"/>
        <v>-0.69</v>
      </c>
      <c r="AC18" s="57">
        <v>0.10124705555555556</v>
      </c>
      <c r="AD18" s="57">
        <f t="shared" si="18"/>
        <v>-4.0519071633333335</v>
      </c>
      <c r="AE18" s="57">
        <v>-7.32</v>
      </c>
      <c r="AF18" s="57">
        <v>-4.4300449999999998</v>
      </c>
      <c r="AG18" s="57">
        <v>0</v>
      </c>
    </row>
    <row r="19" spans="1:33" ht="15.75" customHeight="1">
      <c r="A19" s="13" t="s">
        <v>64</v>
      </c>
      <c r="B19" s="13" t="s">
        <v>151</v>
      </c>
      <c r="C19" s="17">
        <f t="shared" si="4"/>
        <v>18.509999999999998</v>
      </c>
      <c r="D19" s="17">
        <v>15</v>
      </c>
      <c r="E19" s="17">
        <v>0</v>
      </c>
      <c r="F19" s="17">
        <v>277.64999999999998</v>
      </c>
      <c r="G19" s="17">
        <v>0</v>
      </c>
      <c r="H19" s="17">
        <f t="shared" si="1"/>
        <v>0</v>
      </c>
      <c r="I19" s="17">
        <f t="shared" si="2"/>
        <v>0.20765716171438853</v>
      </c>
      <c r="J19" s="17">
        <f t="shared" si="5"/>
        <v>57.656010949999967</v>
      </c>
      <c r="K19" s="17">
        <f t="shared" si="3"/>
        <v>3.843734063333331</v>
      </c>
      <c r="L19" s="17">
        <v>27</v>
      </c>
      <c r="M19" s="17">
        <f t="shared" si="6"/>
        <v>0.55555555555555558</v>
      </c>
      <c r="N19" s="17">
        <v>123</v>
      </c>
      <c r="O19" s="17">
        <f t="shared" ref="O19:P19" si="29">D19/7</f>
        <v>2.1428571428571428</v>
      </c>
      <c r="P19" s="17">
        <f t="shared" si="29"/>
        <v>0</v>
      </c>
      <c r="Q19" s="17">
        <f t="shared" si="8"/>
        <v>57</v>
      </c>
      <c r="R19" s="17"/>
      <c r="S19" s="57">
        <v>0.92215568862275454</v>
      </c>
      <c r="T19" s="57">
        <v>1152</v>
      </c>
      <c r="U19" s="58">
        <v>172</v>
      </c>
      <c r="V19" s="61">
        <v>44324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7"/>
        <v>-0.69</v>
      </c>
      <c r="AC19" s="57">
        <v>0.10124705555555556</v>
      </c>
      <c r="AD19" s="57">
        <f t="shared" si="18"/>
        <v>-2.09581405</v>
      </c>
      <c r="AE19" s="57">
        <v>-7.32</v>
      </c>
      <c r="AF19" s="57">
        <v>-4.4300449999999998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18.59</v>
      </c>
      <c r="D20" s="17">
        <v>4</v>
      </c>
      <c r="E20" s="17">
        <v>0</v>
      </c>
      <c r="F20" s="17">
        <v>74.36</v>
      </c>
      <c r="G20" s="17">
        <v>0</v>
      </c>
      <c r="H20" s="17">
        <f t="shared" si="1"/>
        <v>0</v>
      </c>
      <c r="I20" s="17">
        <f t="shared" si="2"/>
        <v>0.21042141276672041</v>
      </c>
      <c r="J20" s="17">
        <f t="shared" si="5"/>
        <v>15.64693625333333</v>
      </c>
      <c r="K20" s="17">
        <f t="shared" si="3"/>
        <v>3.9117340633333324</v>
      </c>
      <c r="L20" s="17">
        <v>29</v>
      </c>
      <c r="M20" s="17">
        <f t="shared" si="6"/>
        <v>0.13793103448275862</v>
      </c>
      <c r="N20" s="17">
        <v>115</v>
      </c>
      <c r="O20" s="17">
        <f t="shared" ref="O20:P20" si="30">D20/7</f>
        <v>0.5714285714285714</v>
      </c>
      <c r="P20" s="17">
        <f t="shared" si="30"/>
        <v>0</v>
      </c>
      <c r="Q20" s="17">
        <f t="shared" si="8"/>
        <v>201</v>
      </c>
      <c r="R20" s="17"/>
      <c r="S20" s="57">
        <v>1.1214953271028041</v>
      </c>
      <c r="T20" s="57">
        <v>1292</v>
      </c>
      <c r="U20" s="58">
        <v>172</v>
      </c>
      <c r="V20" s="61">
        <v>44322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7"/>
        <v>-0.69</v>
      </c>
      <c r="AC20" s="57">
        <v>0.10124705555555556</v>
      </c>
      <c r="AD20" s="57">
        <f t="shared" si="18"/>
        <v>-0.55888374666666663</v>
      </c>
      <c r="AE20" s="57">
        <v>-7.32</v>
      </c>
      <c r="AF20" s="57">
        <v>-4.4300449999999998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4"/>
        <v>17.890909090909091</v>
      </c>
      <c r="D21" s="17">
        <v>11</v>
      </c>
      <c r="E21" s="17">
        <v>0</v>
      </c>
      <c r="F21" s="17">
        <v>196.8</v>
      </c>
      <c r="G21" s="17">
        <v>0</v>
      </c>
      <c r="H21" s="17">
        <f t="shared" si="1"/>
        <v>0</v>
      </c>
      <c r="I21" s="17">
        <f t="shared" si="2"/>
        <v>0.18542974947493224</v>
      </c>
      <c r="J21" s="17">
        <f t="shared" si="5"/>
        <v>36.492574696666665</v>
      </c>
      <c r="K21" s="17">
        <f t="shared" si="3"/>
        <v>3.3175067906060605</v>
      </c>
      <c r="L21" s="17">
        <v>18</v>
      </c>
      <c r="M21" s="17">
        <f t="shared" si="6"/>
        <v>0.61111111111111116</v>
      </c>
      <c r="N21" s="17">
        <v>272</v>
      </c>
      <c r="O21" s="17">
        <f t="shared" ref="O21:P21" si="31">D21/7</f>
        <v>1.5714285714285714</v>
      </c>
      <c r="P21" s="17">
        <f t="shared" si="31"/>
        <v>0</v>
      </c>
      <c r="Q21" s="17">
        <f t="shared" si="8"/>
        <v>173</v>
      </c>
      <c r="R21" s="17"/>
      <c r="S21" s="57">
        <v>1.2832764505119449</v>
      </c>
      <c r="T21" s="57">
        <v>1120</v>
      </c>
      <c r="U21" s="58">
        <v>140</v>
      </c>
      <c r="V21" s="61">
        <v>44354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7"/>
        <v>-0.69</v>
      </c>
      <c r="AC21" s="57">
        <v>0.10124705555555556</v>
      </c>
      <c r="AD21" s="57">
        <f t="shared" si="18"/>
        <v>-1.5369303033333332</v>
      </c>
      <c r="AE21" s="57">
        <v>-7.32</v>
      </c>
      <c r="AF21" s="57">
        <v>-4.4300449999999998</v>
      </c>
      <c r="AG21" s="57">
        <v>0</v>
      </c>
    </row>
    <row r="22" spans="1:33" ht="15.75" customHeight="1">
      <c r="A22" s="13" t="s">
        <v>70</v>
      </c>
      <c r="B22" s="27">
        <v>16.489999999999998</v>
      </c>
      <c r="C22" s="17">
        <f t="shared" si="4"/>
        <v>17.510000000000002</v>
      </c>
      <c r="D22" s="17">
        <v>12</v>
      </c>
      <c r="E22" s="17">
        <v>0</v>
      </c>
      <c r="F22" s="17">
        <v>210.12</v>
      </c>
      <c r="G22" s="17">
        <v>0</v>
      </c>
      <c r="H22" s="17">
        <f t="shared" si="1"/>
        <v>0</v>
      </c>
      <c r="I22" s="17">
        <f t="shared" si="2"/>
        <v>0.17097281915096138</v>
      </c>
      <c r="J22" s="17">
        <f t="shared" si="5"/>
        <v>35.924808760000005</v>
      </c>
      <c r="K22" s="17">
        <f t="shared" si="3"/>
        <v>2.9937340633333336</v>
      </c>
      <c r="L22" s="17">
        <v>44</v>
      </c>
      <c r="M22" s="17">
        <f t="shared" si="6"/>
        <v>0.27272727272727271</v>
      </c>
      <c r="N22" s="17">
        <v>261</v>
      </c>
      <c r="O22" s="17">
        <f t="shared" ref="O22:P22" si="32">D22/7</f>
        <v>1.7142857142857142</v>
      </c>
      <c r="P22" s="17">
        <f t="shared" si="32"/>
        <v>0</v>
      </c>
      <c r="Q22" s="17">
        <f t="shared" si="8"/>
        <v>152</v>
      </c>
      <c r="R22" s="17"/>
      <c r="S22" s="57">
        <v>1</v>
      </c>
      <c r="T22" s="57">
        <v>1120</v>
      </c>
      <c r="U22" s="58">
        <v>140</v>
      </c>
      <c r="V22" s="61">
        <v>44372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7"/>
        <v>-0.69</v>
      </c>
      <c r="AC22" s="57">
        <v>0.10124705555555556</v>
      </c>
      <c r="AD22" s="57">
        <f t="shared" si="18"/>
        <v>-1.67665124</v>
      </c>
      <c r="AE22" s="57">
        <v>-7.32</v>
      </c>
      <c r="AF22" s="57">
        <v>-4.4300449999999998</v>
      </c>
      <c r="AG22" s="57">
        <v>0</v>
      </c>
    </row>
    <row r="23" spans="1:33" ht="15.75" customHeight="1">
      <c r="A23" s="13" t="s">
        <v>72</v>
      </c>
      <c r="B23" s="13" t="s">
        <v>495</v>
      </c>
      <c r="C23" s="17">
        <f t="shared" si="4"/>
        <v>17.25470588235294</v>
      </c>
      <c r="D23" s="17">
        <v>17</v>
      </c>
      <c r="E23" s="17">
        <v>0</v>
      </c>
      <c r="F23" s="17">
        <v>293.33</v>
      </c>
      <c r="G23" s="17">
        <v>0</v>
      </c>
      <c r="H23" s="17">
        <f t="shared" si="1"/>
        <v>0</v>
      </c>
      <c r="I23" s="17">
        <f t="shared" si="2"/>
        <v>0.16092618919533166</v>
      </c>
      <c r="J23" s="17">
        <f t="shared" si="5"/>
        <v>47.204479076666637</v>
      </c>
      <c r="K23" s="17">
        <f t="shared" si="3"/>
        <v>2.7767340633333317</v>
      </c>
      <c r="L23" s="17">
        <v>36</v>
      </c>
      <c r="M23" s="17">
        <f t="shared" si="6"/>
        <v>0.47222222222222221</v>
      </c>
      <c r="N23" s="17">
        <v>244</v>
      </c>
      <c r="O23" s="17">
        <f t="shared" ref="O23:P23" si="33">D23/7</f>
        <v>2.4285714285714284</v>
      </c>
      <c r="P23" s="17">
        <f t="shared" si="33"/>
        <v>0</v>
      </c>
      <c r="Q23" s="17">
        <f t="shared" si="8"/>
        <v>100</v>
      </c>
      <c r="R23" s="17"/>
      <c r="S23" s="57">
        <v>1.141486810551559</v>
      </c>
      <c r="T23" s="57">
        <v>1120</v>
      </c>
      <c r="U23" s="58">
        <v>140</v>
      </c>
      <c r="V23" s="61">
        <v>44372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7"/>
        <v>-0.69</v>
      </c>
      <c r="AC23" s="57">
        <v>0.10124705555555556</v>
      </c>
      <c r="AD23" s="57">
        <f t="shared" si="18"/>
        <v>-2.375255923333333</v>
      </c>
      <c r="AE23" s="57">
        <v>-7.32</v>
      </c>
      <c r="AF23" s="57">
        <v>-4.4300449999999998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16.525806451612901</v>
      </c>
      <c r="D24" s="17">
        <v>31</v>
      </c>
      <c r="E24" s="17">
        <v>0</v>
      </c>
      <c r="F24" s="17">
        <v>512.29999999999995</v>
      </c>
      <c r="G24" s="17">
        <v>-0.15</v>
      </c>
      <c r="H24" s="17">
        <f t="shared" si="1"/>
        <v>2.9279718914698423E-4</v>
      </c>
      <c r="I24" s="17">
        <f t="shared" si="2"/>
        <v>0.1302405933307306</v>
      </c>
      <c r="J24" s="17">
        <f t="shared" si="5"/>
        <v>66.722255963333282</v>
      </c>
      <c r="K24" s="17">
        <f t="shared" si="3"/>
        <v>2.1523308375268799</v>
      </c>
      <c r="L24" s="17">
        <v>42</v>
      </c>
      <c r="M24" s="17">
        <f t="shared" si="6"/>
        <v>0.73809523809523814</v>
      </c>
      <c r="N24" s="17">
        <v>213</v>
      </c>
      <c r="O24" s="17">
        <f t="shared" ref="O24:P24" si="34">D24/7</f>
        <v>4.4285714285714288</v>
      </c>
      <c r="P24" s="17">
        <f t="shared" si="34"/>
        <v>0</v>
      </c>
      <c r="Q24" s="17">
        <f t="shared" si="8"/>
        <v>48</v>
      </c>
      <c r="R24" s="17"/>
      <c r="S24" s="57">
        <v>1.0820895522388061</v>
      </c>
      <c r="T24" s="57">
        <v>1120</v>
      </c>
      <c r="U24" s="58">
        <v>140</v>
      </c>
      <c r="V24" s="61" t="s">
        <v>357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7"/>
        <v>-0.69</v>
      </c>
      <c r="AC24" s="57">
        <v>0.10124705555555556</v>
      </c>
      <c r="AD24" s="57">
        <f t="shared" si="18"/>
        <v>-4.3313490366666665</v>
      </c>
      <c r="AE24" s="57">
        <v>-7.32</v>
      </c>
      <c r="AF24" s="57">
        <v>-4.4300449999999998</v>
      </c>
      <c r="AG24" s="57">
        <v>0</v>
      </c>
    </row>
    <row r="25" spans="1:33" ht="15.75" customHeight="1">
      <c r="A25" s="13" t="s">
        <v>76</v>
      </c>
      <c r="B25" s="13" t="s">
        <v>151</v>
      </c>
      <c r="C25" s="17">
        <f t="shared" si="4"/>
        <v>16.52333333333333</v>
      </c>
      <c r="D25" s="17">
        <v>36</v>
      </c>
      <c r="E25" s="17">
        <v>0</v>
      </c>
      <c r="F25" s="17">
        <v>594.83999999999992</v>
      </c>
      <c r="G25" s="17">
        <v>-0.06</v>
      </c>
      <c r="H25" s="17">
        <f t="shared" si="1"/>
        <v>1.0086746015735324E-4</v>
      </c>
      <c r="I25" s="17">
        <f t="shared" si="2"/>
        <v>0.13879770405487182</v>
      </c>
      <c r="J25" s="17">
        <f t="shared" si="5"/>
        <v>82.56242627999994</v>
      </c>
      <c r="K25" s="17">
        <f t="shared" si="3"/>
        <v>2.2934007299999983</v>
      </c>
      <c r="L25" s="17">
        <v>48</v>
      </c>
      <c r="M25" s="17">
        <f t="shared" si="6"/>
        <v>0.75</v>
      </c>
      <c r="N25" s="17">
        <v>174</v>
      </c>
      <c r="O25" s="17">
        <f t="shared" ref="O25:P25" si="35">D25/7</f>
        <v>5.1428571428571432</v>
      </c>
      <c r="P25" s="17">
        <f t="shared" si="35"/>
        <v>0</v>
      </c>
      <c r="Q25" s="17">
        <f t="shared" si="8"/>
        <v>33</v>
      </c>
      <c r="R25" s="17"/>
      <c r="S25" s="57">
        <v>1.3202357563850691</v>
      </c>
      <c r="T25" s="57">
        <v>1120</v>
      </c>
      <c r="U25" s="58">
        <v>140</v>
      </c>
      <c r="V25" s="61" t="s">
        <v>359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7"/>
        <v>-0.69</v>
      </c>
      <c r="AC25" s="57">
        <v>0.10124705555555556</v>
      </c>
      <c r="AD25" s="57">
        <f t="shared" si="18"/>
        <v>-5.02995372</v>
      </c>
      <c r="AE25" s="57">
        <v>-7.18</v>
      </c>
      <c r="AF25" s="57">
        <v>-4.4300449999999998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17.668571428571429</v>
      </c>
      <c r="D26" s="17">
        <v>14</v>
      </c>
      <c r="E26" s="17">
        <v>0</v>
      </c>
      <c r="F26" s="17">
        <v>247.36</v>
      </c>
      <c r="G26" s="17">
        <v>-0.1</v>
      </c>
      <c r="H26" s="17">
        <f t="shared" si="1"/>
        <v>4.0426908150064685E-4</v>
      </c>
      <c r="I26" s="17">
        <f t="shared" si="2"/>
        <v>0.18458633928956458</v>
      </c>
      <c r="J26" s="17">
        <f t="shared" si="5"/>
        <v>45.659276886666696</v>
      </c>
      <c r="K26" s="17">
        <f t="shared" si="3"/>
        <v>3.2613769204761924</v>
      </c>
      <c r="L26" s="17">
        <v>42</v>
      </c>
      <c r="M26" s="17">
        <f t="shared" si="6"/>
        <v>0.33333333333333331</v>
      </c>
      <c r="N26" s="17">
        <v>152</v>
      </c>
      <c r="O26" s="17">
        <f t="shared" ref="O26:P26" si="36">D26/7</f>
        <v>2</v>
      </c>
      <c r="P26" s="17">
        <f t="shared" si="36"/>
        <v>0</v>
      </c>
      <c r="Q26" s="17">
        <f t="shared" si="8"/>
        <v>76</v>
      </c>
      <c r="R26" s="17"/>
      <c r="S26" s="57">
        <v>1.2691029900332229</v>
      </c>
      <c r="T26" s="57">
        <v>980</v>
      </c>
      <c r="U26" s="58">
        <v>140</v>
      </c>
      <c r="V26" s="61" t="s">
        <v>360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7"/>
        <v>-0.69</v>
      </c>
      <c r="AC26" s="57">
        <v>0.10124705555555556</v>
      </c>
      <c r="AD26" s="57">
        <f t="shared" si="18"/>
        <v>-1.9560931133333332</v>
      </c>
      <c r="AE26" s="57">
        <v>-7.18</v>
      </c>
      <c r="AF26" s="57">
        <v>-4.4300449999999998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17.989999999999998</v>
      </c>
      <c r="D27" s="17">
        <v>9</v>
      </c>
      <c r="E27" s="17">
        <v>0</v>
      </c>
      <c r="F27" s="17">
        <v>161.91</v>
      </c>
      <c r="G27" s="17">
        <v>0</v>
      </c>
      <c r="H27" s="17">
        <f t="shared" si="1"/>
        <v>0</v>
      </c>
      <c r="I27" s="17">
        <f t="shared" si="2"/>
        <v>0.19687237706133037</v>
      </c>
      <c r="J27" s="17">
        <f t="shared" si="5"/>
        <v>31.875606569999999</v>
      </c>
      <c r="K27" s="17">
        <f t="shared" si="3"/>
        <v>3.5417340633333332</v>
      </c>
      <c r="L27" s="17">
        <v>29</v>
      </c>
      <c r="M27" s="17">
        <f t="shared" si="6"/>
        <v>0.31034482758620691</v>
      </c>
      <c r="N27" s="17">
        <v>137</v>
      </c>
      <c r="O27" s="17">
        <f t="shared" ref="O27:P27" si="37">D27/7</f>
        <v>1.2857142857142858</v>
      </c>
      <c r="P27" s="17">
        <f t="shared" si="37"/>
        <v>0</v>
      </c>
      <c r="Q27" s="17">
        <f t="shared" si="8"/>
        <v>106</v>
      </c>
      <c r="R27" s="17"/>
      <c r="S27" s="57">
        <v>1.4245614035087719</v>
      </c>
      <c r="T27" s="57">
        <v>980</v>
      </c>
      <c r="U27" s="58">
        <v>140</v>
      </c>
      <c r="V27" s="61" t="s">
        <v>360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7"/>
        <v>-0.69</v>
      </c>
      <c r="AC27" s="57">
        <v>0.10124705555555556</v>
      </c>
      <c r="AD27" s="57">
        <f t="shared" si="18"/>
        <v>-1.25748843</v>
      </c>
      <c r="AE27" s="57">
        <v>-7.18</v>
      </c>
      <c r="AF27" s="57">
        <v>-4.4300449999999998</v>
      </c>
      <c r="AG27" s="57">
        <v>0</v>
      </c>
    </row>
    <row r="28" spans="1:33" ht="15.75" customHeight="1">
      <c r="A28" s="13" t="s">
        <v>81</v>
      </c>
      <c r="B28" s="13" t="s">
        <v>496</v>
      </c>
      <c r="C28" s="17">
        <f t="shared" si="4"/>
        <v>18.008181818181818</v>
      </c>
      <c r="D28" s="17">
        <v>22</v>
      </c>
      <c r="E28" s="17">
        <v>1</v>
      </c>
      <c r="F28" s="17">
        <v>396.18</v>
      </c>
      <c r="G28" s="17">
        <v>0</v>
      </c>
      <c r="H28" s="17">
        <f t="shared" si="1"/>
        <v>0</v>
      </c>
      <c r="I28" s="17">
        <f t="shared" si="2"/>
        <v>0.23877243124547765</v>
      </c>
      <c r="J28" s="17">
        <f t="shared" si="5"/>
        <v>94.596861810833332</v>
      </c>
      <c r="K28" s="17">
        <f t="shared" si="3"/>
        <v>4.2998573550378785</v>
      </c>
      <c r="L28" s="17">
        <v>29</v>
      </c>
      <c r="M28" s="17">
        <f t="shared" si="6"/>
        <v>0.75862068965517238</v>
      </c>
      <c r="N28" s="17">
        <v>110</v>
      </c>
      <c r="O28" s="17">
        <f t="shared" ref="O28:P28" si="38">D28/7</f>
        <v>3.1428571428571428</v>
      </c>
      <c r="P28" s="17">
        <f t="shared" si="38"/>
        <v>0.14285714285714285</v>
      </c>
      <c r="Q28" s="17">
        <f t="shared" si="8"/>
        <v>33</v>
      </c>
      <c r="R28" s="17"/>
      <c r="S28" s="57">
        <v>1.333333333333333</v>
      </c>
      <c r="T28" s="57">
        <v>980</v>
      </c>
      <c r="U28" s="58">
        <v>140</v>
      </c>
      <c r="V28" s="61" t="s">
        <v>360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7"/>
        <v>-0.69</v>
      </c>
      <c r="AC28" s="57">
        <v>0.10124705555555556</v>
      </c>
      <c r="AD28" s="57">
        <f t="shared" si="18"/>
        <v>-3.0738606066666665</v>
      </c>
      <c r="AE28" s="57">
        <v>-7.18</v>
      </c>
      <c r="AF28" s="57">
        <v>-3.6873762537500001</v>
      </c>
      <c r="AG28" s="57">
        <v>0</v>
      </c>
    </row>
    <row r="29" spans="1:33" ht="15.75" customHeight="1">
      <c r="A29" s="13" t="s">
        <v>82</v>
      </c>
      <c r="B29" s="13"/>
      <c r="C29" s="17">
        <f t="shared" si="4"/>
        <v>17.990000000000002</v>
      </c>
      <c r="D29" s="17">
        <v>21</v>
      </c>
      <c r="E29" s="17">
        <v>0</v>
      </c>
      <c r="F29" s="17">
        <v>377.79</v>
      </c>
      <c r="G29" s="17">
        <v>-72.19</v>
      </c>
      <c r="H29" s="17">
        <f t="shared" si="1"/>
        <v>0.19108499430900763</v>
      </c>
      <c r="I29" s="17">
        <f t="shared" si="2"/>
        <v>4.7069692160327192E-2</v>
      </c>
      <c r="J29" s="17">
        <f t="shared" si="5"/>
        <v>17.782459001250011</v>
      </c>
      <c r="K29" s="17">
        <f t="shared" si="3"/>
        <v>0.84678376196428629</v>
      </c>
      <c r="L29" s="17">
        <v>63</v>
      </c>
      <c r="M29" s="17">
        <f t="shared" si="6"/>
        <v>0.33333333333333331</v>
      </c>
      <c r="N29" s="17">
        <v>281</v>
      </c>
      <c r="O29" s="17">
        <f t="shared" ref="O29:P29" si="39">D29/7</f>
        <v>3</v>
      </c>
      <c r="P29" s="17">
        <f t="shared" si="39"/>
        <v>0</v>
      </c>
      <c r="Q29" s="17">
        <f t="shared" si="8"/>
        <v>93</v>
      </c>
      <c r="R29" s="17"/>
      <c r="S29" s="57">
        <v>1.1377551020408161</v>
      </c>
      <c r="T29" s="57">
        <v>980</v>
      </c>
      <c r="U29" s="58">
        <v>140</v>
      </c>
      <c r="V29" s="61" t="s">
        <v>360</v>
      </c>
      <c r="W29" s="57">
        <v>2</v>
      </c>
      <c r="X29" s="57">
        <f t="shared" si="9"/>
        <v>9.5238095238095233E-2</v>
      </c>
      <c r="Y29" s="57">
        <f t="shared" si="10"/>
        <v>6.5627272727272725</v>
      </c>
      <c r="Z29" s="57">
        <v>9</v>
      </c>
      <c r="AA29" s="57" t="s">
        <v>35</v>
      </c>
      <c r="AB29" s="60">
        <f t="shared" si="17"/>
        <v>-0.69</v>
      </c>
      <c r="AC29" s="57">
        <v>0.10124705555555556</v>
      </c>
      <c r="AD29" s="57">
        <f t="shared" si="18"/>
        <v>-2.93413967</v>
      </c>
      <c r="AE29" s="57">
        <v>-7.18</v>
      </c>
      <c r="AF29" s="57">
        <v>-3.6873762537500001</v>
      </c>
      <c r="AG29" s="57">
        <v>0</v>
      </c>
    </row>
    <row r="30" spans="1:33" ht="15.75" customHeight="1">
      <c r="A30" s="13" t="s">
        <v>84</v>
      </c>
      <c r="B30" s="13" t="s">
        <v>497</v>
      </c>
      <c r="C30" s="17">
        <f t="shared" si="4"/>
        <v>17.990000000000002</v>
      </c>
      <c r="D30" s="17">
        <v>21</v>
      </c>
      <c r="E30" s="17">
        <v>0</v>
      </c>
      <c r="F30" s="17">
        <v>377.79</v>
      </c>
      <c r="G30" s="17">
        <v>-173.32</v>
      </c>
      <c r="H30" s="17">
        <f t="shared" si="1"/>
        <v>0.45877339262553268</v>
      </c>
      <c r="I30" s="17">
        <f t="shared" si="2"/>
        <v>-0.22061870615619777</v>
      </c>
      <c r="J30" s="17">
        <f t="shared" si="5"/>
        <v>-83.347540998749963</v>
      </c>
      <c r="K30" s="17">
        <f t="shared" si="3"/>
        <v>-3.9689305237499983</v>
      </c>
      <c r="L30" s="17">
        <v>69</v>
      </c>
      <c r="M30" s="17">
        <f t="shared" si="6"/>
        <v>0.30434782608695654</v>
      </c>
      <c r="N30" s="17">
        <v>258</v>
      </c>
      <c r="O30" s="17">
        <f t="shared" ref="O30:P30" si="40">D30/7</f>
        <v>3</v>
      </c>
      <c r="P30" s="17">
        <f t="shared" si="40"/>
        <v>0</v>
      </c>
      <c r="Q30" s="17">
        <f t="shared" si="8"/>
        <v>86</v>
      </c>
      <c r="R30" s="17"/>
      <c r="S30" s="57">
        <v>1.0485875706214689</v>
      </c>
      <c r="T30" s="57">
        <v>980</v>
      </c>
      <c r="U30" s="58">
        <v>140</v>
      </c>
      <c r="V30" s="61" t="s">
        <v>498</v>
      </c>
      <c r="W30" s="57">
        <v>8</v>
      </c>
      <c r="X30" s="57">
        <f t="shared" si="9"/>
        <v>0.38095238095238093</v>
      </c>
      <c r="Y30" s="57">
        <f t="shared" si="10"/>
        <v>7.2216666666666667</v>
      </c>
      <c r="Z30" s="57">
        <v>16</v>
      </c>
      <c r="AA30" s="57" t="s">
        <v>35</v>
      </c>
      <c r="AB30" s="60">
        <f t="shared" si="17"/>
        <v>-0.69</v>
      </c>
      <c r="AC30" s="57">
        <v>0.10124705555555556</v>
      </c>
      <c r="AD30" s="57">
        <f t="shared" si="18"/>
        <v>-2.93413967</v>
      </c>
      <c r="AE30" s="57">
        <v>-7.18</v>
      </c>
      <c r="AF30" s="57">
        <v>-3.6873762537500001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17.995909090909091</v>
      </c>
      <c r="D31" s="17">
        <v>22</v>
      </c>
      <c r="E31" s="17">
        <v>0</v>
      </c>
      <c r="F31" s="17">
        <v>395.91</v>
      </c>
      <c r="G31" s="17">
        <v>-88.37</v>
      </c>
      <c r="H31" s="17">
        <f t="shared" si="1"/>
        <v>0.22320729458715363</v>
      </c>
      <c r="I31" s="17">
        <f t="shared" si="2"/>
        <v>1.514829585217185E-2</v>
      </c>
      <c r="J31" s="17">
        <f t="shared" si="5"/>
        <v>5.9973618108333575</v>
      </c>
      <c r="K31" s="17">
        <f t="shared" si="3"/>
        <v>0.27260735503787986</v>
      </c>
      <c r="L31" s="17">
        <v>78</v>
      </c>
      <c r="M31" s="17">
        <f t="shared" si="6"/>
        <v>0.28205128205128205</v>
      </c>
      <c r="N31" s="17">
        <v>218</v>
      </c>
      <c r="O31" s="17">
        <f t="shared" ref="O31:P31" si="41">D31/7</f>
        <v>3.1428571428571428</v>
      </c>
      <c r="P31" s="17">
        <f t="shared" si="41"/>
        <v>0</v>
      </c>
      <c r="Q31" s="17">
        <f t="shared" si="8"/>
        <v>69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1.185750636132316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4</v>
      </c>
      <c r="X31" s="57">
        <f t="shared" si="9"/>
        <v>0.18181818181818182</v>
      </c>
      <c r="Y31" s="57">
        <f t="shared" si="10"/>
        <v>7.3641666666666667</v>
      </c>
      <c r="Z31" s="57">
        <v>8</v>
      </c>
      <c r="AA31" s="57" t="s">
        <v>35</v>
      </c>
      <c r="AB31" s="60">
        <f t="shared" si="17"/>
        <v>-0.69</v>
      </c>
      <c r="AC31" s="57">
        <v>0.10124705555555556</v>
      </c>
      <c r="AD31" s="57">
        <f t="shared" si="18"/>
        <v>-3.0738606066666665</v>
      </c>
      <c r="AE31" s="57">
        <v>-7.18</v>
      </c>
      <c r="AF31" s="57">
        <v>-3.6873762537500001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2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Info!B1:BJ7000""),4,FALSE),"""")"),"Barcaloo Cornhole Scoreboard Metal Decal with 2 Magnetic Score Keepers for Corn Hole Boards")</f>
        <v>Barcaloo Cornhole Scoreboard Metal Decal with 2 Magnetic Score Keepers for Corn Hole Boards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Info!B1:BJ7000""),3,FALSE),"""")"),"B08L5LKHBG")</f>
        <v>B08L5LKHBG</v>
      </c>
      <c r="B2" s="2" t="s">
        <v>499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6.4923646205882362</v>
      </c>
      <c r="D3" s="4">
        <f>SUM(D4:D99763)</f>
        <v>158</v>
      </c>
      <c r="E3" s="4"/>
      <c r="F3" s="5">
        <f t="shared" ref="F3:G3" si="0">SUM(F4:F99763)</f>
        <v>1951.6799999999998</v>
      </c>
      <c r="G3" s="5">
        <f t="shared" si="0"/>
        <v>-100.88999999999999</v>
      </c>
      <c r="H3" s="6">
        <f>G3/F3*-1</f>
        <v>5.1693925233644855E-2</v>
      </c>
      <c r="I3" s="7">
        <f>J3/F3</f>
        <v>0.3539918779414829</v>
      </c>
      <c r="J3" s="5">
        <f>SUM(J4:J99763)</f>
        <v>690.87886834083326</v>
      </c>
      <c r="K3" s="5">
        <f>J3/D3</f>
        <v>4.3726510654483119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8</v>
      </c>
      <c r="X3" s="6">
        <f>AVERAGE(X4:X99763)</f>
        <v>0.12026143790849675</v>
      </c>
      <c r="Y3" s="5">
        <f>ROUND(AVERAGE(Y4:Y99763),2)</f>
        <v>1.24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Info!B2:BZ7000""),36,false)),"""")*-1"),-1.8785099275)</f>
        <v>-1.8785099274999999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customHeight="1">
      <c r="A15" s="13" t="s">
        <v>56</v>
      </c>
      <c r="B15" s="13" t="s">
        <v>500</v>
      </c>
      <c r="C15" s="17">
        <f t="shared" ref="C15:C31" si="1">IFERROR(F15/D15," - ")</f>
        <v>8.99</v>
      </c>
      <c r="D15" s="17">
        <v>1</v>
      </c>
      <c r="E15" s="17">
        <v>0</v>
      </c>
      <c r="F15" s="17">
        <v>8.99</v>
      </c>
      <c r="G15" s="17">
        <v>-13.67</v>
      </c>
      <c r="H15" s="17">
        <f t="shared" ref="H15:H31" si="2">G15/F15*-1</f>
        <v>1.5205784204671857</v>
      </c>
      <c r="I15" s="17">
        <f t="shared" ref="I15:I31" si="3">J15/F15</f>
        <v>-1.6968631813125694</v>
      </c>
      <c r="J15" s="17">
        <f t="shared" ref="J15:J31" si="4">F15*0.85+G15+AF15*D15+D15*AE15+AG15+AD15</f>
        <v>-15.254799999999999</v>
      </c>
      <c r="K15" s="17">
        <f t="shared" ref="K15:K31" si="5">J15/D15</f>
        <v>-15.254799999999999</v>
      </c>
      <c r="L15" s="17">
        <v>5</v>
      </c>
      <c r="M15" s="17">
        <f t="shared" ref="M15:M31" si="6">IFERROR(D15/L15,"-")</f>
        <v>0.2</v>
      </c>
      <c r="N15" s="17">
        <v>92</v>
      </c>
      <c r="O15" s="17">
        <f t="shared" ref="O15:P15" si="7">D15/7</f>
        <v>0.14285714285714285</v>
      </c>
      <c r="P15" s="17">
        <f t="shared" si="7"/>
        <v>0</v>
      </c>
      <c r="Q15" s="17">
        <f t="shared" ref="Q15:Q31" si="8">ROUNDDOWN(N15/(O15+P15),0)</f>
        <v>644</v>
      </c>
      <c r="R15" s="17"/>
      <c r="S15" s="57">
        <v>0</v>
      </c>
      <c r="T15" s="57">
        <v>120</v>
      </c>
      <c r="U15" s="58">
        <v>96</v>
      </c>
      <c r="V15" s="61">
        <v>44306</v>
      </c>
      <c r="W15" s="57">
        <v>1</v>
      </c>
      <c r="X15" s="57">
        <f t="shared" ref="X15:X31" si="9">IFERROR(W15/D15,0)</f>
        <v>1</v>
      </c>
      <c r="Y15" s="57">
        <f t="shared" ref="Y15:Y31" si="10">IFERROR(G15/(W15+Z15)*-1,0)</f>
        <v>4.5566666666666666</v>
      </c>
      <c r="Z15" s="57">
        <v>2</v>
      </c>
      <c r="AA15" s="57">
        <v>0</v>
      </c>
      <c r="AB15" s="60">
        <f t="shared" ref="AB15:AB31" si="11">IF(OR(AA15="UsLargeStandardSize",AA15="UsSmallStandardSize"),-0.69,-0.48)</f>
        <v>-0.48</v>
      </c>
      <c r="AC15" s="57">
        <v>0.10124705555555556</v>
      </c>
      <c r="AD15" s="57"/>
      <c r="AE15" s="57">
        <v>-7.32</v>
      </c>
      <c r="AF15" s="57">
        <v>-1.9063000000000001</v>
      </c>
      <c r="AG15" s="57">
        <v>0</v>
      </c>
    </row>
    <row r="16" spans="1:33" ht="15.75" customHeight="1">
      <c r="A16" s="13" t="s">
        <v>57</v>
      </c>
      <c r="B16" s="13" t="s">
        <v>501</v>
      </c>
      <c r="C16" s="17">
        <f t="shared" si="1"/>
        <v>8.99</v>
      </c>
      <c r="D16" s="17">
        <v>9</v>
      </c>
      <c r="E16" s="17">
        <v>0</v>
      </c>
      <c r="F16" s="17">
        <v>80.91</v>
      </c>
      <c r="G16" s="17">
        <v>-26.94</v>
      </c>
      <c r="H16" s="17">
        <f t="shared" si="2"/>
        <v>0.33296255098257327</v>
      </c>
      <c r="I16" s="17">
        <f t="shared" si="3"/>
        <v>-8.2106043752317392E-2</v>
      </c>
      <c r="J16" s="17">
        <f t="shared" si="4"/>
        <v>-6.6432000000000002</v>
      </c>
      <c r="K16" s="17">
        <f t="shared" si="5"/>
        <v>-0.73813333333333331</v>
      </c>
      <c r="L16" s="17">
        <v>17</v>
      </c>
      <c r="M16" s="17">
        <f t="shared" si="6"/>
        <v>0.52941176470588236</v>
      </c>
      <c r="N16" s="17">
        <v>87</v>
      </c>
      <c r="O16" s="17">
        <f t="shared" ref="O16:P16" si="12">D16/7</f>
        <v>1.2857142857142858</v>
      </c>
      <c r="P16" s="17">
        <f t="shared" si="12"/>
        <v>0</v>
      </c>
      <c r="Q16" s="17">
        <f t="shared" si="8"/>
        <v>67</v>
      </c>
      <c r="R16" s="17"/>
      <c r="S16" s="57">
        <v>0.1648351648351648</v>
      </c>
      <c r="T16" s="57">
        <v>120</v>
      </c>
      <c r="U16" s="58">
        <v>96</v>
      </c>
      <c r="V16" s="61">
        <v>44302</v>
      </c>
      <c r="W16" s="57">
        <v>4</v>
      </c>
      <c r="X16" s="57">
        <f t="shared" si="9"/>
        <v>0.44444444444444442</v>
      </c>
      <c r="Y16" s="57">
        <f t="shared" si="10"/>
        <v>4.49</v>
      </c>
      <c r="Z16" s="57">
        <v>2</v>
      </c>
      <c r="AA16" s="57" t="s">
        <v>35</v>
      </c>
      <c r="AB16" s="60">
        <f t="shared" si="11"/>
        <v>-0.69</v>
      </c>
      <c r="AC16" s="57">
        <v>1.9362055555555552E-2</v>
      </c>
      <c r="AD16" s="57"/>
      <c r="AE16" s="57">
        <v>-3.48</v>
      </c>
      <c r="AF16" s="57">
        <v>-1.9063000000000001</v>
      </c>
      <c r="AG16" s="57">
        <v>0</v>
      </c>
    </row>
    <row r="17" spans="1:33" ht="15.75" customHeight="1">
      <c r="A17" s="13" t="s">
        <v>59</v>
      </c>
      <c r="B17" s="13" t="s">
        <v>502</v>
      </c>
      <c r="C17" s="17">
        <f t="shared" si="1"/>
        <v>10.59</v>
      </c>
      <c r="D17" s="17">
        <v>5</v>
      </c>
      <c r="E17" s="17">
        <v>0</v>
      </c>
      <c r="F17" s="17">
        <v>52.95</v>
      </c>
      <c r="G17" s="17">
        <v>-36.399999999999991</v>
      </c>
      <c r="H17" s="17">
        <f t="shared" si="2"/>
        <v>0.68744098205854565</v>
      </c>
      <c r="I17" s="17">
        <f t="shared" si="3"/>
        <v>-0.34858542367012885</v>
      </c>
      <c r="J17" s="17">
        <f t="shared" si="4"/>
        <v>-18.457598183333324</v>
      </c>
      <c r="K17" s="17">
        <f t="shared" si="5"/>
        <v>-3.6915196366666647</v>
      </c>
      <c r="L17" s="17">
        <v>29</v>
      </c>
      <c r="M17" s="17">
        <f t="shared" si="6"/>
        <v>0.17241379310344829</v>
      </c>
      <c r="N17" s="17">
        <v>80</v>
      </c>
      <c r="O17" s="17">
        <f t="shared" ref="O17:P17" si="13">D17/7</f>
        <v>0.7142857142857143</v>
      </c>
      <c r="P17" s="17">
        <f t="shared" si="13"/>
        <v>0</v>
      </c>
      <c r="Q17" s="17">
        <f t="shared" si="8"/>
        <v>112</v>
      </c>
      <c r="R17" s="17"/>
      <c r="S17" s="57">
        <v>0.42857142857142849</v>
      </c>
      <c r="T17" s="57">
        <v>216</v>
      </c>
      <c r="U17" s="58">
        <v>96</v>
      </c>
      <c r="V17" s="61">
        <v>44302</v>
      </c>
      <c r="W17" s="57">
        <v>2</v>
      </c>
      <c r="X17" s="57">
        <f t="shared" si="9"/>
        <v>0.4</v>
      </c>
      <c r="Y17" s="57">
        <f t="shared" si="10"/>
        <v>4.0444444444444434</v>
      </c>
      <c r="Z17" s="57">
        <v>7</v>
      </c>
      <c r="AA17" s="57" t="s">
        <v>35</v>
      </c>
      <c r="AB17" s="60">
        <f t="shared" si="11"/>
        <v>-0.69</v>
      </c>
      <c r="AC17" s="57">
        <v>1.9362055555555552E-2</v>
      </c>
      <c r="AD17" s="57">
        <f t="shared" ref="AD17:AD31" si="14">IFERROR(AB17*AC17*D17*2,0)</f>
        <v>-0.13359818333333331</v>
      </c>
      <c r="AE17" s="57">
        <v>-3.48</v>
      </c>
      <c r="AF17" s="57">
        <v>-1.9063000000000001</v>
      </c>
      <c r="AG17" s="57">
        <v>0</v>
      </c>
    </row>
    <row r="18" spans="1:33" ht="15.75" customHeight="1">
      <c r="A18" s="13" t="s">
        <v>61</v>
      </c>
      <c r="B18" s="13" t="s">
        <v>141</v>
      </c>
      <c r="C18" s="17">
        <f t="shared" si="1"/>
        <v>10.99</v>
      </c>
      <c r="D18" s="17">
        <v>5</v>
      </c>
      <c r="E18" s="17">
        <v>0</v>
      </c>
      <c r="F18" s="17">
        <v>54.95</v>
      </c>
      <c r="G18" s="17">
        <v>-23.88</v>
      </c>
      <c r="H18" s="17">
        <f t="shared" si="2"/>
        <v>0.43457688808007278</v>
      </c>
      <c r="I18" s="17">
        <f t="shared" si="3"/>
        <v>-7.7117346375492793E-2</v>
      </c>
      <c r="J18" s="17">
        <f t="shared" si="4"/>
        <v>-4.2375981833333292</v>
      </c>
      <c r="K18" s="17">
        <f t="shared" si="5"/>
        <v>-0.84751963666666585</v>
      </c>
      <c r="L18" s="17">
        <v>22</v>
      </c>
      <c r="M18" s="17">
        <f t="shared" si="6"/>
        <v>0.22727272727272727</v>
      </c>
      <c r="N18" s="17">
        <v>75</v>
      </c>
      <c r="O18" s="17">
        <f t="shared" ref="O18:P18" si="15">D18/7</f>
        <v>0.7142857142857143</v>
      </c>
      <c r="P18" s="17">
        <f t="shared" si="15"/>
        <v>0</v>
      </c>
      <c r="Q18" s="17">
        <f t="shared" si="8"/>
        <v>105</v>
      </c>
      <c r="R18" s="17"/>
      <c r="S18" s="57">
        <v>0.6</v>
      </c>
      <c r="T18" s="57">
        <v>120</v>
      </c>
      <c r="U18" s="58" t="s">
        <v>63</v>
      </c>
      <c r="V18" s="61" t="s">
        <v>63</v>
      </c>
      <c r="W18" s="57">
        <v>1</v>
      </c>
      <c r="X18" s="57">
        <f t="shared" si="9"/>
        <v>0.2</v>
      </c>
      <c r="Y18" s="57">
        <f t="shared" si="10"/>
        <v>7.96</v>
      </c>
      <c r="Z18" s="57">
        <v>2</v>
      </c>
      <c r="AA18" s="57" t="s">
        <v>35</v>
      </c>
      <c r="AB18" s="60">
        <f t="shared" si="11"/>
        <v>-0.69</v>
      </c>
      <c r="AC18" s="57">
        <v>1.9362055555555552E-2</v>
      </c>
      <c r="AD18" s="57">
        <f t="shared" si="14"/>
        <v>-0.13359818333333331</v>
      </c>
      <c r="AE18" s="57">
        <v>-3.48</v>
      </c>
      <c r="AF18" s="57">
        <v>-1.9063000000000001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1"/>
        <v>10.99</v>
      </c>
      <c r="D19" s="17">
        <v>8</v>
      </c>
      <c r="E19" s="17">
        <v>0</v>
      </c>
      <c r="F19" s="17">
        <v>87.92</v>
      </c>
      <c r="G19" s="17">
        <v>0</v>
      </c>
      <c r="H19" s="17">
        <f t="shared" si="2"/>
        <v>0</v>
      </c>
      <c r="I19" s="17">
        <f t="shared" si="3"/>
        <v>0.35745954170457989</v>
      </c>
      <c r="J19" s="17">
        <f t="shared" si="4"/>
        <v>31.427842906666665</v>
      </c>
      <c r="K19" s="17">
        <f t="shared" si="5"/>
        <v>3.9284803633333332</v>
      </c>
      <c r="L19" s="17">
        <v>32</v>
      </c>
      <c r="M19" s="17">
        <f t="shared" si="6"/>
        <v>0.25</v>
      </c>
      <c r="N19" s="17">
        <v>68</v>
      </c>
      <c r="O19" s="17">
        <f t="shared" ref="O19:P19" si="16">D19/7</f>
        <v>1.1428571428571428</v>
      </c>
      <c r="P19" s="17">
        <f t="shared" si="16"/>
        <v>0</v>
      </c>
      <c r="Q19" s="17">
        <f t="shared" si="8"/>
        <v>59</v>
      </c>
      <c r="R19" s="17"/>
      <c r="S19" s="57">
        <v>0.66257668711656437</v>
      </c>
      <c r="T19" s="57">
        <v>120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1.9362055555555552E-2</v>
      </c>
      <c r="AD19" s="57">
        <f t="shared" si="14"/>
        <v>-0.21375709333333329</v>
      </c>
      <c r="AE19" s="57">
        <v>-3.48</v>
      </c>
      <c r="AF19" s="57">
        <v>-1.9063000000000001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1"/>
        <v>11.99</v>
      </c>
      <c r="D20" s="17">
        <v>6</v>
      </c>
      <c r="E20" s="17">
        <v>0</v>
      </c>
      <c r="F20" s="17">
        <v>71.94</v>
      </c>
      <c r="G20" s="17">
        <v>0</v>
      </c>
      <c r="H20" s="17">
        <f t="shared" si="2"/>
        <v>0</v>
      </c>
      <c r="I20" s="17">
        <f t="shared" si="3"/>
        <v>0.39853881262162905</v>
      </c>
      <c r="J20" s="17">
        <f t="shared" si="4"/>
        <v>28.670882179999992</v>
      </c>
      <c r="K20" s="17">
        <f t="shared" si="5"/>
        <v>4.7784803633333324</v>
      </c>
      <c r="L20" s="17">
        <v>12</v>
      </c>
      <c r="M20" s="17">
        <f t="shared" si="6"/>
        <v>0.5</v>
      </c>
      <c r="N20" s="17">
        <v>62</v>
      </c>
      <c r="O20" s="17">
        <f t="shared" ref="O20:P20" si="17">D20/7</f>
        <v>0.8571428571428571</v>
      </c>
      <c r="P20" s="17">
        <f t="shared" si="17"/>
        <v>0</v>
      </c>
      <c r="Q20" s="17">
        <f t="shared" si="8"/>
        <v>72</v>
      </c>
      <c r="R20" s="17"/>
      <c r="S20" s="57">
        <v>0.82580645161290323</v>
      </c>
      <c r="T20" s="57">
        <v>120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1.9362055555555552E-2</v>
      </c>
      <c r="AD20" s="57">
        <f t="shared" si="14"/>
        <v>-0.16031781999999997</v>
      </c>
      <c r="AE20" s="57">
        <v>-3.48</v>
      </c>
      <c r="AF20" s="57">
        <v>-1.9063000000000001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1"/>
        <v>13.262727272727272</v>
      </c>
      <c r="D21" s="17">
        <v>11</v>
      </c>
      <c r="E21" s="17">
        <v>0</v>
      </c>
      <c r="F21" s="17">
        <v>145.88999999999999</v>
      </c>
      <c r="G21" s="17">
        <v>0</v>
      </c>
      <c r="H21" s="17">
        <f t="shared" si="2"/>
        <v>0</v>
      </c>
      <c r="I21" s="17">
        <f t="shared" si="3"/>
        <v>0.44186225235908322</v>
      </c>
      <c r="J21" s="17">
        <f t="shared" si="4"/>
        <v>64.463283996666647</v>
      </c>
      <c r="K21" s="17">
        <f t="shared" si="5"/>
        <v>5.8602985451515135</v>
      </c>
      <c r="L21" s="17">
        <v>21</v>
      </c>
      <c r="M21" s="17">
        <f t="shared" si="6"/>
        <v>0.52380952380952384</v>
      </c>
      <c r="N21" s="17">
        <v>51</v>
      </c>
      <c r="O21" s="17">
        <f t="shared" ref="O21:P21" si="18">D21/7</f>
        <v>1.5714285714285714</v>
      </c>
      <c r="P21" s="17">
        <f t="shared" si="18"/>
        <v>0</v>
      </c>
      <c r="Q21" s="17">
        <f t="shared" si="8"/>
        <v>32</v>
      </c>
      <c r="R21" s="17"/>
      <c r="S21" s="57">
        <v>1.333333333333333</v>
      </c>
      <c r="T21" s="57">
        <v>24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1.9362055555555552E-2</v>
      </c>
      <c r="AD21" s="57">
        <f t="shared" si="14"/>
        <v>-0.29391600333333329</v>
      </c>
      <c r="AE21" s="57">
        <v>-3.48</v>
      </c>
      <c r="AF21" s="57">
        <v>-1.9063000000000001</v>
      </c>
      <c r="AG21" s="57">
        <v>0</v>
      </c>
    </row>
    <row r="22" spans="1:33" ht="15.75" customHeight="1">
      <c r="A22" s="13" t="s">
        <v>70</v>
      </c>
      <c r="B22" s="13" t="s">
        <v>503</v>
      </c>
      <c r="C22" s="17">
        <f t="shared" si="1"/>
        <v>13.59</v>
      </c>
      <c r="D22" s="17">
        <v>5</v>
      </c>
      <c r="E22" s="17">
        <v>0</v>
      </c>
      <c r="F22" s="17">
        <v>67.95</v>
      </c>
      <c r="G22" s="17">
        <v>0</v>
      </c>
      <c r="H22" s="17">
        <f t="shared" si="2"/>
        <v>0</v>
      </c>
      <c r="I22" s="17">
        <f t="shared" si="3"/>
        <v>0.45169097596271768</v>
      </c>
      <c r="J22" s="17">
        <f t="shared" si="4"/>
        <v>30.692401816666667</v>
      </c>
      <c r="K22" s="17">
        <f t="shared" si="5"/>
        <v>6.1384803633333336</v>
      </c>
      <c r="L22" s="17">
        <v>27</v>
      </c>
      <c r="M22" s="17">
        <f t="shared" si="6"/>
        <v>0.18518518518518517</v>
      </c>
      <c r="N22" s="17">
        <v>45</v>
      </c>
      <c r="O22" s="17">
        <f t="shared" ref="O22:P22" si="19">D22/7</f>
        <v>0.7142857142857143</v>
      </c>
      <c r="P22" s="17">
        <f t="shared" si="19"/>
        <v>0</v>
      </c>
      <c r="Q22" s="17">
        <f t="shared" si="8"/>
        <v>63</v>
      </c>
      <c r="R22" s="17"/>
      <c r="S22" s="57">
        <v>1.587301587301587</v>
      </c>
      <c r="T22" s="57">
        <v>24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1.9362055555555552E-2</v>
      </c>
      <c r="AD22" s="57">
        <f t="shared" si="14"/>
        <v>-0.13359818333333331</v>
      </c>
      <c r="AE22" s="57">
        <v>-3.48</v>
      </c>
      <c r="AF22" s="57">
        <v>-1.9063000000000001</v>
      </c>
      <c r="AG22" s="57">
        <v>0</v>
      </c>
    </row>
    <row r="23" spans="1:33" ht="15.75" customHeight="1">
      <c r="A23" s="13" t="s">
        <v>72</v>
      </c>
      <c r="B23" s="13" t="s">
        <v>504</v>
      </c>
      <c r="C23" s="17">
        <f t="shared" si="1"/>
        <v>13.433846153846153</v>
      </c>
      <c r="D23" s="17">
        <v>13</v>
      </c>
      <c r="E23" s="17">
        <v>0</v>
      </c>
      <c r="F23" s="17">
        <v>174.64</v>
      </c>
      <c r="G23" s="17">
        <v>0</v>
      </c>
      <c r="H23" s="17">
        <f t="shared" si="2"/>
        <v>0</v>
      </c>
      <c r="I23" s="17">
        <f t="shared" si="3"/>
        <v>0.44706106689952657</v>
      </c>
      <c r="J23" s="17">
        <f t="shared" si="4"/>
        <v>78.074744723333311</v>
      </c>
      <c r="K23" s="17">
        <f t="shared" si="5"/>
        <v>6.0057495941025625</v>
      </c>
      <c r="L23" s="17">
        <v>62</v>
      </c>
      <c r="M23" s="17">
        <f t="shared" si="6"/>
        <v>0.20967741935483872</v>
      </c>
      <c r="N23" s="17">
        <v>33</v>
      </c>
      <c r="O23" s="17">
        <f t="shared" ref="O23:P23" si="20">D23/7</f>
        <v>1.8571428571428572</v>
      </c>
      <c r="P23" s="17">
        <f t="shared" si="20"/>
        <v>0</v>
      </c>
      <c r="Q23" s="17">
        <f t="shared" si="8"/>
        <v>17</v>
      </c>
      <c r="R23" s="17"/>
      <c r="S23" s="57">
        <v>1.1489361702127661</v>
      </c>
      <c r="T23" s="57">
        <v>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1.9362055555555552E-2</v>
      </c>
      <c r="AD23" s="57">
        <f t="shared" si="14"/>
        <v>-0.3473552766666666</v>
      </c>
      <c r="AE23" s="57">
        <v>-3.48</v>
      </c>
      <c r="AF23" s="57">
        <v>-1.9063000000000001</v>
      </c>
      <c r="AG23" s="57">
        <v>0</v>
      </c>
    </row>
    <row r="24" spans="1:33" ht="15.75" customHeight="1">
      <c r="A24" s="13" t="s">
        <v>74</v>
      </c>
      <c r="B24" s="13" t="s">
        <v>124</v>
      </c>
      <c r="C24" s="17">
        <f t="shared" si="1"/>
        <v>12.375294117647059</v>
      </c>
      <c r="D24" s="17">
        <v>17</v>
      </c>
      <c r="E24" s="17">
        <v>0</v>
      </c>
      <c r="F24" s="17">
        <v>210.38</v>
      </c>
      <c r="G24" s="17">
        <v>0</v>
      </c>
      <c r="H24" s="17">
        <f t="shared" si="2"/>
        <v>0</v>
      </c>
      <c r="I24" s="17">
        <f t="shared" si="3"/>
        <v>0.41259466763317154</v>
      </c>
      <c r="J24" s="17">
        <f t="shared" si="4"/>
        <v>86.801666176666629</v>
      </c>
      <c r="K24" s="17">
        <f t="shared" si="5"/>
        <v>5.1059803633333312</v>
      </c>
      <c r="L24" s="17">
        <v>50</v>
      </c>
      <c r="M24" s="17">
        <f t="shared" si="6"/>
        <v>0.34</v>
      </c>
      <c r="N24" s="17">
        <v>20</v>
      </c>
      <c r="O24" s="17">
        <f t="shared" ref="O24:P24" si="21">D24/7</f>
        <v>2.4285714285714284</v>
      </c>
      <c r="P24" s="17">
        <f t="shared" si="21"/>
        <v>0</v>
      </c>
      <c r="Q24" s="17">
        <f t="shared" si="8"/>
        <v>8</v>
      </c>
      <c r="R24" s="17"/>
      <c r="S24" s="57">
        <v>1.608938547486034</v>
      </c>
      <c r="T24" s="57">
        <v>24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1.9362055555555552E-2</v>
      </c>
      <c r="AD24" s="57">
        <f t="shared" si="14"/>
        <v>-0.45423382333333323</v>
      </c>
      <c r="AE24" s="57">
        <v>-3.48</v>
      </c>
      <c r="AF24" s="57">
        <v>-1.9063000000000001</v>
      </c>
      <c r="AG24" s="57">
        <v>0</v>
      </c>
    </row>
    <row r="25" spans="1:33" ht="15.75" customHeight="1">
      <c r="A25" s="13" t="s">
        <v>76</v>
      </c>
      <c r="B25" s="13" t="s">
        <v>115</v>
      </c>
      <c r="C25" s="17">
        <f t="shared" si="1"/>
        <v>13.133999999999999</v>
      </c>
      <c r="D25" s="17">
        <v>15</v>
      </c>
      <c r="E25" s="17">
        <v>0</v>
      </c>
      <c r="F25" s="17">
        <v>197.01</v>
      </c>
      <c r="G25" s="17">
        <v>0</v>
      </c>
      <c r="H25" s="17">
        <f t="shared" si="2"/>
        <v>0</v>
      </c>
      <c r="I25" s="17">
        <f t="shared" si="3"/>
        <v>0.43786206512359765</v>
      </c>
      <c r="J25" s="17">
        <f t="shared" si="4"/>
        <v>86.263205449999973</v>
      </c>
      <c r="K25" s="17">
        <f t="shared" si="5"/>
        <v>5.7508803633333319</v>
      </c>
      <c r="L25" s="17">
        <v>44</v>
      </c>
      <c r="M25" s="17">
        <f t="shared" si="6"/>
        <v>0.34090909090909088</v>
      </c>
      <c r="N25" s="17">
        <v>1</v>
      </c>
      <c r="O25" s="17">
        <f t="shared" ref="O25:P25" si="22">D25/7</f>
        <v>2.1428571428571428</v>
      </c>
      <c r="P25" s="17">
        <f t="shared" si="22"/>
        <v>0</v>
      </c>
      <c r="Q25" s="17">
        <f t="shared" si="8"/>
        <v>0</v>
      </c>
      <c r="R25" s="17"/>
      <c r="S25" s="57">
        <v>2.2564102564102559</v>
      </c>
      <c r="T25" s="57">
        <v>1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1.9362055555555552E-2</v>
      </c>
      <c r="AD25" s="57">
        <f t="shared" si="14"/>
        <v>-0.40079454999999992</v>
      </c>
      <c r="AE25" s="57">
        <v>-3.48</v>
      </c>
      <c r="AF25" s="57">
        <v>-1.9063000000000001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1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2"/>
        <v>#DIV/0!</v>
      </c>
      <c r="I26" s="17" t="e">
        <f t="shared" si="3"/>
        <v>#DIV/0!</v>
      </c>
      <c r="J26" s="17">
        <f t="shared" si="4"/>
        <v>0</v>
      </c>
      <c r="K26" s="17" t="e">
        <f t="shared" si="5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23">D26/7</f>
        <v>0</v>
      </c>
      <c r="P26" s="17">
        <f t="shared" si="23"/>
        <v>0</v>
      </c>
      <c r="Q26" s="17" t="e">
        <f t="shared" si="8"/>
        <v>#DIV/0!</v>
      </c>
      <c r="R26" s="17"/>
      <c r="S26" s="57">
        <v>0</v>
      </c>
      <c r="T26" s="57">
        <v>1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1.9362055555555552E-2</v>
      </c>
      <c r="AD26" s="57">
        <f t="shared" si="14"/>
        <v>0</v>
      </c>
      <c r="AE26" s="57">
        <v>-3.48</v>
      </c>
      <c r="AF26" s="57">
        <v>-1.9063000000000001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1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2"/>
        <v>#DIV/0!</v>
      </c>
      <c r="I27" s="17" t="e">
        <f t="shared" si="3"/>
        <v>#DIV/0!</v>
      </c>
      <c r="J27" s="17">
        <f t="shared" si="4"/>
        <v>0</v>
      </c>
      <c r="K27" s="17" t="e">
        <f t="shared" si="5"/>
        <v>#DIV/0!</v>
      </c>
      <c r="L27" s="17">
        <v>0</v>
      </c>
      <c r="M27" s="17" t="str">
        <f t="shared" si="6"/>
        <v>-</v>
      </c>
      <c r="N27" s="17">
        <v>96</v>
      </c>
      <c r="O27" s="17">
        <f t="shared" ref="O27:P27" si="24">D27/7</f>
        <v>0</v>
      </c>
      <c r="P27" s="17">
        <f t="shared" si="24"/>
        <v>0</v>
      </c>
      <c r="Q27" s="17" t="e">
        <f t="shared" si="8"/>
        <v>#DIV/0!</v>
      </c>
      <c r="R27" s="17"/>
      <c r="S27" s="57">
        <v>0</v>
      </c>
      <c r="T27" s="57">
        <v>216</v>
      </c>
      <c r="U27" s="58">
        <v>192</v>
      </c>
      <c r="V27" s="61" t="s">
        <v>505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1.9362055555555552E-2</v>
      </c>
      <c r="AD27" s="57">
        <f t="shared" si="14"/>
        <v>0</v>
      </c>
      <c r="AE27" s="57">
        <v>-3.48</v>
      </c>
      <c r="AF27" s="57">
        <v>-1.9063000000000001</v>
      </c>
      <c r="AG27" s="57">
        <v>0</v>
      </c>
    </row>
    <row r="28" spans="1:33" ht="15.75" customHeight="1">
      <c r="A28" s="13" t="s">
        <v>81</v>
      </c>
      <c r="B28" s="13"/>
      <c r="C28" s="17">
        <f t="shared" si="1"/>
        <v>13.08375</v>
      </c>
      <c r="D28" s="17">
        <v>16</v>
      </c>
      <c r="E28" s="17">
        <v>0</v>
      </c>
      <c r="F28" s="17">
        <v>209.34</v>
      </c>
      <c r="G28" s="17">
        <v>0</v>
      </c>
      <c r="H28" s="17">
        <f t="shared" si="2"/>
        <v>0</v>
      </c>
      <c r="I28" s="17">
        <f t="shared" si="3"/>
        <v>0.42617429527722039</v>
      </c>
      <c r="J28" s="17">
        <f t="shared" si="4"/>
        <v>89.215326973333319</v>
      </c>
      <c r="K28" s="17">
        <f t="shared" si="5"/>
        <v>5.5759579358333324</v>
      </c>
      <c r="L28" s="17">
        <v>55</v>
      </c>
      <c r="M28" s="17">
        <f t="shared" si="6"/>
        <v>0.29090909090909089</v>
      </c>
      <c r="N28" s="17">
        <v>85</v>
      </c>
      <c r="O28" s="17">
        <f t="shared" ref="O28:P28" si="25">D28/7</f>
        <v>2.2857142857142856</v>
      </c>
      <c r="P28" s="17">
        <f t="shared" si="25"/>
        <v>0</v>
      </c>
      <c r="Q28" s="17">
        <f t="shared" si="8"/>
        <v>37</v>
      </c>
      <c r="R28" s="17"/>
      <c r="S28" s="57">
        <v>1.4296028880866429</v>
      </c>
      <c r="T28" s="57">
        <v>24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1.9362055555555552E-2</v>
      </c>
      <c r="AD28" s="57">
        <f t="shared" si="14"/>
        <v>-0.42751418666666657</v>
      </c>
      <c r="AE28" s="57">
        <v>-3.64</v>
      </c>
      <c r="AF28" s="57">
        <v>-1.8785099274999999</v>
      </c>
      <c r="AG28" s="57">
        <v>0</v>
      </c>
    </row>
    <row r="29" spans="1:33" ht="15.75" customHeight="1">
      <c r="A29" s="13" t="s">
        <v>82</v>
      </c>
      <c r="B29" s="13"/>
      <c r="C29" s="17">
        <f t="shared" si="1"/>
        <v>12.617307692307692</v>
      </c>
      <c r="D29" s="17">
        <v>26</v>
      </c>
      <c r="E29" s="17">
        <v>3</v>
      </c>
      <c r="F29" s="17">
        <v>328.05</v>
      </c>
      <c r="G29" s="17">
        <v>0</v>
      </c>
      <c r="H29" s="17">
        <f t="shared" si="2"/>
        <v>0</v>
      </c>
      <c r="I29" s="17">
        <f t="shared" si="3"/>
        <v>0.41050611593253072</v>
      </c>
      <c r="J29" s="17">
        <f t="shared" si="4"/>
        <v>134.6665313316667</v>
      </c>
      <c r="K29" s="17">
        <f t="shared" si="5"/>
        <v>5.1794819742948732</v>
      </c>
      <c r="L29" s="17">
        <v>65</v>
      </c>
      <c r="M29" s="17">
        <f t="shared" si="6"/>
        <v>0.4</v>
      </c>
      <c r="N29" s="17">
        <v>254</v>
      </c>
      <c r="O29" s="17">
        <f t="shared" ref="O29:P29" si="26">D29/7</f>
        <v>3.7142857142857144</v>
      </c>
      <c r="P29" s="17">
        <f t="shared" si="26"/>
        <v>0.42857142857142855</v>
      </c>
      <c r="Q29" s="17">
        <f t="shared" si="8"/>
        <v>61</v>
      </c>
      <c r="R29" s="17"/>
      <c r="S29" s="57">
        <v>2.1454545454545459</v>
      </c>
      <c r="T29" s="57">
        <v>24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1.9362055555555552E-2</v>
      </c>
      <c r="AD29" s="57">
        <f t="shared" si="14"/>
        <v>-0.6947105533333332</v>
      </c>
      <c r="AE29" s="57">
        <v>-3.64</v>
      </c>
      <c r="AF29" s="57">
        <v>-1.8785099274999999</v>
      </c>
      <c r="AG29" s="57">
        <v>0</v>
      </c>
    </row>
    <row r="30" spans="1:33" ht="15.75" customHeight="1">
      <c r="A30" s="13" t="s">
        <v>84</v>
      </c>
      <c r="B30" s="13"/>
      <c r="C30" s="17">
        <f t="shared" si="1"/>
        <v>11.743</v>
      </c>
      <c r="D30" s="17">
        <v>10</v>
      </c>
      <c r="E30" s="17">
        <v>6</v>
      </c>
      <c r="F30" s="17">
        <v>117.43</v>
      </c>
      <c r="G30" s="17">
        <v>0</v>
      </c>
      <c r="H30" s="17">
        <f t="shared" si="2"/>
        <v>0</v>
      </c>
      <c r="I30" s="17">
        <f t="shared" si="3"/>
        <v>0.37778424898521096</v>
      </c>
      <c r="J30" s="17">
        <f t="shared" si="4"/>
        <v>44.363204358333327</v>
      </c>
      <c r="K30" s="17">
        <f t="shared" si="5"/>
        <v>4.4363204358333324</v>
      </c>
      <c r="L30" s="17">
        <v>100</v>
      </c>
      <c r="M30" s="17">
        <f t="shared" si="6"/>
        <v>0.1</v>
      </c>
      <c r="N30" s="17">
        <v>228</v>
      </c>
      <c r="O30" s="17">
        <f t="shared" ref="O30:P30" si="27">D30/7</f>
        <v>1.4285714285714286</v>
      </c>
      <c r="P30" s="17">
        <f t="shared" si="27"/>
        <v>0.8571428571428571</v>
      </c>
      <c r="Q30" s="17">
        <f t="shared" si="8"/>
        <v>99</v>
      </c>
      <c r="R30" s="17"/>
      <c r="S30" s="57">
        <v>1.445652173913043</v>
      </c>
      <c r="T30" s="57">
        <v>216</v>
      </c>
      <c r="U30" s="58">
        <v>192</v>
      </c>
      <c r="V30" s="61" t="s">
        <v>506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1.9362055555555552E-2</v>
      </c>
      <c r="AD30" s="57">
        <f t="shared" si="14"/>
        <v>-0.26719636666666663</v>
      </c>
      <c r="AE30" s="57">
        <v>-3.64</v>
      </c>
      <c r="AF30" s="57">
        <v>-1.8785099274999999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13.030000000000001</v>
      </c>
      <c r="D31" s="17">
        <v>11</v>
      </c>
      <c r="E31" s="17">
        <v>5</v>
      </c>
      <c r="F31" s="17">
        <v>143.33000000000001</v>
      </c>
      <c r="G31" s="17">
        <v>0</v>
      </c>
      <c r="H31" s="17">
        <f t="shared" si="2"/>
        <v>0</v>
      </c>
      <c r="I31" s="17">
        <f t="shared" si="3"/>
        <v>0.42442597358659501</v>
      </c>
      <c r="J31" s="17">
        <f t="shared" si="4"/>
        <v>60.832974794166667</v>
      </c>
      <c r="K31" s="17">
        <f t="shared" si="5"/>
        <v>5.5302704358333337</v>
      </c>
      <c r="L31" s="17">
        <v>48</v>
      </c>
      <c r="M31" s="17">
        <f t="shared" si="6"/>
        <v>0.22916666666666666</v>
      </c>
      <c r="N31" s="17">
        <v>211</v>
      </c>
      <c r="O31" s="17">
        <f t="shared" ref="O31:P31" si="28">D31/7</f>
        <v>1.5714285714285714</v>
      </c>
      <c r="P31" s="17">
        <f t="shared" si="28"/>
        <v>0.7142857142857143</v>
      </c>
      <c r="Q31" s="17">
        <f t="shared" si="8"/>
        <v>92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1.7699115044247791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1.9362055555555552E-2</v>
      </c>
      <c r="AD31" s="57">
        <f t="shared" si="14"/>
        <v>-0.29391600333333329</v>
      </c>
      <c r="AE31" s="57">
        <v>-3.64</v>
      </c>
      <c r="AF31" s="57">
        <v>-1.8785099274999999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13.332031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Info!B1:BJ7000""),4,FALSE),"""")"),"Barcaloo Cornhole Scoreboard Metal Decal 2 Pack with 4 Magnetic Score Keepers for Corn Hole Boards")</f>
        <v>Barcaloo Cornhole Scoreboard Metal Decal 2 Pack with 4 Magnetic Score Keepers for Corn Hole Boards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Info!B1:BJ7000""),3,FALSE),"""")"),"B08L5LNCYH")</f>
        <v>B08L5LNCYH</v>
      </c>
      <c r="B2" s="2" t="s">
        <v>507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8.4993646205882349</v>
      </c>
      <c r="D3" s="4">
        <f>SUM(D4:D99763)</f>
        <v>240</v>
      </c>
      <c r="E3" s="4"/>
      <c r="F3" s="5">
        <f t="shared" ref="F3:G3" si="0">SUM(F4:F99763)</f>
        <v>3623.27</v>
      </c>
      <c r="G3" s="5">
        <f t="shared" si="0"/>
        <v>-103.56000000000002</v>
      </c>
      <c r="H3" s="6">
        <f>G3/F3*-1</f>
        <v>2.8581916335244133E-2</v>
      </c>
      <c r="I3" s="7">
        <f>J3/F3</f>
        <v>0.34047951538665344</v>
      </c>
      <c r="J3" s="5">
        <f>SUM(J4:J99763)</f>
        <v>1233.6492137149999</v>
      </c>
      <c r="K3" s="5">
        <f>J3/D3</f>
        <v>5.1402050571458329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10</v>
      </c>
      <c r="X3" s="6">
        <f>AVERAGE(X4:X99763)</f>
        <v>3.9198179271708683E-2</v>
      </c>
      <c r="Y3" s="5">
        <f>ROUND(AVERAGE(Y4:Y99763),2)</f>
        <v>1.9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Info!B2:BZ7000""),36,false)),"""")*-1"),-3.5844599275)</f>
        <v>-3.5844599275000002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customHeight="1">
      <c r="A15" s="13" t="s">
        <v>56</v>
      </c>
      <c r="B15" s="13" t="s">
        <v>500</v>
      </c>
      <c r="C15" s="17">
        <f t="shared" ref="C15:C31" si="1">IFERROR(F15/D15," - ")</f>
        <v>12.99</v>
      </c>
      <c r="D15" s="17">
        <v>5</v>
      </c>
      <c r="E15" s="17">
        <v>0</v>
      </c>
      <c r="F15" s="17">
        <v>64.95</v>
      </c>
      <c r="G15" s="17">
        <v>-18.36</v>
      </c>
      <c r="H15" s="17">
        <f t="shared" ref="H15:H31" si="2">G15/F15*-1</f>
        <v>0.2826789838337182</v>
      </c>
      <c r="I15" s="17">
        <f t="shared" ref="I15:I31" si="3">J15/F15</f>
        <v>-0.27811778290993061</v>
      </c>
      <c r="J15" s="17">
        <f t="shared" ref="J15:J31" si="4">F15*0.85+G15+AF15*D15+D15*AE15+AG15+AD15</f>
        <v>-18.063749999999995</v>
      </c>
      <c r="K15" s="17">
        <f t="shared" ref="K15:K31" si="5">J15/D15</f>
        <v>-3.6127499999999992</v>
      </c>
      <c r="L15" s="17">
        <v>4</v>
      </c>
      <c r="M15" s="17">
        <f t="shared" ref="M15:M31" si="6">IFERROR(D15/L15,"-")</f>
        <v>1.25</v>
      </c>
      <c r="N15" s="17">
        <v>189</v>
      </c>
      <c r="O15" s="17">
        <f t="shared" ref="O15:P15" si="7">D15/7</f>
        <v>0.7142857142857143</v>
      </c>
      <c r="P15" s="17">
        <f t="shared" si="7"/>
        <v>0</v>
      </c>
      <c r="Q15" s="17">
        <f t="shared" ref="Q15:Q31" si="8">ROUNDDOWN(N15/(O15+P15),0)</f>
        <v>264</v>
      </c>
      <c r="R15" s="17"/>
      <c r="S15" s="57">
        <v>0</v>
      </c>
      <c r="T15" s="57">
        <v>24</v>
      </c>
      <c r="U15" s="58" t="s">
        <v>63</v>
      </c>
      <c r="V15" s="61" t="s">
        <v>63</v>
      </c>
      <c r="W15" s="57">
        <v>2</v>
      </c>
      <c r="X15" s="57">
        <f t="shared" ref="X15:X31" si="9">IFERROR(W15/D15,0)</f>
        <v>0.4</v>
      </c>
      <c r="Y15" s="57">
        <f t="shared" ref="Y15:Y31" si="10">IFERROR(G15/(W15+Z15)*-1,0)</f>
        <v>9.18</v>
      </c>
      <c r="Z15" s="57">
        <v>0</v>
      </c>
      <c r="AA15" s="57">
        <v>0</v>
      </c>
      <c r="AB15" s="60">
        <f t="shared" ref="AB15:AB31" si="11">IF(OR(AA15="UsLargeStandardSize",AA15="UsSmallStandardSize"),-0.69,-0.48)</f>
        <v>-0.48</v>
      </c>
      <c r="AC15" s="57">
        <v>0.10124705555555556</v>
      </c>
      <c r="AD15" s="57"/>
      <c r="AE15" s="57">
        <v>-7.32</v>
      </c>
      <c r="AF15" s="57">
        <v>-3.6622499999999998</v>
      </c>
      <c r="AG15" s="57">
        <v>0</v>
      </c>
    </row>
    <row r="16" spans="1:33" ht="15.75" customHeight="1">
      <c r="A16" s="13" t="s">
        <v>57</v>
      </c>
      <c r="B16" s="13" t="s">
        <v>508</v>
      </c>
      <c r="C16" s="17">
        <f t="shared" si="1"/>
        <v>12.99</v>
      </c>
      <c r="D16" s="17">
        <v>32</v>
      </c>
      <c r="E16" s="17">
        <v>0</v>
      </c>
      <c r="F16" s="17">
        <v>415.68</v>
      </c>
      <c r="G16" s="17">
        <v>-56.900000000000013</v>
      </c>
      <c r="H16" s="17">
        <f t="shared" si="2"/>
        <v>0.13688414164742113</v>
      </c>
      <c r="I16" s="17">
        <f t="shared" si="3"/>
        <v>0.16328906851424158</v>
      </c>
      <c r="J16" s="17">
        <f t="shared" si="4"/>
        <v>67.875999999999934</v>
      </c>
      <c r="K16" s="17">
        <f t="shared" si="5"/>
        <v>2.1211249999999979</v>
      </c>
      <c r="L16" s="17">
        <v>35</v>
      </c>
      <c r="M16" s="17">
        <f t="shared" si="6"/>
        <v>0.91428571428571426</v>
      </c>
      <c r="N16" s="17">
        <v>154</v>
      </c>
      <c r="O16" s="17">
        <f t="shared" ref="O16:P16" si="12">D16/7</f>
        <v>4.5714285714285712</v>
      </c>
      <c r="P16" s="17">
        <f t="shared" si="12"/>
        <v>0</v>
      </c>
      <c r="Q16" s="17">
        <f t="shared" si="8"/>
        <v>33</v>
      </c>
      <c r="R16" s="17"/>
      <c r="S16" s="57">
        <v>0.38596491228070168</v>
      </c>
      <c r="T16" s="57">
        <v>24</v>
      </c>
      <c r="U16" s="58" t="s">
        <v>63</v>
      </c>
      <c r="V16" s="61" t="s">
        <v>63</v>
      </c>
      <c r="W16" s="57">
        <v>7</v>
      </c>
      <c r="X16" s="57">
        <f t="shared" si="9"/>
        <v>0.21875</v>
      </c>
      <c r="Y16" s="57">
        <f t="shared" si="10"/>
        <v>6.3222222222222237</v>
      </c>
      <c r="Z16" s="57">
        <v>2</v>
      </c>
      <c r="AA16" s="57" t="s">
        <v>35</v>
      </c>
      <c r="AB16" s="60">
        <f t="shared" si="11"/>
        <v>-0.69</v>
      </c>
      <c r="AC16" s="57">
        <v>1.9449666666666667E-2</v>
      </c>
      <c r="AD16" s="57"/>
      <c r="AE16" s="57">
        <v>-3.48</v>
      </c>
      <c r="AF16" s="57">
        <v>-3.6622499999999998</v>
      </c>
      <c r="AG16" s="57">
        <v>0</v>
      </c>
    </row>
    <row r="17" spans="1:33" ht="15.75" customHeight="1">
      <c r="A17" s="13" t="s">
        <v>59</v>
      </c>
      <c r="B17" s="13" t="s">
        <v>509</v>
      </c>
      <c r="C17" s="17">
        <f t="shared" si="1"/>
        <v>13.847142857142858</v>
      </c>
      <c r="D17" s="17">
        <v>21</v>
      </c>
      <c r="E17" s="17">
        <v>0</v>
      </c>
      <c r="F17" s="17">
        <v>290.79000000000002</v>
      </c>
      <c r="G17" s="17">
        <v>-16.72</v>
      </c>
      <c r="H17" s="17">
        <f t="shared" si="2"/>
        <v>5.749853846418377E-2</v>
      </c>
      <c r="I17" s="17">
        <f t="shared" si="3"/>
        <v>0.27477079218680156</v>
      </c>
      <c r="J17" s="17">
        <f t="shared" si="4"/>
        <v>79.900598660000028</v>
      </c>
      <c r="K17" s="17">
        <f t="shared" si="5"/>
        <v>3.8047904123809539</v>
      </c>
      <c r="L17" s="17">
        <v>37</v>
      </c>
      <c r="M17" s="17">
        <f t="shared" si="6"/>
        <v>0.56756756756756754</v>
      </c>
      <c r="N17" s="17">
        <v>137</v>
      </c>
      <c r="O17" s="17">
        <f t="shared" ref="O17:P17" si="13">D17/7</f>
        <v>3</v>
      </c>
      <c r="P17" s="17">
        <f t="shared" si="13"/>
        <v>0</v>
      </c>
      <c r="Q17" s="17">
        <f t="shared" si="8"/>
        <v>45</v>
      </c>
      <c r="R17" s="17"/>
      <c r="S17" s="57">
        <v>1.020833333333333</v>
      </c>
      <c r="T17" s="57">
        <v>24</v>
      </c>
      <c r="U17" s="58" t="s">
        <v>63</v>
      </c>
      <c r="V17" s="61" t="s">
        <v>63</v>
      </c>
      <c r="W17" s="57">
        <v>1</v>
      </c>
      <c r="X17" s="57">
        <f t="shared" si="9"/>
        <v>4.7619047619047616E-2</v>
      </c>
      <c r="Y17" s="57">
        <f t="shared" si="10"/>
        <v>16.72</v>
      </c>
      <c r="Z17" s="57">
        <v>0</v>
      </c>
      <c r="AA17" s="57" t="s">
        <v>35</v>
      </c>
      <c r="AB17" s="60">
        <f t="shared" si="11"/>
        <v>-0.69</v>
      </c>
      <c r="AC17" s="57">
        <v>1.9449666666666667E-2</v>
      </c>
      <c r="AD17" s="57">
        <f t="shared" ref="AD17:AD31" si="14">IFERROR(AB17*AC17*D17*2,0)</f>
        <v>-0.56365133999999995</v>
      </c>
      <c r="AE17" s="57">
        <v>-3.48</v>
      </c>
      <c r="AF17" s="57">
        <v>-3.6622499999999998</v>
      </c>
      <c r="AG17" s="57">
        <v>0</v>
      </c>
    </row>
    <row r="18" spans="1:33" ht="15.75" customHeight="1">
      <c r="A18" s="13" t="s">
        <v>61</v>
      </c>
      <c r="B18" s="13" t="s">
        <v>113</v>
      </c>
      <c r="C18" s="17">
        <f t="shared" si="1"/>
        <v>15.347142857142858</v>
      </c>
      <c r="D18" s="17">
        <v>14</v>
      </c>
      <c r="E18" s="17">
        <v>0</v>
      </c>
      <c r="F18" s="17">
        <v>214.86</v>
      </c>
      <c r="G18" s="17">
        <v>-11.58</v>
      </c>
      <c r="H18" s="17">
        <f t="shared" si="2"/>
        <v>5.3895559899469418E-2</v>
      </c>
      <c r="I18" s="17">
        <f t="shared" si="3"/>
        <v>0.32897576300847053</v>
      </c>
      <c r="J18" s="17">
        <f t="shared" si="4"/>
        <v>70.683732439999986</v>
      </c>
      <c r="K18" s="17">
        <f t="shared" si="5"/>
        <v>5.0488380314285708</v>
      </c>
      <c r="L18" s="17">
        <v>33</v>
      </c>
      <c r="M18" s="17">
        <f t="shared" si="6"/>
        <v>0.42424242424242425</v>
      </c>
      <c r="N18" s="17">
        <v>123</v>
      </c>
      <c r="O18" s="17">
        <f t="shared" ref="O18:P18" si="15">D18/7</f>
        <v>2</v>
      </c>
      <c r="P18" s="17">
        <f t="shared" si="15"/>
        <v>0</v>
      </c>
      <c r="Q18" s="17">
        <f t="shared" si="8"/>
        <v>61</v>
      </c>
      <c r="R18" s="17"/>
      <c r="S18" s="57">
        <v>1.488372093023256</v>
      </c>
      <c r="T18" s="57">
        <v>24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1.9449666666666667E-2</v>
      </c>
      <c r="AD18" s="57">
        <f t="shared" si="14"/>
        <v>-0.37576756</v>
      </c>
      <c r="AE18" s="57">
        <v>-3.48</v>
      </c>
      <c r="AF18" s="57">
        <v>-3.6622499999999998</v>
      </c>
      <c r="AG18" s="57">
        <v>0</v>
      </c>
    </row>
    <row r="19" spans="1:33" ht="15.75" customHeight="1">
      <c r="A19" s="13" t="s">
        <v>64</v>
      </c>
      <c r="B19" s="13" t="s">
        <v>113</v>
      </c>
      <c r="C19" s="17">
        <f t="shared" si="1"/>
        <v>16.190000000000001</v>
      </c>
      <c r="D19" s="17">
        <v>30</v>
      </c>
      <c r="E19" s="17">
        <v>0</v>
      </c>
      <c r="F19" s="17">
        <v>485.7</v>
      </c>
      <c r="G19" s="17">
        <v>0</v>
      </c>
      <c r="H19" s="17">
        <f t="shared" si="2"/>
        <v>0</v>
      </c>
      <c r="I19" s="17">
        <f t="shared" si="3"/>
        <v>0.40719020753551571</v>
      </c>
      <c r="J19" s="17">
        <f t="shared" si="4"/>
        <v>197.77228379999997</v>
      </c>
      <c r="K19" s="17">
        <f t="shared" si="5"/>
        <v>6.5924094599999989</v>
      </c>
      <c r="L19" s="17">
        <v>63</v>
      </c>
      <c r="M19" s="17">
        <f t="shared" si="6"/>
        <v>0.47619047619047616</v>
      </c>
      <c r="N19" s="17">
        <v>92</v>
      </c>
      <c r="O19" s="17">
        <f t="shared" ref="O19:P19" si="16">D19/7</f>
        <v>4.2857142857142856</v>
      </c>
      <c r="P19" s="17">
        <f t="shared" si="16"/>
        <v>0</v>
      </c>
      <c r="Q19" s="17">
        <f t="shared" si="8"/>
        <v>21</v>
      </c>
      <c r="R19" s="17"/>
      <c r="S19" s="57">
        <v>1.1466666666666669</v>
      </c>
      <c r="T19" s="57">
        <v>24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1.9449666666666667E-2</v>
      </c>
      <c r="AD19" s="57">
        <f t="shared" si="14"/>
        <v>-0.80521619999999994</v>
      </c>
      <c r="AE19" s="57">
        <v>-3.48</v>
      </c>
      <c r="AF19" s="57">
        <v>-3.6622499999999998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1"/>
        <v>15.75470588235294</v>
      </c>
      <c r="D20" s="17">
        <v>17</v>
      </c>
      <c r="E20" s="17">
        <v>0</v>
      </c>
      <c r="F20" s="17">
        <v>267.83</v>
      </c>
      <c r="G20" s="17">
        <v>0</v>
      </c>
      <c r="H20" s="17">
        <f t="shared" si="2"/>
        <v>0</v>
      </c>
      <c r="I20" s="17">
        <f t="shared" si="3"/>
        <v>0.39495560922973527</v>
      </c>
      <c r="J20" s="17">
        <f t="shared" si="4"/>
        <v>105.78096081999999</v>
      </c>
      <c r="K20" s="17">
        <f t="shared" si="5"/>
        <v>6.2224094599999997</v>
      </c>
      <c r="L20" s="17">
        <v>65</v>
      </c>
      <c r="M20" s="17">
        <f t="shared" si="6"/>
        <v>0.26153846153846155</v>
      </c>
      <c r="N20" s="17">
        <v>80</v>
      </c>
      <c r="O20" s="17">
        <f t="shared" ref="O20:P20" si="17">D20/7</f>
        <v>2.4285714285714284</v>
      </c>
      <c r="P20" s="17">
        <f t="shared" si="17"/>
        <v>0</v>
      </c>
      <c r="Q20" s="17">
        <f t="shared" si="8"/>
        <v>32</v>
      </c>
      <c r="R20" s="17"/>
      <c r="S20" s="57">
        <v>1.6301886792452831</v>
      </c>
      <c r="T20" s="57">
        <v>24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1.9449666666666667E-2</v>
      </c>
      <c r="AD20" s="57">
        <f t="shared" si="14"/>
        <v>-0.45628918000000002</v>
      </c>
      <c r="AE20" s="57">
        <v>-3.48</v>
      </c>
      <c r="AF20" s="57">
        <v>-3.6622499999999998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1"/>
        <v>15.323809523809524</v>
      </c>
      <c r="D21" s="17">
        <v>21</v>
      </c>
      <c r="E21" s="17">
        <v>0</v>
      </c>
      <c r="F21" s="17">
        <v>321.8</v>
      </c>
      <c r="G21" s="17">
        <v>0</v>
      </c>
      <c r="H21" s="17">
        <f t="shared" si="2"/>
        <v>0</v>
      </c>
      <c r="I21" s="17">
        <f t="shared" si="3"/>
        <v>0.38216003312616548</v>
      </c>
      <c r="J21" s="17">
        <f t="shared" si="4"/>
        <v>122.97909866000005</v>
      </c>
      <c r="K21" s="17">
        <f t="shared" si="5"/>
        <v>5.8561475552380973</v>
      </c>
      <c r="L21" s="17">
        <v>43</v>
      </c>
      <c r="M21" s="17">
        <f t="shared" si="6"/>
        <v>0.48837209302325579</v>
      </c>
      <c r="N21" s="17">
        <v>60</v>
      </c>
      <c r="O21" s="17">
        <f t="shared" ref="O21:P21" si="18">D21/7</f>
        <v>3</v>
      </c>
      <c r="P21" s="17">
        <f t="shared" si="18"/>
        <v>0</v>
      </c>
      <c r="Q21" s="17">
        <f t="shared" si="8"/>
        <v>20</v>
      </c>
      <c r="R21" s="17"/>
      <c r="S21" s="57">
        <v>2.536585365853659</v>
      </c>
      <c r="T21" s="57">
        <v>24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1.9449666666666667E-2</v>
      </c>
      <c r="AD21" s="57">
        <f t="shared" si="14"/>
        <v>-0.56365133999999995</v>
      </c>
      <c r="AE21" s="57">
        <v>-3.48</v>
      </c>
      <c r="AF21" s="57">
        <v>-3.6622499999999998</v>
      </c>
      <c r="AG21" s="57">
        <v>0</v>
      </c>
    </row>
    <row r="22" spans="1:33" ht="15.75" customHeight="1">
      <c r="A22" s="13" t="s">
        <v>70</v>
      </c>
      <c r="B22" s="13" t="s">
        <v>510</v>
      </c>
      <c r="C22" s="17">
        <f t="shared" si="1"/>
        <v>16.297692307692309</v>
      </c>
      <c r="D22" s="17">
        <v>13</v>
      </c>
      <c r="E22" s="17">
        <v>0</v>
      </c>
      <c r="F22" s="17">
        <v>211.87</v>
      </c>
      <c r="G22" s="17">
        <v>0</v>
      </c>
      <c r="H22" s="17">
        <f t="shared" si="2"/>
        <v>0</v>
      </c>
      <c r="I22" s="17">
        <f t="shared" si="3"/>
        <v>0.41011621739746057</v>
      </c>
      <c r="J22" s="17">
        <f t="shared" si="4"/>
        <v>86.89132297999997</v>
      </c>
      <c r="K22" s="17">
        <f t="shared" si="5"/>
        <v>6.6839479215384596</v>
      </c>
      <c r="L22" s="17">
        <v>25</v>
      </c>
      <c r="M22" s="17">
        <f t="shared" si="6"/>
        <v>0.52</v>
      </c>
      <c r="N22" s="17">
        <v>41</v>
      </c>
      <c r="O22" s="17">
        <f t="shared" ref="O22:P22" si="19">D22/7</f>
        <v>1.8571428571428572</v>
      </c>
      <c r="P22" s="17">
        <f t="shared" si="19"/>
        <v>0</v>
      </c>
      <c r="Q22" s="17">
        <f t="shared" si="8"/>
        <v>22</v>
      </c>
      <c r="R22" s="17"/>
      <c r="S22" s="57">
        <v>3.3863636363636358</v>
      </c>
      <c r="T22" s="57">
        <v>24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1.9449666666666667E-2</v>
      </c>
      <c r="AD22" s="57">
        <f t="shared" si="14"/>
        <v>-0.34892701999999998</v>
      </c>
      <c r="AE22" s="57">
        <v>-3.48</v>
      </c>
      <c r="AF22" s="57">
        <v>-3.6622499999999998</v>
      </c>
      <c r="AG22" s="57">
        <v>0</v>
      </c>
    </row>
    <row r="23" spans="1:33" ht="15.75" customHeight="1">
      <c r="A23" s="13" t="s">
        <v>72</v>
      </c>
      <c r="B23" s="13" t="s">
        <v>156</v>
      </c>
      <c r="C23" s="17">
        <f t="shared" si="1"/>
        <v>15.256666666666666</v>
      </c>
      <c r="D23" s="17">
        <v>15</v>
      </c>
      <c r="E23" s="17">
        <v>0</v>
      </c>
      <c r="F23" s="17">
        <v>228.85</v>
      </c>
      <c r="G23" s="17">
        <v>0</v>
      </c>
      <c r="H23" s="17">
        <f t="shared" si="2"/>
        <v>0</v>
      </c>
      <c r="I23" s="17">
        <f t="shared" si="3"/>
        <v>0.38010112256936851</v>
      </c>
      <c r="J23" s="17">
        <f t="shared" si="4"/>
        <v>86.986141899999978</v>
      </c>
      <c r="K23" s="17">
        <f t="shared" si="5"/>
        <v>5.7990761266666651</v>
      </c>
      <c r="L23" s="17">
        <v>49</v>
      </c>
      <c r="M23" s="17">
        <f t="shared" si="6"/>
        <v>0.30612244897959184</v>
      </c>
      <c r="N23" s="17">
        <v>27</v>
      </c>
      <c r="O23" s="17">
        <f t="shared" ref="O23:P23" si="20">D23/7</f>
        <v>2.1428571428571428</v>
      </c>
      <c r="P23" s="17">
        <f t="shared" si="20"/>
        <v>0</v>
      </c>
      <c r="Q23" s="17">
        <f t="shared" si="8"/>
        <v>12</v>
      </c>
      <c r="R23" s="17"/>
      <c r="S23" s="57">
        <v>1.826589595375723</v>
      </c>
      <c r="T23" s="57">
        <v>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1.9449666666666667E-2</v>
      </c>
      <c r="AD23" s="57">
        <f t="shared" si="14"/>
        <v>-0.40260809999999997</v>
      </c>
      <c r="AE23" s="57">
        <v>-3.48</v>
      </c>
      <c r="AF23" s="57">
        <v>-3.6622499999999998</v>
      </c>
      <c r="AG23" s="57">
        <v>0</v>
      </c>
    </row>
    <row r="24" spans="1:33" ht="15.75" customHeight="1">
      <c r="A24" s="13" t="s">
        <v>74</v>
      </c>
      <c r="B24" s="13" t="s">
        <v>109</v>
      </c>
      <c r="C24" s="17">
        <f t="shared" si="1"/>
        <v>15.183076923076923</v>
      </c>
      <c r="D24" s="17">
        <v>26</v>
      </c>
      <c r="E24" s="17">
        <v>0</v>
      </c>
      <c r="F24" s="17">
        <v>394.76</v>
      </c>
      <c r="G24" s="17">
        <v>0</v>
      </c>
      <c r="H24" s="17">
        <f t="shared" si="2"/>
        <v>0</v>
      </c>
      <c r="I24" s="17">
        <f t="shared" si="3"/>
        <v>0.37782360411389188</v>
      </c>
      <c r="J24" s="17">
        <f t="shared" si="4"/>
        <v>149.14964595999996</v>
      </c>
      <c r="K24" s="17">
        <f t="shared" si="5"/>
        <v>5.7365248446153831</v>
      </c>
      <c r="L24" s="17">
        <v>57</v>
      </c>
      <c r="M24" s="17">
        <f t="shared" si="6"/>
        <v>0.45614035087719296</v>
      </c>
      <c r="N24" s="17">
        <v>8</v>
      </c>
      <c r="O24" s="17">
        <f t="shared" ref="O24:P24" si="21">D24/7</f>
        <v>3.7142857142857144</v>
      </c>
      <c r="P24" s="17">
        <f t="shared" si="21"/>
        <v>0</v>
      </c>
      <c r="Q24" s="17">
        <f t="shared" si="8"/>
        <v>2</v>
      </c>
      <c r="R24" s="17"/>
      <c r="S24" s="57">
        <v>2.5190311418685121</v>
      </c>
      <c r="T24" s="57">
        <v>24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1.9449666666666667E-2</v>
      </c>
      <c r="AD24" s="57">
        <f t="shared" si="14"/>
        <v>-0.69785403999999995</v>
      </c>
      <c r="AE24" s="57">
        <v>-3.48</v>
      </c>
      <c r="AF24" s="57">
        <v>-3.6622499999999998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1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2"/>
        <v>#DIV/0!</v>
      </c>
      <c r="I25" s="17" t="e">
        <f t="shared" si="3"/>
        <v>#DIV/0!</v>
      </c>
      <c r="J25" s="17">
        <f t="shared" si="4"/>
        <v>0</v>
      </c>
      <c r="K25" s="17" t="e">
        <f t="shared" si="5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22">D25/7</f>
        <v>0</v>
      </c>
      <c r="P25" s="17">
        <f t="shared" si="22"/>
        <v>0</v>
      </c>
      <c r="Q25" s="17" t="e">
        <f t="shared" si="8"/>
        <v>#DIV/0!</v>
      </c>
      <c r="R25" s="17"/>
      <c r="S25" s="57">
        <v>0</v>
      </c>
      <c r="T25" s="57">
        <v>1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1.9449666666666667E-2</v>
      </c>
      <c r="AD25" s="57">
        <f t="shared" si="14"/>
        <v>0</v>
      </c>
      <c r="AE25" s="57">
        <v>-3.48</v>
      </c>
      <c r="AF25" s="57">
        <v>-3.6622499999999998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1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2"/>
        <v>#DIV/0!</v>
      </c>
      <c r="I26" s="17" t="e">
        <f t="shared" si="3"/>
        <v>#DIV/0!</v>
      </c>
      <c r="J26" s="17">
        <f t="shared" si="4"/>
        <v>0</v>
      </c>
      <c r="K26" s="17" t="e">
        <f t="shared" si="5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23">D26/7</f>
        <v>0</v>
      </c>
      <c r="P26" s="17">
        <f t="shared" si="23"/>
        <v>0</v>
      </c>
      <c r="Q26" s="17" t="e">
        <f t="shared" si="8"/>
        <v>#DIV/0!</v>
      </c>
      <c r="R26" s="17"/>
      <c r="S26" s="57">
        <v>0</v>
      </c>
      <c r="T26" s="57">
        <v>1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1.9449666666666667E-2</v>
      </c>
      <c r="AD26" s="57">
        <f t="shared" si="14"/>
        <v>0</v>
      </c>
      <c r="AE26" s="57">
        <v>-3.48</v>
      </c>
      <c r="AF26" s="57">
        <v>-3.6622499999999998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1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2"/>
        <v>#DIV/0!</v>
      </c>
      <c r="I27" s="17" t="e">
        <f t="shared" si="3"/>
        <v>#DIV/0!</v>
      </c>
      <c r="J27" s="17">
        <f t="shared" si="4"/>
        <v>0</v>
      </c>
      <c r="K27" s="17" t="e">
        <f t="shared" si="5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24">D27/7</f>
        <v>0</v>
      </c>
      <c r="P27" s="17">
        <f t="shared" si="24"/>
        <v>0</v>
      </c>
      <c r="Q27" s="17" t="e">
        <f t="shared" si="8"/>
        <v>#DIV/0!</v>
      </c>
      <c r="R27" s="17"/>
      <c r="S27" s="57">
        <v>0</v>
      </c>
      <c r="T27" s="57">
        <v>432</v>
      </c>
      <c r="U27" s="58">
        <v>408</v>
      </c>
      <c r="V27" s="61" t="s">
        <v>511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1.9449666666666667E-2</v>
      </c>
      <c r="AD27" s="57">
        <f t="shared" si="14"/>
        <v>0</v>
      </c>
      <c r="AE27" s="57">
        <v>-3.48</v>
      </c>
      <c r="AF27" s="57">
        <v>-3.6622499999999998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25">D28/7</f>
        <v>0</v>
      </c>
      <c r="P28" s="17">
        <f t="shared" si="25"/>
        <v>0</v>
      </c>
      <c r="Q28" s="17" t="e">
        <f t="shared" si="8"/>
        <v>#DIV/0!</v>
      </c>
      <c r="R28" s="17"/>
      <c r="S28" s="57">
        <v>0</v>
      </c>
      <c r="T28" s="57">
        <v>24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1.9449666666666667E-2</v>
      </c>
      <c r="AD28" s="57">
        <f t="shared" si="14"/>
        <v>0</v>
      </c>
      <c r="AE28" s="57">
        <v>-3.48</v>
      </c>
      <c r="AF28" s="57">
        <v>-3.5844599275000002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408</v>
      </c>
      <c r="O29" s="17">
        <f t="shared" ref="O29:P29" si="26">D29/7</f>
        <v>0</v>
      </c>
      <c r="P29" s="17">
        <f t="shared" si="26"/>
        <v>0</v>
      </c>
      <c r="Q29" s="17" t="e">
        <f t="shared" si="8"/>
        <v>#DIV/0!</v>
      </c>
      <c r="R29" s="17"/>
      <c r="S29" s="57">
        <v>0</v>
      </c>
      <c r="T29" s="57">
        <v>24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1.9449666666666667E-2</v>
      </c>
      <c r="AD29" s="57">
        <f t="shared" si="14"/>
        <v>0</v>
      </c>
      <c r="AE29" s="57">
        <v>-3.48</v>
      </c>
      <c r="AF29" s="57">
        <v>-3.5844599275000002</v>
      </c>
      <c r="AG29" s="57">
        <v>0</v>
      </c>
    </row>
    <row r="30" spans="1:33" ht="15.75" customHeight="1">
      <c r="A30" s="13" t="s">
        <v>84</v>
      </c>
      <c r="B30" s="27">
        <v>15.49</v>
      </c>
      <c r="C30" s="17">
        <f t="shared" si="1"/>
        <v>16.065789473684209</v>
      </c>
      <c r="D30" s="17">
        <v>19</v>
      </c>
      <c r="E30" s="17">
        <v>0</v>
      </c>
      <c r="F30" s="17">
        <v>305.25</v>
      </c>
      <c r="G30" s="17">
        <v>0</v>
      </c>
      <c r="H30" s="17">
        <f t="shared" si="2"/>
        <v>0</v>
      </c>
      <c r="I30" s="17">
        <f t="shared" si="3"/>
        <v>0.39864960235053226</v>
      </c>
      <c r="J30" s="17">
        <f t="shared" si="4"/>
        <v>121.68779111749997</v>
      </c>
      <c r="K30" s="17">
        <f t="shared" si="5"/>
        <v>6.4046205851315774</v>
      </c>
      <c r="L30" s="17">
        <v>32</v>
      </c>
      <c r="M30" s="17">
        <f t="shared" si="6"/>
        <v>0.59375</v>
      </c>
      <c r="N30" s="17">
        <v>393</v>
      </c>
      <c r="O30" s="17">
        <f t="shared" ref="O30:P30" si="27">D30/7</f>
        <v>2.7142857142857144</v>
      </c>
      <c r="P30" s="17">
        <f t="shared" si="27"/>
        <v>0</v>
      </c>
      <c r="Q30" s="17">
        <f t="shared" si="8"/>
        <v>144</v>
      </c>
      <c r="R30" s="17"/>
      <c r="S30" s="57">
        <v>0.97986577181208057</v>
      </c>
      <c r="T30" s="57">
        <v>432</v>
      </c>
      <c r="U30" s="58">
        <v>408</v>
      </c>
      <c r="V30" s="61" t="s">
        <v>512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1.9449666666666667E-2</v>
      </c>
      <c r="AD30" s="57">
        <f t="shared" si="14"/>
        <v>-0.50997026000000001</v>
      </c>
      <c r="AE30" s="57">
        <v>-3.64</v>
      </c>
      <c r="AF30" s="57">
        <v>-3.5844599275000002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15.59</v>
      </c>
      <c r="D31" s="17">
        <v>27</v>
      </c>
      <c r="E31" s="17">
        <v>0</v>
      </c>
      <c r="F31" s="17">
        <v>420.93</v>
      </c>
      <c r="G31" s="17">
        <v>0</v>
      </c>
      <c r="H31" s="17">
        <f t="shared" si="2"/>
        <v>0</v>
      </c>
      <c r="I31" s="17">
        <f t="shared" si="3"/>
        <v>0.38487488983322643</v>
      </c>
      <c r="J31" s="17">
        <f t="shared" si="4"/>
        <v>162.0053873775</v>
      </c>
      <c r="K31" s="17">
        <f t="shared" si="5"/>
        <v>6.0001995324999999</v>
      </c>
      <c r="L31" s="17">
        <v>29</v>
      </c>
      <c r="M31" s="17">
        <f t="shared" si="6"/>
        <v>0.93103448275862066</v>
      </c>
      <c r="N31" s="17">
        <v>368</v>
      </c>
      <c r="O31" s="17">
        <f t="shared" ref="O31:P31" si="28">D31/7</f>
        <v>3.8571428571428572</v>
      </c>
      <c r="P31" s="17">
        <f t="shared" si="28"/>
        <v>0</v>
      </c>
      <c r="Q31" s="17">
        <f t="shared" si="8"/>
        <v>95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1.151183970856102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1.9449666666666667E-2</v>
      </c>
      <c r="AD31" s="57">
        <f t="shared" si="14"/>
        <v>-0.72469457999999998</v>
      </c>
      <c r="AE31" s="57">
        <v>-3.64</v>
      </c>
      <c r="AF31" s="57">
        <v>-3.5844599275000002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13.332031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Info!B1:BJ7000""),4,FALSE),"""")"),"Barcaloo Cornhole Board Lights - Red LED Corn Hole Lighting Kit for Playing at Night")</f>
        <v>Barcaloo Cornhole Board Lights - Red LED Corn Hole Lighting Kit for Playing at Night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Info!B1:BJ7000""),3,FALSE),"""")"),"B08L6QHSC1")</f>
        <v>B08L6QHSC1</v>
      </c>
      <c r="B2" s="2" t="s">
        <v>513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11.540167678860294</v>
      </c>
      <c r="D3" s="4">
        <f>SUM(D4:D99763)</f>
        <v>23</v>
      </c>
      <c r="E3" s="4"/>
      <c r="F3" s="5">
        <f t="shared" ref="F3:G3" si="0">SUM(F4:F99763)</f>
        <v>311.97000000000003</v>
      </c>
      <c r="G3" s="5">
        <f t="shared" si="0"/>
        <v>-150.16</v>
      </c>
      <c r="H3" s="6">
        <f>G3/F3*-1</f>
        <v>0.4813283328525178</v>
      </c>
      <c r="I3" s="7">
        <f>J3/F3</f>
        <v>-0.37636763892878983</v>
      </c>
      <c r="J3" s="5">
        <f>SUM(J4:J99763)</f>
        <v>-117.41541231661458</v>
      </c>
      <c r="K3" s="5">
        <f>J3/D3</f>
        <v>-5.1050179268093299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5</v>
      </c>
      <c r="X3" s="6">
        <f>AVERAGE(X4:X99763)</f>
        <v>0.27272727272727271</v>
      </c>
      <c r="Y3" s="5">
        <f>ROUND(AVERAGE(Y4:Y99763),2)</f>
        <v>5.87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customHeight="1">
      <c r="A21" s="13" t="s">
        <v>68</v>
      </c>
      <c r="B21" s="13" t="s">
        <v>107</v>
      </c>
      <c r="C21" s="17">
        <f t="shared" ref="C21:C31" si="1">IFERROR(F21/D21," - ")</f>
        <v>12.99</v>
      </c>
      <c r="D21" s="17">
        <v>1</v>
      </c>
      <c r="E21" s="17">
        <v>0</v>
      </c>
      <c r="F21" s="17">
        <v>12.99</v>
      </c>
      <c r="G21" s="17">
        <v>-23.78</v>
      </c>
      <c r="H21" s="17">
        <f t="shared" ref="H21:H31" si="2">G21/F21*-1</f>
        <v>1.8306389530408007</v>
      </c>
      <c r="I21" s="17">
        <f t="shared" ref="I21:I31" si="3">J21/F21</f>
        <v>-1.7463926512702079</v>
      </c>
      <c r="J21" s="17">
        <f t="shared" ref="J21:J31" si="4">F21*0.85+G21+AF21*D21+D21*AE21+AG21+AD21</f>
        <v>-22.685640540000001</v>
      </c>
      <c r="K21" s="17">
        <f t="shared" ref="K21:K31" si="5">J21/D21</f>
        <v>-22.685640540000001</v>
      </c>
      <c r="L21" s="17">
        <v>4</v>
      </c>
      <c r="M21" s="17">
        <f t="shared" ref="M21:M31" si="6">IFERROR(D21/L21,"-")</f>
        <v>0.25</v>
      </c>
      <c r="N21" s="17">
        <v>99</v>
      </c>
      <c r="O21" s="17">
        <f t="shared" ref="O21:P21" si="7">D21/7</f>
        <v>0.14285714285714285</v>
      </c>
      <c r="P21" s="17">
        <f t="shared" si="7"/>
        <v>0</v>
      </c>
      <c r="Q21" s="17">
        <f t="shared" ref="Q21:Q31" si="8">ROUNDDOWN(N21/(O21+P21),0)</f>
        <v>693</v>
      </c>
      <c r="R21" s="17"/>
      <c r="S21" s="57">
        <v>2.02020202020202E-2</v>
      </c>
      <c r="T21" s="57">
        <v>100</v>
      </c>
      <c r="U21" s="58" t="s">
        <v>63</v>
      </c>
      <c r="V21" s="61" t="s">
        <v>63</v>
      </c>
      <c r="W21" s="57">
        <v>2</v>
      </c>
      <c r="X21" s="57">
        <f t="shared" ref="X21:X31" si="9">IFERROR(W21/D21,0)</f>
        <v>2</v>
      </c>
      <c r="Y21" s="57">
        <f t="shared" ref="Y21:Y31" si="10">IFERROR(G21/(W21+Z21)*-1,0)</f>
        <v>11.89</v>
      </c>
      <c r="Z21" s="57">
        <v>0</v>
      </c>
      <c r="AA21" s="57" t="s">
        <v>35</v>
      </c>
      <c r="AB21" s="60">
        <f t="shared" ref="AB21:AB31" si="11">IF(OR(AA21="UsLargeStandardSize",AA21="UsSmallStandardSize"),-0.69,-0.48)</f>
        <v>-0.69</v>
      </c>
      <c r="AC21" s="57">
        <v>1.9449666666666667E-2</v>
      </c>
      <c r="AD21" s="57">
        <f t="shared" ref="AD21:AD31" si="12">IFERROR(AB21*AC21*D21*2,0)</f>
        <v>-2.684054E-2</v>
      </c>
      <c r="AE21" s="57">
        <v>-3.48</v>
      </c>
      <c r="AF21" s="57">
        <v>-6.4402999999999997</v>
      </c>
      <c r="AG21" s="57">
        <v>0</v>
      </c>
    </row>
    <row r="22" spans="1:33" ht="15.75" customHeight="1">
      <c r="A22" s="13" t="s">
        <v>70</v>
      </c>
      <c r="B22" s="13"/>
      <c r="C22" s="17">
        <f t="shared" si="1"/>
        <v>12.99</v>
      </c>
      <c r="D22" s="17">
        <v>1</v>
      </c>
      <c r="E22" s="17">
        <v>0</v>
      </c>
      <c r="F22" s="17">
        <v>12.99</v>
      </c>
      <c r="G22" s="17">
        <v>-19.62</v>
      </c>
      <c r="H22" s="17">
        <f t="shared" si="2"/>
        <v>1.5103926096997691</v>
      </c>
      <c r="I22" s="17">
        <f t="shared" si="3"/>
        <v>-1.4324499934966002</v>
      </c>
      <c r="J22" s="17">
        <f t="shared" si="4"/>
        <v>-18.607525415520836</v>
      </c>
      <c r="K22" s="17">
        <f t="shared" si="5"/>
        <v>-18.607525415520836</v>
      </c>
      <c r="L22" s="17">
        <v>6</v>
      </c>
      <c r="M22" s="17">
        <f t="shared" si="6"/>
        <v>0.16666666666666666</v>
      </c>
      <c r="N22" s="17">
        <v>98</v>
      </c>
      <c r="O22" s="17">
        <f t="shared" ref="O22:P22" si="13">D22/7</f>
        <v>0.14285714285714285</v>
      </c>
      <c r="P22" s="17">
        <f t="shared" si="13"/>
        <v>0</v>
      </c>
      <c r="Q22" s="17">
        <f t="shared" si="8"/>
        <v>686</v>
      </c>
      <c r="R22" s="17"/>
      <c r="S22" s="57">
        <v>4.0816326530612242E-2</v>
      </c>
      <c r="T22" s="57">
        <v>100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6.54</v>
      </c>
      <c r="Z22" s="57">
        <v>3</v>
      </c>
      <c r="AA22" s="57" t="s">
        <v>35</v>
      </c>
      <c r="AB22" s="60">
        <f t="shared" si="11"/>
        <v>-0.69</v>
      </c>
      <c r="AC22" s="57">
        <v>7.8786532986111102E-2</v>
      </c>
      <c r="AD22" s="57">
        <f t="shared" si="12"/>
        <v>-0.10872541552083331</v>
      </c>
      <c r="AE22" s="57">
        <v>-3.48</v>
      </c>
      <c r="AF22" s="57">
        <v>-6.4402999999999997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1"/>
        <v xml:space="preserve"> - </v>
      </c>
      <c r="D23" s="17">
        <v>0</v>
      </c>
      <c r="E23" s="17">
        <v>0</v>
      </c>
      <c r="F23" s="17">
        <v>0</v>
      </c>
      <c r="G23" s="17">
        <v>-21.44</v>
      </c>
      <c r="H23" s="17" t="e">
        <f t="shared" si="2"/>
        <v>#DIV/0!</v>
      </c>
      <c r="I23" s="17" t="e">
        <f t="shared" si="3"/>
        <v>#DIV/0!</v>
      </c>
      <c r="J23" s="17">
        <f t="shared" si="4"/>
        <v>-21.44</v>
      </c>
      <c r="K23" s="17" t="e">
        <f t="shared" si="5"/>
        <v>#DIV/0!</v>
      </c>
      <c r="L23" s="17">
        <v>0</v>
      </c>
      <c r="M23" s="17" t="str">
        <f t="shared" si="6"/>
        <v>-</v>
      </c>
      <c r="N23" s="17">
        <v>95</v>
      </c>
      <c r="O23" s="17">
        <f t="shared" ref="O23:P23" si="14">D23/7</f>
        <v>0</v>
      </c>
      <c r="P23" s="17">
        <f t="shared" si="14"/>
        <v>0</v>
      </c>
      <c r="Q23" s="17" t="e">
        <f t="shared" si="8"/>
        <v>#DIV/0!</v>
      </c>
      <c r="R23" s="17"/>
      <c r="S23" s="57">
        <v>4.0816326530612242E-2</v>
      </c>
      <c r="T23" s="57">
        <v>100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21.44</v>
      </c>
      <c r="Z23" s="57">
        <v>1</v>
      </c>
      <c r="AA23" s="57" t="s">
        <v>35</v>
      </c>
      <c r="AB23" s="60">
        <f t="shared" si="11"/>
        <v>-0.69</v>
      </c>
      <c r="AC23" s="57">
        <v>7.8786532986111102E-2</v>
      </c>
      <c r="AD23" s="57">
        <f t="shared" si="12"/>
        <v>0</v>
      </c>
      <c r="AE23" s="57">
        <v>-3.48</v>
      </c>
      <c r="AF23" s="57">
        <v>-6.4402999999999997</v>
      </c>
      <c r="AG23" s="57">
        <v>0</v>
      </c>
    </row>
    <row r="24" spans="1:33" ht="15.75" customHeight="1">
      <c r="A24" s="13" t="s">
        <v>74</v>
      </c>
      <c r="B24" s="13"/>
      <c r="C24" s="17">
        <f t="shared" si="1"/>
        <v>12.99</v>
      </c>
      <c r="D24" s="17">
        <v>1</v>
      </c>
      <c r="E24" s="17">
        <v>0</v>
      </c>
      <c r="F24" s="17">
        <v>12.99</v>
      </c>
      <c r="G24" s="17">
        <v>-38.380000000000003</v>
      </c>
      <c r="H24" s="17">
        <f t="shared" si="2"/>
        <v>2.9545804464973058</v>
      </c>
      <c r="I24" s="17">
        <f t="shared" si="3"/>
        <v>-2.8766378302941362</v>
      </c>
      <c r="J24" s="17">
        <f t="shared" si="4"/>
        <v>-37.367525415520831</v>
      </c>
      <c r="K24" s="17">
        <f t="shared" si="5"/>
        <v>-37.367525415520831</v>
      </c>
      <c r="L24" s="17">
        <v>12</v>
      </c>
      <c r="M24" s="17">
        <f t="shared" si="6"/>
        <v>8.3333333333333329E-2</v>
      </c>
      <c r="N24" s="17">
        <v>97</v>
      </c>
      <c r="O24" s="17">
        <f t="shared" ref="O24:P24" si="15">D24/7</f>
        <v>0.14285714285714285</v>
      </c>
      <c r="P24" s="17">
        <f t="shared" si="15"/>
        <v>0</v>
      </c>
      <c r="Q24" s="17">
        <f t="shared" si="8"/>
        <v>679</v>
      </c>
      <c r="R24" s="17"/>
      <c r="S24" s="57">
        <v>9.2783505154639165E-2</v>
      </c>
      <c r="T24" s="57">
        <v>100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7.8786532986111102E-2</v>
      </c>
      <c r="AD24" s="57">
        <f t="shared" si="12"/>
        <v>-0.10872541552083331</v>
      </c>
      <c r="AE24" s="57">
        <v>-3.48</v>
      </c>
      <c r="AF24" s="57">
        <v>-6.4402999999999997</v>
      </c>
      <c r="AG24" s="57">
        <v>0</v>
      </c>
    </row>
    <row r="25" spans="1:33" ht="15.75" customHeight="1">
      <c r="A25" s="13" t="s">
        <v>76</v>
      </c>
      <c r="B25" s="13"/>
      <c r="C25" s="17">
        <f t="shared" si="1"/>
        <v>12.99</v>
      </c>
      <c r="D25" s="17">
        <v>3</v>
      </c>
      <c r="E25" s="17">
        <v>0</v>
      </c>
      <c r="F25" s="17">
        <v>38.97</v>
      </c>
      <c r="G25" s="17">
        <v>-33.31</v>
      </c>
      <c r="H25" s="17">
        <f t="shared" si="2"/>
        <v>0.85476007185014125</v>
      </c>
      <c r="I25" s="17">
        <f t="shared" si="3"/>
        <v>-0.78913462269855028</v>
      </c>
      <c r="J25" s="17">
        <f t="shared" si="4"/>
        <v>-30.752576246562501</v>
      </c>
      <c r="K25" s="17">
        <f t="shared" si="5"/>
        <v>-10.250858748854167</v>
      </c>
      <c r="L25" s="17">
        <v>12</v>
      </c>
      <c r="M25" s="17">
        <f t="shared" si="6"/>
        <v>0.25</v>
      </c>
      <c r="N25" s="17">
        <v>94</v>
      </c>
      <c r="O25" s="17">
        <f t="shared" ref="O25:P25" si="16">D25/7</f>
        <v>0.42857142857142855</v>
      </c>
      <c r="P25" s="17">
        <f t="shared" si="16"/>
        <v>0</v>
      </c>
      <c r="Q25" s="17">
        <f t="shared" si="8"/>
        <v>219</v>
      </c>
      <c r="R25" s="17"/>
      <c r="S25" s="57">
        <v>7.6923076923076927E-2</v>
      </c>
      <c r="T25" s="57">
        <v>100</v>
      </c>
      <c r="U25" s="58" t="s">
        <v>63</v>
      </c>
      <c r="V25" s="61" t="s">
        <v>63</v>
      </c>
      <c r="W25" s="57">
        <v>2</v>
      </c>
      <c r="X25" s="57">
        <f t="shared" si="9"/>
        <v>0.66666666666666663</v>
      </c>
      <c r="Y25" s="57">
        <f t="shared" si="10"/>
        <v>11.103333333333333</v>
      </c>
      <c r="Z25" s="57">
        <v>1</v>
      </c>
      <c r="AA25" s="57" t="s">
        <v>35</v>
      </c>
      <c r="AB25" s="60">
        <f t="shared" si="11"/>
        <v>-0.69</v>
      </c>
      <c r="AC25" s="57">
        <v>7.8786532986111102E-2</v>
      </c>
      <c r="AD25" s="57">
        <f t="shared" si="12"/>
        <v>-0.32617624656249994</v>
      </c>
      <c r="AE25" s="57">
        <v>-3.64</v>
      </c>
      <c r="AF25" s="57">
        <v>-6.4402999999999997</v>
      </c>
      <c r="AG25" s="57">
        <v>0</v>
      </c>
    </row>
    <row r="26" spans="1:33" ht="15.75" customHeight="1">
      <c r="A26" s="13" t="s">
        <v>78</v>
      </c>
      <c r="B26" s="13" t="s">
        <v>514</v>
      </c>
      <c r="C26" s="17">
        <f t="shared" si="1"/>
        <v>12.99</v>
      </c>
      <c r="D26" s="17">
        <v>3</v>
      </c>
      <c r="E26" s="17">
        <v>0</v>
      </c>
      <c r="F26" s="17">
        <v>38.97</v>
      </c>
      <c r="G26" s="17">
        <v>-13.63</v>
      </c>
      <c r="H26" s="17">
        <f t="shared" si="2"/>
        <v>0.34975622273543755</v>
      </c>
      <c r="I26" s="17">
        <f t="shared" si="3"/>
        <v>-0.28413077358384664</v>
      </c>
      <c r="J26" s="17">
        <f t="shared" si="4"/>
        <v>-11.072576246562503</v>
      </c>
      <c r="K26" s="17">
        <f t="shared" si="5"/>
        <v>-3.690858748854168</v>
      </c>
      <c r="L26" s="17">
        <v>14</v>
      </c>
      <c r="M26" s="17">
        <f t="shared" si="6"/>
        <v>0.21428571428571427</v>
      </c>
      <c r="N26" s="17">
        <v>91</v>
      </c>
      <c r="O26" s="17">
        <f t="shared" ref="O26:P26" si="17">D26/7</f>
        <v>0.42857142857142855</v>
      </c>
      <c r="P26" s="17">
        <f t="shared" si="17"/>
        <v>0</v>
      </c>
      <c r="Q26" s="17">
        <f t="shared" si="8"/>
        <v>212</v>
      </c>
      <c r="R26" s="17"/>
      <c r="S26" s="57">
        <v>0.14210526315789471</v>
      </c>
      <c r="T26" s="57">
        <v>100</v>
      </c>
      <c r="U26" s="58" t="s">
        <v>63</v>
      </c>
      <c r="V26" s="61" t="s">
        <v>63</v>
      </c>
      <c r="W26" s="57">
        <v>1</v>
      </c>
      <c r="X26" s="57">
        <f t="shared" si="9"/>
        <v>0.33333333333333331</v>
      </c>
      <c r="Y26" s="57">
        <f t="shared" si="10"/>
        <v>13.63</v>
      </c>
      <c r="Z26" s="57">
        <v>0</v>
      </c>
      <c r="AA26" s="57" t="s">
        <v>35</v>
      </c>
      <c r="AB26" s="60">
        <f t="shared" si="11"/>
        <v>-0.69</v>
      </c>
      <c r="AC26" s="57">
        <v>7.8786532986111102E-2</v>
      </c>
      <c r="AD26" s="57">
        <f t="shared" si="12"/>
        <v>-0.32617624656249994</v>
      </c>
      <c r="AE26" s="57">
        <v>-3.64</v>
      </c>
      <c r="AF26" s="57">
        <v>-6.4402999999999997</v>
      </c>
      <c r="AG26" s="57">
        <v>0</v>
      </c>
    </row>
    <row r="27" spans="1:33" ht="15.75" customHeight="1">
      <c r="A27" s="13" t="s">
        <v>79</v>
      </c>
      <c r="B27" s="13" t="s">
        <v>515</v>
      </c>
      <c r="C27" s="17">
        <f t="shared" si="1"/>
        <v>13.483333333333333</v>
      </c>
      <c r="D27" s="17">
        <v>9</v>
      </c>
      <c r="E27" s="17">
        <v>0</v>
      </c>
      <c r="F27" s="17">
        <v>121.35</v>
      </c>
      <c r="G27" s="17">
        <v>0</v>
      </c>
      <c r="H27" s="17">
        <f t="shared" si="2"/>
        <v>0</v>
      </c>
      <c r="I27" s="17">
        <f t="shared" si="3"/>
        <v>9.4324443842707037E-2</v>
      </c>
      <c r="J27" s="17">
        <f t="shared" si="4"/>
        <v>11.446271260312498</v>
      </c>
      <c r="K27" s="17">
        <f t="shared" si="5"/>
        <v>1.2718079178124997</v>
      </c>
      <c r="L27" s="17">
        <v>6</v>
      </c>
      <c r="M27" s="17">
        <f t="shared" si="6"/>
        <v>1.5</v>
      </c>
      <c r="N27" s="17">
        <v>83</v>
      </c>
      <c r="O27" s="17">
        <f t="shared" ref="O27:P27" si="18">D27/7</f>
        <v>1.2857142857142858</v>
      </c>
      <c r="P27" s="17">
        <f t="shared" si="18"/>
        <v>0</v>
      </c>
      <c r="Q27" s="17">
        <f t="shared" si="8"/>
        <v>64</v>
      </c>
      <c r="R27" s="17"/>
      <c r="S27" s="57">
        <v>0.24590163934426229</v>
      </c>
      <c r="T27" s="57">
        <v>100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7.8786532986111102E-2</v>
      </c>
      <c r="AD27" s="57">
        <f t="shared" si="12"/>
        <v>-0.97852873968749976</v>
      </c>
      <c r="AE27" s="57">
        <v>-3.64</v>
      </c>
      <c r="AF27" s="57">
        <v>-6.4402999999999997</v>
      </c>
      <c r="AG27" s="57">
        <v>0</v>
      </c>
    </row>
    <row r="28" spans="1:33" ht="15.75" customHeight="1">
      <c r="A28" s="13" t="s">
        <v>81</v>
      </c>
      <c r="B28" s="13" t="s">
        <v>503</v>
      </c>
      <c r="C28" s="17">
        <f t="shared" si="1"/>
        <v>16.75</v>
      </c>
      <c r="D28" s="17">
        <v>1</v>
      </c>
      <c r="E28" s="17">
        <v>0</v>
      </c>
      <c r="F28" s="17">
        <v>16.75</v>
      </c>
      <c r="G28" s="17">
        <v>0</v>
      </c>
      <c r="H28" s="17">
        <f t="shared" si="2"/>
        <v>0</v>
      </c>
      <c r="I28" s="17">
        <f t="shared" si="3"/>
        <v>0.25788848104166656</v>
      </c>
      <c r="J28" s="17">
        <f t="shared" si="4"/>
        <v>4.3196320574479152</v>
      </c>
      <c r="K28" s="17">
        <f t="shared" si="5"/>
        <v>4.3196320574479152</v>
      </c>
      <c r="L28" s="17">
        <v>6</v>
      </c>
      <c r="M28" s="17">
        <f t="shared" si="6"/>
        <v>0.16666666666666666</v>
      </c>
      <c r="N28" s="17">
        <v>81</v>
      </c>
      <c r="O28" s="17">
        <f t="shared" ref="O28:P28" si="19">D28/7</f>
        <v>0.14285714285714285</v>
      </c>
      <c r="P28" s="17">
        <f t="shared" si="19"/>
        <v>0</v>
      </c>
      <c r="Q28" s="17">
        <f t="shared" si="8"/>
        <v>567</v>
      </c>
      <c r="R28" s="17"/>
      <c r="S28" s="57">
        <v>0.40677966101694918</v>
      </c>
      <c r="T28" s="57">
        <v>100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7.8786532986111102E-2</v>
      </c>
      <c r="AD28" s="57">
        <f t="shared" si="12"/>
        <v>-0.10872541552083331</v>
      </c>
      <c r="AE28" s="57">
        <v>-3.64</v>
      </c>
      <c r="AF28" s="57">
        <v>-6.1691425270312497</v>
      </c>
      <c r="AG28" s="57">
        <v>0</v>
      </c>
    </row>
    <row r="29" spans="1:33" ht="15.75" customHeight="1">
      <c r="A29" s="13" t="s">
        <v>82</v>
      </c>
      <c r="B29" s="13"/>
      <c r="C29" s="17">
        <f t="shared" si="1"/>
        <v>14.99</v>
      </c>
      <c r="D29" s="17">
        <v>1</v>
      </c>
      <c r="E29" s="17">
        <v>0</v>
      </c>
      <c r="F29" s="17">
        <v>14.99</v>
      </c>
      <c r="G29" s="17">
        <v>0</v>
      </c>
      <c r="H29" s="17">
        <f t="shared" si="2"/>
        <v>0</v>
      </c>
      <c r="I29" s="17">
        <f t="shared" si="3"/>
        <v>0.18836771564028798</v>
      </c>
      <c r="J29" s="17">
        <f t="shared" si="4"/>
        <v>2.823632057447917</v>
      </c>
      <c r="K29" s="17">
        <f t="shared" si="5"/>
        <v>2.823632057447917</v>
      </c>
      <c r="L29" s="17">
        <v>6</v>
      </c>
      <c r="M29" s="17">
        <f t="shared" si="6"/>
        <v>0.16666666666666666</v>
      </c>
      <c r="N29" s="17">
        <v>80</v>
      </c>
      <c r="O29" s="17">
        <f t="shared" ref="O29:P29" si="20">D29/7</f>
        <v>0.14285714285714285</v>
      </c>
      <c r="P29" s="17">
        <f t="shared" si="20"/>
        <v>0</v>
      </c>
      <c r="Q29" s="17">
        <f t="shared" si="8"/>
        <v>560</v>
      </c>
      <c r="R29" s="17"/>
      <c r="S29" s="57">
        <v>0.29090909090909089</v>
      </c>
      <c r="T29" s="57">
        <v>100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7.8786532986111102E-2</v>
      </c>
      <c r="AD29" s="57">
        <f t="shared" si="12"/>
        <v>-0.10872541552083331</v>
      </c>
      <c r="AE29" s="57">
        <v>-3.64</v>
      </c>
      <c r="AF29" s="57">
        <v>-6.1691425270312497</v>
      </c>
      <c r="AG29" s="57">
        <v>0</v>
      </c>
    </row>
    <row r="30" spans="1:33" ht="15.75" customHeight="1">
      <c r="A30" s="13" t="s">
        <v>84</v>
      </c>
      <c r="B30" s="13"/>
      <c r="C30" s="17">
        <f t="shared" si="1"/>
        <v>13.99</v>
      </c>
      <c r="D30" s="17">
        <v>2</v>
      </c>
      <c r="E30" s="17">
        <v>0</v>
      </c>
      <c r="F30" s="17">
        <v>27.98</v>
      </c>
      <c r="G30" s="17">
        <v>0</v>
      </c>
      <c r="H30" s="17">
        <f t="shared" si="2"/>
        <v>0</v>
      </c>
      <c r="I30" s="17">
        <f t="shared" si="3"/>
        <v>0.14107448587905058</v>
      </c>
      <c r="J30" s="17">
        <f t="shared" si="4"/>
        <v>3.9472641148958352</v>
      </c>
      <c r="K30" s="17">
        <f t="shared" si="5"/>
        <v>1.9736320574479176</v>
      </c>
      <c r="L30" s="17">
        <v>5</v>
      </c>
      <c r="M30" s="17">
        <f t="shared" si="6"/>
        <v>0.4</v>
      </c>
      <c r="N30" s="17">
        <v>78</v>
      </c>
      <c r="O30" s="17">
        <f t="shared" ref="O30:P30" si="21">D30/7</f>
        <v>0.2857142857142857</v>
      </c>
      <c r="P30" s="17">
        <f t="shared" si="21"/>
        <v>0</v>
      </c>
      <c r="Q30" s="17">
        <f t="shared" si="8"/>
        <v>273</v>
      </c>
      <c r="R30" s="17"/>
      <c r="S30" s="57">
        <v>0.30996309963099627</v>
      </c>
      <c r="T30" s="57">
        <v>100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7.8786532986111102E-2</v>
      </c>
      <c r="AD30" s="57">
        <f t="shared" si="12"/>
        <v>-0.21745083104166663</v>
      </c>
      <c r="AE30" s="57">
        <v>-3.64</v>
      </c>
      <c r="AF30" s="57">
        <v>-6.1691425270312497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13.99</v>
      </c>
      <c r="D31" s="17">
        <v>1</v>
      </c>
      <c r="E31" s="17">
        <v>0</v>
      </c>
      <c r="F31" s="17">
        <v>13.99</v>
      </c>
      <c r="G31" s="17">
        <v>0</v>
      </c>
      <c r="H31" s="17">
        <f t="shared" si="2"/>
        <v>0</v>
      </c>
      <c r="I31" s="17">
        <f t="shared" si="3"/>
        <v>0.14107448587905058</v>
      </c>
      <c r="J31" s="17">
        <f t="shared" si="4"/>
        <v>1.9736320574479176</v>
      </c>
      <c r="K31" s="17">
        <f t="shared" si="5"/>
        <v>1.9736320574479176</v>
      </c>
      <c r="L31" s="17">
        <v>3</v>
      </c>
      <c r="M31" s="17">
        <f t="shared" si="6"/>
        <v>0.33333333333333331</v>
      </c>
      <c r="N31" s="17">
        <v>77</v>
      </c>
      <c r="O31" s="17">
        <f t="shared" ref="O31:P31" si="22">D31/7</f>
        <v>0.14285714285714285</v>
      </c>
      <c r="P31" s="17">
        <f t="shared" si="22"/>
        <v>0</v>
      </c>
      <c r="Q31" s="17">
        <f t="shared" si="8"/>
        <v>539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0.3471698113207547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7.8786532986111102E-2</v>
      </c>
      <c r="AD31" s="57">
        <f t="shared" si="12"/>
        <v>-0.10872541552083331</v>
      </c>
      <c r="AE31" s="57">
        <v>-3.64</v>
      </c>
      <c r="AF31" s="57">
        <v>-6.1691425270312497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13.332031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Info!B1:BJ7000""),4,FALSE),"""")"),"Barcaloo Cornhole Board Lights - Blue LED Corn Hole Lighting Kit for Playing at Night")</f>
        <v>Barcaloo Cornhole Board Lights - Blue LED Corn Hole Lighting Kit for Playing at Night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Info!B1:BJ7000""),3,FALSE),"""")"),"B08L6RMJGY")</f>
        <v>B08L6RMJGY</v>
      </c>
      <c r="B2" s="2" t="s">
        <v>516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11.540167678860294</v>
      </c>
      <c r="D3" s="4">
        <f>SUM(D4:D99763)</f>
        <v>31</v>
      </c>
      <c r="E3" s="4"/>
      <c r="F3" s="5">
        <f t="shared" ref="F3:G3" si="0">SUM(F4:F99763)</f>
        <v>411.91</v>
      </c>
      <c r="G3" s="5">
        <f t="shared" si="0"/>
        <v>-89.29</v>
      </c>
      <c r="H3" s="6">
        <f>G3/F3*-1</f>
        <v>0.2167706537835935</v>
      </c>
      <c r="I3" s="7">
        <f>J3/F3</f>
        <v>-0.12757728111419972</v>
      </c>
      <c r="J3" s="5">
        <f>SUM(J4:J99763)</f>
        <v>-52.550357863750008</v>
      </c>
      <c r="K3" s="5">
        <f>J3/D3</f>
        <v>-1.6951728343145165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0.06</v>
      </c>
      <c r="Y3" s="5">
        <f>ROUND(AVERAGE(Y4:Y99763),2)</f>
        <v>3.1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customHeight="1">
      <c r="A22" s="13" t="s">
        <v>70</v>
      </c>
      <c r="B22" s="13"/>
      <c r="C22" s="17">
        <f t="shared" ref="C22:C31" si="1">IFERROR(F22/D22," - ")</f>
        <v>12.99</v>
      </c>
      <c r="D22" s="17">
        <v>2</v>
      </c>
      <c r="E22" s="17">
        <v>0</v>
      </c>
      <c r="F22" s="17">
        <v>25.98</v>
      </c>
      <c r="G22" s="17">
        <v>-2.42</v>
      </c>
      <c r="H22" s="17">
        <f t="shared" ref="H22:H31" si="2">G22/F22*-1</f>
        <v>9.3148575827559657E-2</v>
      </c>
      <c r="I22" s="17">
        <f t="shared" ref="I22:I31" si="3">J22/F22</f>
        <v>-1.5084314737298021E-2</v>
      </c>
      <c r="J22" s="17">
        <f t="shared" ref="J22:J31" si="4">F22*0.85+G22+AF22*D22+D22*AE22+AG22+AD22</f>
        <v>-0.3918904968750026</v>
      </c>
      <c r="K22" s="17">
        <f t="shared" ref="K22:K31" si="5">J22/D22</f>
        <v>-0.1959452484375013</v>
      </c>
      <c r="L22" s="17">
        <v>3</v>
      </c>
      <c r="M22" s="17">
        <f t="shared" ref="M22:M31" si="6">IFERROR(D22/L22,"-")</f>
        <v>0.66666666666666663</v>
      </c>
      <c r="N22" s="17">
        <v>100</v>
      </c>
      <c r="O22" s="17">
        <f t="shared" ref="O22:P22" si="7">D22/7</f>
        <v>0.2857142857142857</v>
      </c>
      <c r="P22" s="17">
        <f t="shared" si="7"/>
        <v>0</v>
      </c>
      <c r="Q22" s="17">
        <f t="shared" ref="Q22:Q31" si="8">ROUNDDOWN(N22/(O22+P22),0)</f>
        <v>350</v>
      </c>
      <c r="R22" s="17"/>
      <c r="S22" s="57">
        <v>0</v>
      </c>
      <c r="T22" s="57">
        <v>60</v>
      </c>
      <c r="U22" s="58" t="s">
        <v>63</v>
      </c>
      <c r="V22" s="61" t="s">
        <v>63</v>
      </c>
      <c r="W22" s="57">
        <v>0</v>
      </c>
      <c r="X22" s="57">
        <f t="shared" ref="X22:X31" si="9">IFERROR(W22/D22,0)</f>
        <v>0</v>
      </c>
      <c r="Y22" s="57">
        <f t="shared" ref="Y22:Y31" si="10">IFERROR(G22/(W22+Z22)*-1,0)</f>
        <v>0</v>
      </c>
      <c r="Z22" s="57">
        <v>0</v>
      </c>
      <c r="AA22" s="57" t="s">
        <v>35</v>
      </c>
      <c r="AB22" s="60">
        <f t="shared" ref="AB22:AB31" si="11">IF(OR(AA22="UsLargeStandardSize",AA22="UsSmallStandardSize"),-0.69,-0.48)</f>
        <v>-0.69</v>
      </c>
      <c r="AC22" s="57">
        <v>7.7641484374999986E-2</v>
      </c>
      <c r="AD22" s="57">
        <f t="shared" ref="AD22:AD31" si="12">IFERROR(AB22*AC22*D22*2,0)</f>
        <v>-0.21429049687499996</v>
      </c>
      <c r="AE22" s="57">
        <v>-3.48</v>
      </c>
      <c r="AF22" s="57">
        <v>-6.4402999999999997</v>
      </c>
      <c r="AG22" s="57">
        <v>0</v>
      </c>
    </row>
    <row r="23" spans="1:33" ht="15.75" customHeight="1">
      <c r="A23" s="13" t="s">
        <v>72</v>
      </c>
      <c r="B23" s="13"/>
      <c r="C23" s="17">
        <f t="shared" si="1"/>
        <v>13.99</v>
      </c>
      <c r="D23" s="17">
        <v>1</v>
      </c>
      <c r="E23" s="17">
        <v>0</v>
      </c>
      <c r="F23" s="17">
        <v>13.99</v>
      </c>
      <c r="G23" s="17">
        <v>0</v>
      </c>
      <c r="H23" s="17">
        <f t="shared" si="2"/>
        <v>0</v>
      </c>
      <c r="I23" s="17">
        <f t="shared" si="3"/>
        <v>0.1332419407835955</v>
      </c>
      <c r="J23" s="17">
        <f t="shared" si="4"/>
        <v>1.864054751562501</v>
      </c>
      <c r="K23" s="17">
        <f t="shared" si="5"/>
        <v>1.864054751562501</v>
      </c>
      <c r="L23" s="17">
        <v>3</v>
      </c>
      <c r="M23" s="17">
        <f t="shared" si="6"/>
        <v>0.33333333333333331</v>
      </c>
      <c r="N23" s="17">
        <v>92</v>
      </c>
      <c r="O23" s="17">
        <f t="shared" ref="O23:P23" si="13">D23/7</f>
        <v>0.14285714285714285</v>
      </c>
      <c r="P23" s="17">
        <f t="shared" si="13"/>
        <v>0</v>
      </c>
      <c r="Q23" s="17">
        <f t="shared" si="8"/>
        <v>644</v>
      </c>
      <c r="R23" s="17"/>
      <c r="S23" s="57">
        <v>4.3010752688172053E-2</v>
      </c>
      <c r="T23" s="57">
        <v>60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7.7641484374999986E-2</v>
      </c>
      <c r="AD23" s="57">
        <f t="shared" si="12"/>
        <v>-0.10714524843749998</v>
      </c>
      <c r="AE23" s="57">
        <v>-3.48</v>
      </c>
      <c r="AF23" s="57">
        <v>-6.4402999999999997</v>
      </c>
      <c r="AG23" s="57">
        <v>0</v>
      </c>
    </row>
    <row r="24" spans="1:33" ht="15.75" customHeight="1">
      <c r="A24" s="13" t="s">
        <v>74</v>
      </c>
      <c r="B24" s="13"/>
      <c r="C24" s="17">
        <f t="shared" si="1"/>
        <v>12.99</v>
      </c>
      <c r="D24" s="17">
        <v>2</v>
      </c>
      <c r="E24" s="17">
        <v>0</v>
      </c>
      <c r="F24" s="17">
        <v>25.98</v>
      </c>
      <c r="G24" s="17">
        <v>-24.48</v>
      </c>
      <c r="H24" s="17">
        <f t="shared" si="2"/>
        <v>0.94226327944572752</v>
      </c>
      <c r="I24" s="17">
        <f t="shared" si="3"/>
        <v>-0.86419901835546586</v>
      </c>
      <c r="J24" s="17">
        <f t="shared" si="4"/>
        <v>-22.451890496875002</v>
      </c>
      <c r="K24" s="17">
        <f t="shared" si="5"/>
        <v>-11.225945248437501</v>
      </c>
      <c r="L24" s="17">
        <v>7</v>
      </c>
      <c r="M24" s="17">
        <f t="shared" si="6"/>
        <v>0.2857142857142857</v>
      </c>
      <c r="N24" s="17">
        <v>96</v>
      </c>
      <c r="O24" s="17">
        <f t="shared" ref="O24:P24" si="14">D24/7</f>
        <v>0.2857142857142857</v>
      </c>
      <c r="P24" s="17">
        <f t="shared" si="14"/>
        <v>0</v>
      </c>
      <c r="Q24" s="17">
        <f t="shared" si="8"/>
        <v>336</v>
      </c>
      <c r="R24" s="17"/>
      <c r="S24" s="57">
        <v>9.2783505154639165E-2</v>
      </c>
      <c r="T24" s="57">
        <v>60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12.24</v>
      </c>
      <c r="Z24" s="57">
        <v>2</v>
      </c>
      <c r="AA24" s="57" t="s">
        <v>35</v>
      </c>
      <c r="AB24" s="60">
        <f t="shared" si="11"/>
        <v>-0.69</v>
      </c>
      <c r="AC24" s="57">
        <v>7.7641484374999986E-2</v>
      </c>
      <c r="AD24" s="57">
        <f t="shared" si="12"/>
        <v>-0.21429049687499996</v>
      </c>
      <c r="AE24" s="57">
        <v>-3.48</v>
      </c>
      <c r="AF24" s="57">
        <v>-6.4402999999999997</v>
      </c>
      <c r="AG24" s="57">
        <v>0</v>
      </c>
    </row>
    <row r="25" spans="1:33" ht="15.75" customHeight="1">
      <c r="A25" s="13" t="s">
        <v>76</v>
      </c>
      <c r="B25" s="13"/>
      <c r="C25" s="17">
        <f t="shared" si="1"/>
        <v>12.99</v>
      </c>
      <c r="D25" s="17">
        <v>5</v>
      </c>
      <c r="E25" s="17">
        <v>0</v>
      </c>
      <c r="F25" s="17">
        <v>64.95</v>
      </c>
      <c r="G25" s="17">
        <v>-56.38</v>
      </c>
      <c r="H25" s="17">
        <f t="shared" si="2"/>
        <v>0.86805234795996922</v>
      </c>
      <c r="I25" s="17">
        <f t="shared" si="3"/>
        <v>-0.8023052539212856</v>
      </c>
      <c r="J25" s="17">
        <f t="shared" si="4"/>
        <v>-52.109726242187499</v>
      </c>
      <c r="K25" s="17">
        <f t="shared" si="5"/>
        <v>-10.421945248437499</v>
      </c>
      <c r="L25" s="17">
        <v>17</v>
      </c>
      <c r="M25" s="17">
        <f t="shared" si="6"/>
        <v>0.29411764705882354</v>
      </c>
      <c r="N25" s="17">
        <v>90</v>
      </c>
      <c r="O25" s="17">
        <f t="shared" ref="O25:P25" si="15">D25/7</f>
        <v>0.7142857142857143</v>
      </c>
      <c r="P25" s="17">
        <f t="shared" si="15"/>
        <v>0</v>
      </c>
      <c r="Q25" s="17">
        <f t="shared" si="8"/>
        <v>126</v>
      </c>
      <c r="R25" s="17"/>
      <c r="S25" s="57">
        <v>0.1088082901554404</v>
      </c>
      <c r="T25" s="57">
        <v>60</v>
      </c>
      <c r="U25" s="58" t="s">
        <v>63</v>
      </c>
      <c r="V25" s="61" t="s">
        <v>63</v>
      </c>
      <c r="W25" s="57">
        <v>3</v>
      </c>
      <c r="X25" s="57">
        <f t="shared" si="9"/>
        <v>0.6</v>
      </c>
      <c r="Y25" s="57">
        <f t="shared" si="10"/>
        <v>18.793333333333333</v>
      </c>
      <c r="Z25" s="57">
        <v>0</v>
      </c>
      <c r="AA25" s="57" t="s">
        <v>35</v>
      </c>
      <c r="AB25" s="60">
        <f t="shared" si="11"/>
        <v>-0.69</v>
      </c>
      <c r="AC25" s="57">
        <v>7.7641484374999986E-2</v>
      </c>
      <c r="AD25" s="57">
        <f t="shared" si="12"/>
        <v>-0.53572624218749987</v>
      </c>
      <c r="AE25" s="57">
        <v>-3.64</v>
      </c>
      <c r="AF25" s="57">
        <v>-6.4402999999999997</v>
      </c>
      <c r="AG25" s="57">
        <v>0</v>
      </c>
    </row>
    <row r="26" spans="1:33" ht="15.75" customHeight="1">
      <c r="A26" s="13" t="s">
        <v>78</v>
      </c>
      <c r="B26" s="13" t="s">
        <v>514</v>
      </c>
      <c r="C26" s="17">
        <f t="shared" si="1"/>
        <v>11.546666666666667</v>
      </c>
      <c r="D26" s="17">
        <v>9</v>
      </c>
      <c r="E26" s="17">
        <v>0</v>
      </c>
      <c r="F26" s="17">
        <v>103.92</v>
      </c>
      <c r="G26" s="17">
        <v>-6.01</v>
      </c>
      <c r="H26" s="17">
        <f t="shared" si="2"/>
        <v>5.783294842186297E-2</v>
      </c>
      <c r="I26" s="17">
        <f t="shared" si="3"/>
        <v>-9.0117467628343995E-2</v>
      </c>
      <c r="J26" s="17">
        <f t="shared" si="4"/>
        <v>-9.3650072359375081</v>
      </c>
      <c r="K26" s="17">
        <f t="shared" si="5"/>
        <v>-1.040556359548612</v>
      </c>
      <c r="L26" s="17">
        <v>13</v>
      </c>
      <c r="M26" s="17">
        <f t="shared" si="6"/>
        <v>0.69230769230769229</v>
      </c>
      <c r="N26" s="17">
        <v>84</v>
      </c>
      <c r="O26" s="17">
        <f t="shared" ref="O26:P26" si="16">D26/7</f>
        <v>1.2857142857142858</v>
      </c>
      <c r="P26" s="17">
        <f t="shared" si="16"/>
        <v>0</v>
      </c>
      <c r="Q26" s="17">
        <f t="shared" si="8"/>
        <v>65</v>
      </c>
      <c r="R26" s="17"/>
      <c r="S26" s="57">
        <v>0.20967741935483869</v>
      </c>
      <c r="T26" s="57">
        <v>60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7.7641484374999986E-2</v>
      </c>
      <c r="AD26" s="57">
        <f t="shared" si="12"/>
        <v>-0.96430723593749978</v>
      </c>
      <c r="AE26" s="57">
        <v>-3.64</v>
      </c>
      <c r="AF26" s="57">
        <v>-6.4402999999999997</v>
      </c>
      <c r="AG26" s="57">
        <v>0</v>
      </c>
    </row>
    <row r="27" spans="1:33" ht="15.75" customHeight="1">
      <c r="A27" s="13" t="s">
        <v>79</v>
      </c>
      <c r="B27" s="13" t="s">
        <v>515</v>
      </c>
      <c r="C27" s="17">
        <f t="shared" si="1"/>
        <v>12.99</v>
      </c>
      <c r="D27" s="17">
        <v>6</v>
      </c>
      <c r="E27" s="17">
        <v>0</v>
      </c>
      <c r="F27" s="17">
        <v>77.94</v>
      </c>
      <c r="G27" s="17">
        <v>0</v>
      </c>
      <c r="H27" s="17">
        <f t="shared" si="2"/>
        <v>0</v>
      </c>
      <c r="I27" s="17">
        <f t="shared" si="3"/>
        <v>6.574709403868359E-2</v>
      </c>
      <c r="J27" s="17">
        <f t="shared" si="4"/>
        <v>5.1243285093749993</v>
      </c>
      <c r="K27" s="17">
        <f t="shared" si="5"/>
        <v>0.85405475156249988</v>
      </c>
      <c r="L27" s="17">
        <v>32</v>
      </c>
      <c r="M27" s="17">
        <f t="shared" si="6"/>
        <v>0.1875</v>
      </c>
      <c r="N27" s="17">
        <v>75</v>
      </c>
      <c r="O27" s="17">
        <f t="shared" ref="O27:P27" si="17">D27/7</f>
        <v>0.8571428571428571</v>
      </c>
      <c r="P27" s="17">
        <f t="shared" si="17"/>
        <v>0</v>
      </c>
      <c r="Q27" s="17">
        <f t="shared" si="8"/>
        <v>87</v>
      </c>
      <c r="R27" s="17"/>
      <c r="S27" s="57">
        <v>0.4</v>
      </c>
      <c r="T27" s="57">
        <v>60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7.7641484374999986E-2</v>
      </c>
      <c r="AD27" s="57">
        <f t="shared" si="12"/>
        <v>-0.64287149062499993</v>
      </c>
      <c r="AE27" s="57">
        <v>-3.64</v>
      </c>
      <c r="AF27" s="57">
        <v>-6.4402999999999997</v>
      </c>
      <c r="AG27" s="57">
        <v>0</v>
      </c>
    </row>
    <row r="28" spans="1:33" ht="15.75" customHeight="1">
      <c r="A28" s="13" t="s">
        <v>81</v>
      </c>
      <c r="B28" s="13" t="s">
        <v>503</v>
      </c>
      <c r="C28" s="17">
        <f t="shared" si="1"/>
        <v>16.919999999999998</v>
      </c>
      <c r="D28" s="17">
        <v>5</v>
      </c>
      <c r="E28" s="17">
        <v>0</v>
      </c>
      <c r="F28" s="17">
        <v>84.6</v>
      </c>
      <c r="G28" s="17">
        <v>0</v>
      </c>
      <c r="H28" s="17">
        <f t="shared" si="2"/>
        <v>0</v>
      </c>
      <c r="I28" s="17">
        <f t="shared" si="3"/>
        <v>0.26393098253730796</v>
      </c>
      <c r="J28" s="17">
        <f t="shared" si="4"/>
        <v>22.32856112265625</v>
      </c>
      <c r="K28" s="17">
        <f t="shared" si="5"/>
        <v>4.4657122245312504</v>
      </c>
      <c r="L28" s="17">
        <v>11</v>
      </c>
      <c r="M28" s="17">
        <f t="shared" si="6"/>
        <v>0.45454545454545453</v>
      </c>
      <c r="N28" s="17">
        <v>71</v>
      </c>
      <c r="O28" s="17">
        <f t="shared" ref="O28:P28" si="18">D28/7</f>
        <v>0.7142857142857143</v>
      </c>
      <c r="P28" s="17">
        <f t="shared" si="18"/>
        <v>0</v>
      </c>
      <c r="Q28" s="17">
        <f t="shared" si="8"/>
        <v>99</v>
      </c>
      <c r="R28" s="17"/>
      <c r="S28" s="57">
        <v>0.63905325443786987</v>
      </c>
      <c r="T28" s="57">
        <v>60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7.7641484374999986E-2</v>
      </c>
      <c r="AD28" s="57">
        <f t="shared" si="12"/>
        <v>-0.53572624218749987</v>
      </c>
      <c r="AE28" s="57">
        <v>-3.64</v>
      </c>
      <c r="AF28" s="57">
        <v>-6.1691425270312497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1"/>
        <v xml:space="preserve"> - </v>
      </c>
      <c r="D29" s="17">
        <v>0</v>
      </c>
      <c r="E29" s="17">
        <v>1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68</v>
      </c>
      <c r="O29" s="17">
        <f t="shared" ref="O29:P29" si="19">D29/7</f>
        <v>0</v>
      </c>
      <c r="P29" s="17">
        <f t="shared" si="19"/>
        <v>0.14285714285714285</v>
      </c>
      <c r="Q29" s="17">
        <f t="shared" si="8"/>
        <v>476</v>
      </c>
      <c r="R29" s="17"/>
      <c r="S29" s="57">
        <v>0.45627376425855509</v>
      </c>
      <c r="T29" s="57">
        <v>60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7.7641484374999986E-2</v>
      </c>
      <c r="AD29" s="57">
        <f t="shared" si="12"/>
        <v>0</v>
      </c>
      <c r="AE29" s="57">
        <v>-3.64</v>
      </c>
      <c r="AF29" s="57">
        <v>-6.1691425270312497</v>
      </c>
      <c r="AG29" s="57">
        <v>0</v>
      </c>
    </row>
    <row r="30" spans="1:33" ht="15.75" customHeight="1">
      <c r="A30" s="13" t="s">
        <v>84</v>
      </c>
      <c r="B30" s="13"/>
      <c r="C30" s="17">
        <f t="shared" si="1"/>
        <v>14.55</v>
      </c>
      <c r="D30" s="17">
        <v>1</v>
      </c>
      <c r="E30" s="17">
        <v>0</v>
      </c>
      <c r="F30" s="17">
        <v>14.55</v>
      </c>
      <c r="G30" s="17">
        <v>0</v>
      </c>
      <c r="H30" s="17">
        <f t="shared" si="2"/>
        <v>0</v>
      </c>
      <c r="I30" s="17">
        <f t="shared" si="3"/>
        <v>0.16846819412585909</v>
      </c>
      <c r="J30" s="17">
        <f t="shared" si="4"/>
        <v>2.45121222453125</v>
      </c>
      <c r="K30" s="17">
        <f t="shared" si="5"/>
        <v>2.45121222453125</v>
      </c>
      <c r="L30" s="17">
        <v>3</v>
      </c>
      <c r="M30" s="17">
        <f t="shared" si="6"/>
        <v>0.33333333333333331</v>
      </c>
      <c r="N30" s="17">
        <v>67</v>
      </c>
      <c r="O30" s="17">
        <f t="shared" ref="O30:P30" si="20">D30/7</f>
        <v>0.14285714285714285</v>
      </c>
      <c r="P30" s="17">
        <f t="shared" si="20"/>
        <v>0</v>
      </c>
      <c r="Q30" s="17">
        <f t="shared" si="8"/>
        <v>469</v>
      </c>
      <c r="R30" s="17"/>
      <c r="S30" s="57">
        <v>0.46692607003891051</v>
      </c>
      <c r="T30" s="57">
        <v>60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7.7641484374999986E-2</v>
      </c>
      <c r="AD30" s="57">
        <f t="shared" si="12"/>
        <v>-0.10714524843749998</v>
      </c>
      <c r="AE30" s="57">
        <v>-3.64</v>
      </c>
      <c r="AF30" s="57">
        <v>-6.1691425270312497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1"/>
        <v xml:space="preserve"> - </v>
      </c>
      <c r="D31" s="17">
        <v>0</v>
      </c>
      <c r="E31" s="17">
        <v>1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67</v>
      </c>
      <c r="O31" s="17">
        <f t="shared" ref="O31:P31" si="21">D31/7</f>
        <v>0</v>
      </c>
      <c r="P31" s="17">
        <f t="shared" si="21"/>
        <v>0.14285714285714285</v>
      </c>
      <c r="Q31" s="17">
        <f t="shared" si="8"/>
        <v>469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0.50819672131147542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7.7641484374999986E-2</v>
      </c>
      <c r="AD31" s="57">
        <f t="shared" si="12"/>
        <v>0</v>
      </c>
      <c r="AE31" s="57">
        <v>-3.64</v>
      </c>
      <c r="AF31" s="57">
        <v>-6.1691425270312497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0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13.332031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Info!B1:BJ7000""),4,FALSE),"""")"),"Barcaloo Cornhole Board Lights - White LED Corn Hole Lighting Kit for Playing at Night")</f>
        <v>Barcaloo Cornhole Board Lights - White LED Corn Hole Lighting Kit for Playing at Night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Info!B1:BJ7000""),3,FALSE),"""")"),"B08L6QSBFL")</f>
        <v>B08L6QSBFL</v>
      </c>
      <c r="B2" s="2" t="s">
        <v>517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11.540167678860294</v>
      </c>
      <c r="D3" s="4">
        <f>SUM(D4:D99763)</f>
        <v>30</v>
      </c>
      <c r="E3" s="4"/>
      <c r="F3" s="5">
        <f t="shared" ref="F3:G3" si="0">SUM(F4:F99763)</f>
        <v>489.1</v>
      </c>
      <c r="G3" s="5">
        <f t="shared" si="0"/>
        <v>-66.77</v>
      </c>
      <c r="H3" s="6">
        <f>G3/F3*-1</f>
        <v>0.13651604988754854</v>
      </c>
      <c r="I3" s="7">
        <f>J3/F3</f>
        <v>9.7424816163652339E-2</v>
      </c>
      <c r="J3" s="5">
        <f>SUM(J4:J99763)</f>
        <v>47.650477585642363</v>
      </c>
      <c r="K3" s="5">
        <f>J3/D3</f>
        <v>1.5883492528547454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6</v>
      </c>
      <c r="X3" s="6">
        <f>AVERAGE(X4:X99763)</f>
        <v>0.14285714285714285</v>
      </c>
      <c r="Y3" s="5">
        <f>ROUND(AVERAGE(Y4:Y99763),2)</f>
        <v>0.81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customHeight="1">
      <c r="A21" s="13" t="s">
        <v>68</v>
      </c>
      <c r="B21" s="13" t="s">
        <v>518</v>
      </c>
      <c r="C21" s="17">
        <f t="shared" ref="C21:C31" si="1">IFERROR(F21/D21," - ")</f>
        <v>12.99</v>
      </c>
      <c r="D21" s="17">
        <v>2</v>
      </c>
      <c r="E21" s="17">
        <v>0</v>
      </c>
      <c r="F21" s="17">
        <v>25.98</v>
      </c>
      <c r="G21" s="17">
        <v>-4.3099999999999996</v>
      </c>
      <c r="H21" s="17">
        <f t="shared" ref="H21:H31" si="2">G21/F21*-1</f>
        <v>0.16589684372594302</v>
      </c>
      <c r="I21" s="17">
        <f t="shared" ref="I21:I31" si="3">J21/F21</f>
        <v>-8.165054195535025E-2</v>
      </c>
      <c r="J21" s="17">
        <f t="shared" ref="J21:J31" si="4">F21*0.85+G21+AF21*D21+D21*AE21+AG21+AD21</f>
        <v>-2.1212810799999997</v>
      </c>
      <c r="K21" s="17">
        <f t="shared" ref="K21:K31" si="5">J21/D21</f>
        <v>-1.0606405399999999</v>
      </c>
      <c r="L21" s="17">
        <v>1</v>
      </c>
      <c r="M21" s="17">
        <f t="shared" ref="M21:M31" si="6">IFERROR(D21/L21,"-")</f>
        <v>2</v>
      </c>
      <c r="N21" s="17">
        <v>199</v>
      </c>
      <c r="O21" s="17">
        <f t="shared" ref="O21:P21" si="7">D21/7</f>
        <v>0.2857142857142857</v>
      </c>
      <c r="P21" s="17">
        <f t="shared" si="7"/>
        <v>0</v>
      </c>
      <c r="Q21" s="17">
        <f t="shared" ref="Q21:Q31" si="8">ROUNDDOWN(N21/(O21+P21),0)</f>
        <v>696</v>
      </c>
      <c r="R21" s="17"/>
      <c r="S21" s="57">
        <v>0</v>
      </c>
      <c r="T21" s="57">
        <v>700</v>
      </c>
      <c r="U21" s="58" t="s">
        <v>63</v>
      </c>
      <c r="V21" s="61" t="s">
        <v>63</v>
      </c>
      <c r="W21" s="57">
        <v>2</v>
      </c>
      <c r="X21" s="57">
        <f t="shared" ref="X21:X31" si="9">IFERROR(W21/D21,0)</f>
        <v>1</v>
      </c>
      <c r="Y21" s="57">
        <f t="shared" ref="Y21:Y31" si="10">IFERROR(G21/(W21+Z21)*-1,0)</f>
        <v>2.1549999999999998</v>
      </c>
      <c r="Z21" s="57">
        <v>0</v>
      </c>
      <c r="AA21" s="57" t="s">
        <v>35</v>
      </c>
      <c r="AB21" s="60">
        <f t="shared" ref="AB21:AB31" si="11">IF(OR(AA21="UsLargeStandardSize",AA21="UsSmallStandardSize"),-0.69,-0.48)</f>
        <v>-0.69</v>
      </c>
      <c r="AC21" s="57">
        <v>1.9449666666666667E-2</v>
      </c>
      <c r="AD21" s="57">
        <f t="shared" ref="AD21:AD31" si="12">IFERROR(AB21*AC21*D21*2,0)</f>
        <v>-5.3681079999999999E-2</v>
      </c>
      <c r="AE21" s="57">
        <v>-3.48</v>
      </c>
      <c r="AF21" s="57">
        <v>-6.4402999999999997</v>
      </c>
      <c r="AG21" s="57">
        <v>0</v>
      </c>
    </row>
    <row r="22" spans="1:33" ht="15.75" customHeight="1">
      <c r="A22" s="13" t="s">
        <v>70</v>
      </c>
      <c r="B22" s="13"/>
      <c r="C22" s="17">
        <f t="shared" si="1"/>
        <v>12.99</v>
      </c>
      <c r="D22" s="17">
        <v>3</v>
      </c>
      <c r="E22" s="17">
        <v>0</v>
      </c>
      <c r="F22" s="17">
        <v>38.97</v>
      </c>
      <c r="G22" s="17">
        <v>-4.08</v>
      </c>
      <c r="H22" s="17">
        <f t="shared" si="2"/>
        <v>0.10469591993841416</v>
      </c>
      <c r="I22" s="17">
        <f t="shared" si="3"/>
        <v>-2.7043724967389403E-2</v>
      </c>
      <c r="J22" s="17">
        <f t="shared" si="4"/>
        <v>-1.053893961979165</v>
      </c>
      <c r="K22" s="17">
        <f t="shared" si="5"/>
        <v>-0.35129798732638834</v>
      </c>
      <c r="L22" s="17">
        <v>5</v>
      </c>
      <c r="M22" s="17">
        <f t="shared" si="6"/>
        <v>0.6</v>
      </c>
      <c r="N22" s="17">
        <v>191</v>
      </c>
      <c r="O22" s="17">
        <f t="shared" ref="O22:P22" si="13">D22/7</f>
        <v>0.42857142857142855</v>
      </c>
      <c r="P22" s="17">
        <f t="shared" si="13"/>
        <v>0</v>
      </c>
      <c r="Q22" s="17">
        <f t="shared" si="8"/>
        <v>445</v>
      </c>
      <c r="R22" s="17"/>
      <c r="S22" s="57">
        <v>5.2083333333333343E-2</v>
      </c>
      <c r="T22" s="57">
        <v>700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8.1520280671296297E-2</v>
      </c>
      <c r="AD22" s="57">
        <f t="shared" si="12"/>
        <v>-0.33749396197916665</v>
      </c>
      <c r="AE22" s="57">
        <v>-3.48</v>
      </c>
      <c r="AF22" s="57">
        <v>-6.4402999999999997</v>
      </c>
      <c r="AG22" s="57">
        <v>0</v>
      </c>
    </row>
    <row r="23" spans="1:33" ht="15.75" customHeight="1">
      <c r="A23" s="13" t="s">
        <v>72</v>
      </c>
      <c r="B23" s="13"/>
      <c r="C23" s="17">
        <f t="shared" si="1"/>
        <v>17.646666666666665</v>
      </c>
      <c r="D23" s="17">
        <v>3</v>
      </c>
      <c r="E23" s="17">
        <v>0</v>
      </c>
      <c r="F23" s="17">
        <v>52.94</v>
      </c>
      <c r="G23" s="17">
        <v>-9.67</v>
      </c>
      <c r="H23" s="17">
        <f t="shared" si="2"/>
        <v>0.18265961465810351</v>
      </c>
      <c r="I23" s="17">
        <f t="shared" si="3"/>
        <v>9.8802531885546455E-2</v>
      </c>
      <c r="J23" s="17">
        <f t="shared" si="4"/>
        <v>5.230606038020829</v>
      </c>
      <c r="K23" s="17">
        <f t="shared" si="5"/>
        <v>1.7435353460069429</v>
      </c>
      <c r="L23" s="17">
        <v>10</v>
      </c>
      <c r="M23" s="17">
        <f t="shared" si="6"/>
        <v>0.3</v>
      </c>
      <c r="N23" s="17">
        <v>149</v>
      </c>
      <c r="O23" s="17">
        <f t="shared" ref="O23:P23" si="14">D23/7</f>
        <v>0.42857142857142855</v>
      </c>
      <c r="P23" s="17">
        <f t="shared" si="14"/>
        <v>0</v>
      </c>
      <c r="Q23" s="17">
        <f t="shared" si="8"/>
        <v>347</v>
      </c>
      <c r="R23" s="17"/>
      <c r="S23" s="57">
        <v>0.1066666666666667</v>
      </c>
      <c r="T23" s="57">
        <v>700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8.1520280671296297E-2</v>
      </c>
      <c r="AD23" s="57">
        <f t="shared" si="12"/>
        <v>-0.33749396197916665</v>
      </c>
      <c r="AE23" s="57">
        <v>-3.48</v>
      </c>
      <c r="AF23" s="57">
        <v>-6.4402999999999997</v>
      </c>
      <c r="AG23" s="57">
        <v>0</v>
      </c>
    </row>
    <row r="24" spans="1:33" ht="15.75" customHeight="1">
      <c r="A24" s="13" t="s">
        <v>74</v>
      </c>
      <c r="B24" s="13"/>
      <c r="C24" s="17">
        <f t="shared" si="1"/>
        <v>16.220000000000002</v>
      </c>
      <c r="D24" s="17">
        <v>7</v>
      </c>
      <c r="E24" s="17">
        <v>0</v>
      </c>
      <c r="F24" s="17">
        <v>113.54</v>
      </c>
      <c r="G24" s="17">
        <v>-26.91</v>
      </c>
      <c r="H24" s="17">
        <f t="shared" si="2"/>
        <v>0.23700898361810815</v>
      </c>
      <c r="I24" s="17">
        <f t="shared" si="3"/>
        <v>-5.5538656974168992E-3</v>
      </c>
      <c r="J24" s="17">
        <f t="shared" si="4"/>
        <v>-0.63058591128471475</v>
      </c>
      <c r="K24" s="17">
        <f t="shared" si="5"/>
        <v>-9.0083701612102107E-2</v>
      </c>
      <c r="L24" s="17">
        <v>13</v>
      </c>
      <c r="M24" s="17">
        <f t="shared" si="6"/>
        <v>0.53846153846153844</v>
      </c>
      <c r="N24" s="17">
        <v>182</v>
      </c>
      <c r="O24" s="17">
        <f t="shared" ref="O24:P24" si="15">D24/7</f>
        <v>1</v>
      </c>
      <c r="P24" s="17">
        <f t="shared" si="15"/>
        <v>0</v>
      </c>
      <c r="Q24" s="17">
        <f t="shared" si="8"/>
        <v>182</v>
      </c>
      <c r="R24" s="17"/>
      <c r="S24" s="57">
        <v>0.19459459459459461</v>
      </c>
      <c r="T24" s="57">
        <v>700</v>
      </c>
      <c r="U24" s="58" t="s">
        <v>63</v>
      </c>
      <c r="V24" s="61" t="s">
        <v>63</v>
      </c>
      <c r="W24" s="57">
        <v>4</v>
      </c>
      <c r="X24" s="57">
        <f t="shared" si="9"/>
        <v>0.5714285714285714</v>
      </c>
      <c r="Y24" s="57">
        <f t="shared" si="10"/>
        <v>6.7275</v>
      </c>
      <c r="Z24" s="57">
        <v>0</v>
      </c>
      <c r="AA24" s="57" t="s">
        <v>35</v>
      </c>
      <c r="AB24" s="60">
        <f t="shared" si="11"/>
        <v>-0.69</v>
      </c>
      <c r="AC24" s="57">
        <v>8.1520280671296297E-2</v>
      </c>
      <c r="AD24" s="57">
        <f t="shared" si="12"/>
        <v>-0.78748591128472212</v>
      </c>
      <c r="AE24" s="57">
        <v>-3.48</v>
      </c>
      <c r="AF24" s="57">
        <v>-6.4402999999999997</v>
      </c>
      <c r="AG24" s="57">
        <v>0</v>
      </c>
    </row>
    <row r="25" spans="1:33" ht="15.75" customHeight="1">
      <c r="A25" s="13" t="s">
        <v>76</v>
      </c>
      <c r="B25" s="13"/>
      <c r="C25" s="17">
        <f t="shared" si="1"/>
        <v>17</v>
      </c>
      <c r="D25" s="17">
        <v>1</v>
      </c>
      <c r="E25" s="17">
        <v>0</v>
      </c>
      <c r="F25" s="17">
        <v>17</v>
      </c>
      <c r="G25" s="17">
        <v>-16.53</v>
      </c>
      <c r="H25" s="17">
        <f t="shared" si="2"/>
        <v>0.97235294117647064</v>
      </c>
      <c r="I25" s="17">
        <f t="shared" si="3"/>
        <v>-0.72192929337214073</v>
      </c>
      <c r="J25" s="17">
        <f t="shared" si="4"/>
        <v>-12.272797987326392</v>
      </c>
      <c r="K25" s="17">
        <f t="shared" si="5"/>
        <v>-12.272797987326392</v>
      </c>
      <c r="L25" s="17">
        <v>7</v>
      </c>
      <c r="M25" s="17">
        <f t="shared" si="6"/>
        <v>0.14285714285714285</v>
      </c>
      <c r="N25" s="17">
        <v>182</v>
      </c>
      <c r="O25" s="17">
        <f t="shared" ref="O25:P25" si="16">D25/7</f>
        <v>0.14285714285714285</v>
      </c>
      <c r="P25" s="17">
        <f t="shared" si="16"/>
        <v>0</v>
      </c>
      <c r="Q25" s="17">
        <f t="shared" si="8"/>
        <v>1274</v>
      </c>
      <c r="R25" s="17"/>
      <c r="S25" s="57">
        <v>0.11780104712041881</v>
      </c>
      <c r="T25" s="57">
        <v>700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8.1520280671296297E-2</v>
      </c>
      <c r="AD25" s="57">
        <f t="shared" si="12"/>
        <v>-0.11249798732638888</v>
      </c>
      <c r="AE25" s="57">
        <v>-3.64</v>
      </c>
      <c r="AF25" s="57">
        <v>-6.4402999999999997</v>
      </c>
      <c r="AG25" s="57">
        <v>0</v>
      </c>
    </row>
    <row r="26" spans="1:33" ht="15.75" customHeight="1">
      <c r="A26" s="13" t="s">
        <v>78</v>
      </c>
      <c r="B26" s="13" t="s">
        <v>519</v>
      </c>
      <c r="C26" s="17">
        <f t="shared" si="1"/>
        <v>19.57</v>
      </c>
      <c r="D26" s="17">
        <v>1</v>
      </c>
      <c r="E26" s="17">
        <v>0</v>
      </c>
      <c r="F26" s="17">
        <v>19.57</v>
      </c>
      <c r="G26" s="17">
        <v>-5.27</v>
      </c>
      <c r="H26" s="17">
        <f t="shared" si="2"/>
        <v>0.2692897291773122</v>
      </c>
      <c r="I26" s="17">
        <f t="shared" si="3"/>
        <v>5.9872356294001575E-2</v>
      </c>
      <c r="J26" s="17">
        <f t="shared" si="4"/>
        <v>1.1717020126736108</v>
      </c>
      <c r="K26" s="17">
        <f t="shared" si="5"/>
        <v>1.1717020126736108</v>
      </c>
      <c r="L26" s="17">
        <v>8</v>
      </c>
      <c r="M26" s="17">
        <f t="shared" si="6"/>
        <v>0.125</v>
      </c>
      <c r="N26" s="17">
        <v>180</v>
      </c>
      <c r="O26" s="17">
        <f t="shared" ref="O26:P26" si="17">D26/7</f>
        <v>0.14285714285714285</v>
      </c>
      <c r="P26" s="17">
        <f t="shared" si="17"/>
        <v>0</v>
      </c>
      <c r="Q26" s="17">
        <f t="shared" si="8"/>
        <v>1260</v>
      </c>
      <c r="R26" s="17"/>
      <c r="S26" s="57">
        <v>0.13600000000000001</v>
      </c>
      <c r="T26" s="57">
        <v>700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8.1520280671296297E-2</v>
      </c>
      <c r="AD26" s="57">
        <f t="shared" si="12"/>
        <v>-0.11249798732638888</v>
      </c>
      <c r="AE26" s="57">
        <v>-3.64</v>
      </c>
      <c r="AF26" s="57">
        <v>-6.4402999999999997</v>
      </c>
      <c r="AG26" s="57">
        <v>0</v>
      </c>
    </row>
    <row r="27" spans="1:33" ht="15.75" customHeight="1">
      <c r="A27" s="13" t="s">
        <v>79</v>
      </c>
      <c r="B27" s="13" t="s">
        <v>515</v>
      </c>
      <c r="C27" s="17">
        <f t="shared" si="1"/>
        <v>16.818333333333332</v>
      </c>
      <c r="D27" s="17">
        <v>6</v>
      </c>
      <c r="E27" s="17">
        <v>0</v>
      </c>
      <c r="F27" s="17">
        <v>100.91</v>
      </c>
      <c r="G27" s="17">
        <v>0</v>
      </c>
      <c r="H27" s="17">
        <f t="shared" si="2"/>
        <v>0</v>
      </c>
      <c r="I27" s="17">
        <f t="shared" si="3"/>
        <v>0.24394720122923069</v>
      </c>
      <c r="J27" s="17">
        <f t="shared" si="4"/>
        <v>24.616712076041669</v>
      </c>
      <c r="K27" s="17">
        <f t="shared" si="5"/>
        <v>4.1027853460069448</v>
      </c>
      <c r="L27" s="17">
        <v>4</v>
      </c>
      <c r="M27" s="17">
        <f t="shared" si="6"/>
        <v>1.5</v>
      </c>
      <c r="N27" s="17">
        <v>175</v>
      </c>
      <c r="O27" s="17">
        <f t="shared" ref="O27:P27" si="18">D27/7</f>
        <v>0.8571428571428571</v>
      </c>
      <c r="P27" s="17">
        <f t="shared" si="18"/>
        <v>0</v>
      </c>
      <c r="Q27" s="17">
        <f t="shared" si="8"/>
        <v>204</v>
      </c>
      <c r="R27" s="17"/>
      <c r="S27" s="57">
        <v>0.19325153374233131</v>
      </c>
      <c r="T27" s="57">
        <v>700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8.1520280671296297E-2</v>
      </c>
      <c r="AD27" s="57">
        <f t="shared" si="12"/>
        <v>-0.67498792395833329</v>
      </c>
      <c r="AE27" s="57">
        <v>-3.64</v>
      </c>
      <c r="AF27" s="57">
        <v>-6.4402999999999997</v>
      </c>
      <c r="AG27" s="57">
        <v>0</v>
      </c>
    </row>
    <row r="28" spans="1:33" ht="15.75" customHeight="1">
      <c r="A28" s="13" t="s">
        <v>81</v>
      </c>
      <c r="B28" s="13" t="s">
        <v>503</v>
      </c>
      <c r="C28" s="17">
        <f t="shared" si="1"/>
        <v>18.149999999999999</v>
      </c>
      <c r="D28" s="17">
        <v>2</v>
      </c>
      <c r="E28" s="17">
        <v>0</v>
      </c>
      <c r="F28" s="17">
        <v>36.299999999999997</v>
      </c>
      <c r="G28" s="17">
        <v>0</v>
      </c>
      <c r="H28" s="17">
        <f t="shared" si="2"/>
        <v>0</v>
      </c>
      <c r="I28" s="17">
        <f t="shared" si="3"/>
        <v>0.3033531397048132</v>
      </c>
      <c r="J28" s="17">
        <f t="shared" si="4"/>
        <v>11.011718971284719</v>
      </c>
      <c r="K28" s="17">
        <f t="shared" si="5"/>
        <v>5.5058594856423593</v>
      </c>
      <c r="L28" s="17">
        <v>4</v>
      </c>
      <c r="M28" s="17">
        <f t="shared" si="6"/>
        <v>0.5</v>
      </c>
      <c r="N28" s="17">
        <v>172</v>
      </c>
      <c r="O28" s="17">
        <f t="shared" ref="O28:P28" si="19">D28/7</f>
        <v>0.2857142857142857</v>
      </c>
      <c r="P28" s="17">
        <f t="shared" si="19"/>
        <v>0</v>
      </c>
      <c r="Q28" s="17">
        <f t="shared" si="8"/>
        <v>602</v>
      </c>
      <c r="R28" s="17"/>
      <c r="S28" s="57">
        <v>0.27777777777777779</v>
      </c>
      <c r="T28" s="57">
        <v>700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8.1520280671296297E-2</v>
      </c>
      <c r="AD28" s="57">
        <f t="shared" si="12"/>
        <v>-0.22499597465277776</v>
      </c>
      <c r="AE28" s="57">
        <v>-3.64</v>
      </c>
      <c r="AF28" s="57">
        <v>-6.1691425270312497</v>
      </c>
      <c r="AG28" s="57">
        <v>0</v>
      </c>
    </row>
    <row r="29" spans="1:33" ht="15.75" customHeight="1">
      <c r="A29" s="13" t="s">
        <v>82</v>
      </c>
      <c r="B29" s="13"/>
      <c r="C29" s="17">
        <f t="shared" si="1"/>
        <v>17.96</v>
      </c>
      <c r="D29" s="17">
        <v>2</v>
      </c>
      <c r="E29" s="17">
        <v>2</v>
      </c>
      <c r="F29" s="17">
        <v>35.92</v>
      </c>
      <c r="G29" s="17">
        <v>0</v>
      </c>
      <c r="H29" s="17">
        <f t="shared" si="2"/>
        <v>0</v>
      </c>
      <c r="I29" s="17">
        <f t="shared" si="3"/>
        <v>0.29757012726293769</v>
      </c>
      <c r="J29" s="17">
        <f t="shared" si="4"/>
        <v>10.688718971284722</v>
      </c>
      <c r="K29" s="17">
        <f t="shared" si="5"/>
        <v>5.3443594856423609</v>
      </c>
      <c r="L29" s="17">
        <v>2</v>
      </c>
      <c r="M29" s="17">
        <f t="shared" si="6"/>
        <v>1</v>
      </c>
      <c r="N29" s="17">
        <v>169</v>
      </c>
      <c r="O29" s="17">
        <f t="shared" ref="O29:P29" si="20">D29/7</f>
        <v>0.2857142857142857</v>
      </c>
      <c r="P29" s="17">
        <f t="shared" si="20"/>
        <v>0.2857142857142857</v>
      </c>
      <c r="Q29" s="17">
        <f t="shared" si="8"/>
        <v>295</v>
      </c>
      <c r="R29" s="17"/>
      <c r="S29" s="57">
        <v>0.20326678765880221</v>
      </c>
      <c r="T29" s="57">
        <v>700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8.1520280671296297E-2</v>
      </c>
      <c r="AD29" s="57">
        <f t="shared" si="12"/>
        <v>-0.22499597465277776</v>
      </c>
      <c r="AE29" s="57">
        <v>-3.64</v>
      </c>
      <c r="AF29" s="57">
        <v>-6.1691425270312497</v>
      </c>
      <c r="AG29" s="57">
        <v>0</v>
      </c>
    </row>
    <row r="30" spans="1:33" ht="15.75" customHeight="1">
      <c r="A30" s="13" t="s">
        <v>84</v>
      </c>
      <c r="B30" s="13"/>
      <c r="C30" s="17">
        <f t="shared" si="1"/>
        <v>15.99</v>
      </c>
      <c r="D30" s="17">
        <v>2</v>
      </c>
      <c r="E30" s="17">
        <v>0</v>
      </c>
      <c r="F30" s="17">
        <v>31.98</v>
      </c>
      <c r="G30" s="17">
        <v>0</v>
      </c>
      <c r="H30" s="17">
        <f t="shared" si="2"/>
        <v>0</v>
      </c>
      <c r="I30" s="17">
        <f t="shared" si="3"/>
        <v>0.22950966139101694</v>
      </c>
      <c r="J30" s="17">
        <f t="shared" si="4"/>
        <v>7.3397189712847224</v>
      </c>
      <c r="K30" s="17">
        <f t="shared" si="5"/>
        <v>3.6698594856423612</v>
      </c>
      <c r="L30" s="17">
        <v>3</v>
      </c>
      <c r="M30" s="17">
        <f t="shared" si="6"/>
        <v>0.66666666666666663</v>
      </c>
      <c r="N30" s="17">
        <v>166</v>
      </c>
      <c r="O30" s="17">
        <f t="shared" ref="O30:P30" si="21">D30/7</f>
        <v>0.2857142857142857</v>
      </c>
      <c r="P30" s="17">
        <f t="shared" si="21"/>
        <v>0</v>
      </c>
      <c r="Q30" s="17">
        <f t="shared" si="8"/>
        <v>581</v>
      </c>
      <c r="R30" s="17"/>
      <c r="S30" s="57">
        <v>0.22878228782287821</v>
      </c>
      <c r="T30" s="57">
        <v>700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8.1520280671296297E-2</v>
      </c>
      <c r="AD30" s="57">
        <f t="shared" si="12"/>
        <v>-0.22499597465277776</v>
      </c>
      <c r="AE30" s="57">
        <v>-3.64</v>
      </c>
      <c r="AF30" s="57">
        <v>-6.1691425270312497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15.99</v>
      </c>
      <c r="D31" s="17">
        <v>1</v>
      </c>
      <c r="E31" s="17">
        <v>0</v>
      </c>
      <c r="F31" s="17">
        <v>15.99</v>
      </c>
      <c r="G31" s="17">
        <v>0</v>
      </c>
      <c r="H31" s="17">
        <f t="shared" si="2"/>
        <v>0</v>
      </c>
      <c r="I31" s="17">
        <f t="shared" si="3"/>
        <v>0.22950966139101694</v>
      </c>
      <c r="J31" s="17">
        <f t="shared" si="4"/>
        <v>3.6698594856423612</v>
      </c>
      <c r="K31" s="17">
        <f t="shared" si="5"/>
        <v>3.6698594856423612</v>
      </c>
      <c r="L31" s="17">
        <v>4</v>
      </c>
      <c r="M31" s="17">
        <f t="shared" si="6"/>
        <v>0.25</v>
      </c>
      <c r="N31" s="17">
        <v>165</v>
      </c>
      <c r="O31" s="17">
        <f t="shared" ref="O31:P31" si="22">D31/7</f>
        <v>0.14285714285714285</v>
      </c>
      <c r="P31" s="17">
        <f t="shared" si="22"/>
        <v>0</v>
      </c>
      <c r="Q31" s="17">
        <f t="shared" si="8"/>
        <v>1155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0.23836126629422719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8.1520280671296297E-2</v>
      </c>
      <c r="AD31" s="57">
        <f t="shared" si="12"/>
        <v>-0.11249798732638888</v>
      </c>
      <c r="AE31" s="57">
        <v>-3.64</v>
      </c>
      <c r="AF31" s="57">
        <v>-6.1691425270312497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21.5" customWidth="1"/>
    <col min="21" max="22" width="24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Blue &amp; 4 Black")</f>
        <v>Pro Cornhole Bags - Set of 8 Regulation All Weather Two Sided Bean Bags for Professional Corn Hole Game - 4 Blue &amp; 4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Info!B1:BJ7000""),3,FALSE),"""")"),"B089H1KRVH")</f>
        <v>B089H1KRVH</v>
      </c>
      <c r="B2" s="2" t="s">
        <v>520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18.32210735735293</v>
      </c>
      <c r="D3" s="4">
        <f>SUM(D4:D99763)</f>
        <v>143</v>
      </c>
      <c r="E3" s="4"/>
      <c r="F3" s="5">
        <f t="shared" ref="F3:G3" si="0">SUM(F4:F99763)</f>
        <v>3788.3199999999993</v>
      </c>
      <c r="G3" s="5">
        <f t="shared" si="0"/>
        <v>-225.76999999999998</v>
      </c>
      <c r="H3" s="6">
        <f t="shared" ref="H3:H31" si="1">G3/F3*-1</f>
        <v>5.9596338218524315E-2</v>
      </c>
      <c r="I3" s="7">
        <f t="shared" ref="I3:I31" si="2">J3/F3</f>
        <v>0.16358923694672042</v>
      </c>
      <c r="J3" s="5">
        <f>SUM(J4:J99763)</f>
        <v>619.72837810999977</v>
      </c>
      <c r="K3" s="5">
        <f t="shared" ref="K3:K31" si="3">J3/D3</f>
        <v>4.3337648818881105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7 - May
7 - Jun
0 - Jul
0 - Aug
0 - Sept
0 - Oct
0 - Nov
0 - Dec
0.5 - Jan
1.5 - Feb")</f>
        <v>3 - March
5 - April
7 - May
7 - Jun
0 - Jul
0 - Aug
0 - Sept
0 - Oct
0 - Nov
0 - Dec
0.5 -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20</v>
      </c>
      <c r="X3" s="6">
        <f>AVERAGE(X4:X99763)</f>
        <v>6.0597041847041851E-2</v>
      </c>
      <c r="Y3" s="5">
        <f>ROUND(AVERAGE(Y4:Y99763),2)</f>
        <v>1.1499999999999999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248</v>
      </c>
      <c r="U4" s="58">
        <v>100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-7.5975974358974296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248</v>
      </c>
      <c r="U5" s="58">
        <v>100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0.14953125000000003</v>
      </c>
      <c r="AD5" s="57">
        <f t="shared" si="12"/>
        <v>0</v>
      </c>
      <c r="AE5" s="57">
        <v>-7.32</v>
      </c>
      <c r="AF5" s="57">
        <v>-8.2446974358974305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248</v>
      </c>
      <c r="U6" s="58">
        <v>100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-8.2446974358974305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248</v>
      </c>
      <c r="U7" s="58">
        <v>100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-8.2446974359999992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248</v>
      </c>
      <c r="U8" s="58">
        <v>100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-8.2446974359999992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148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0.14953125000000003</v>
      </c>
      <c r="AD9" s="57">
        <f t="shared" si="12"/>
        <v>0</v>
      </c>
      <c r="AE9" s="57">
        <v>-7.32</v>
      </c>
      <c r="AF9" s="57">
        <v>-8.597902564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104</v>
      </c>
      <c r="U10" s="58">
        <v>104</v>
      </c>
      <c r="V10" s="61">
        <v>44301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0.14953125000000003</v>
      </c>
      <c r="AD10" s="57">
        <f t="shared" si="12"/>
        <v>0</v>
      </c>
      <c r="AE10" s="57">
        <v>-7.32</v>
      </c>
      <c r="AF10" s="57">
        <v>-8.597902564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104</v>
      </c>
      <c r="U11" s="58">
        <v>104</v>
      </c>
      <c r="V11" s="61">
        <v>44301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0.14953125000000003</v>
      </c>
      <c r="AD11" s="57">
        <f t="shared" si="12"/>
        <v>0</v>
      </c>
      <c r="AE11" s="57">
        <v>-7.32</v>
      </c>
      <c r="AF11" s="57">
        <v>-8.6850820510000002</v>
      </c>
      <c r="AG11" s="57">
        <v>0</v>
      </c>
    </row>
    <row r="12" spans="1:33" ht="15.75" customHeight="1">
      <c r="A12" s="13" t="s">
        <v>50</v>
      </c>
      <c r="B12" s="13" t="s">
        <v>192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100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0.36363636363636359</v>
      </c>
      <c r="T12" s="57">
        <v>104</v>
      </c>
      <c r="U12" s="58">
        <v>104</v>
      </c>
      <c r="V12" s="61">
        <v>44307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0.14953125000000003</v>
      </c>
      <c r="AD12" s="57">
        <f t="shared" si="12"/>
        <v>0</v>
      </c>
      <c r="AE12" s="57">
        <v>-7.32</v>
      </c>
      <c r="AF12" s="57">
        <v>-8.8838000000000008</v>
      </c>
      <c r="AG12" s="57">
        <v>0</v>
      </c>
    </row>
    <row r="13" spans="1:33" ht="15.75" customHeight="1">
      <c r="A13" s="13" t="s">
        <v>52</v>
      </c>
      <c r="B13" s="13" t="s">
        <v>521</v>
      </c>
      <c r="C13" s="17" t="str">
        <f t="shared" si="4"/>
        <v xml:space="preserve"> - </v>
      </c>
      <c r="D13" s="17">
        <v>0</v>
      </c>
      <c r="E13" s="17">
        <v>3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95</v>
      </c>
      <c r="O13" s="17">
        <f t="shared" ref="O13:P13" si="21">D13/7</f>
        <v>0</v>
      </c>
      <c r="P13" s="17">
        <f t="shared" si="21"/>
        <v>0.42857142857142855</v>
      </c>
      <c r="Q13" s="17">
        <f t="shared" si="8"/>
        <v>221</v>
      </c>
      <c r="R13" s="17"/>
      <c r="S13" s="57">
        <v>0.3669724770642202</v>
      </c>
      <c r="T13" s="57">
        <v>104</v>
      </c>
      <c r="U13" s="58">
        <v>104</v>
      </c>
      <c r="V13" s="61">
        <v>44307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0.14953125000000003</v>
      </c>
      <c r="AD13" s="57">
        <f t="shared" si="12"/>
        <v>0</v>
      </c>
      <c r="AE13" s="57">
        <v>-7.32</v>
      </c>
      <c r="AF13" s="57">
        <v>-8.8838000000000008</v>
      </c>
      <c r="AG13" s="57">
        <v>0</v>
      </c>
    </row>
    <row r="14" spans="1:33" ht="15.75" customHeight="1">
      <c r="A14" s="13" t="s">
        <v>54</v>
      </c>
      <c r="B14" s="13" t="s">
        <v>522</v>
      </c>
      <c r="C14" s="17">
        <f t="shared" si="4"/>
        <v>20.99</v>
      </c>
      <c r="D14" s="17">
        <v>3</v>
      </c>
      <c r="E14" s="17">
        <v>3</v>
      </c>
      <c r="F14" s="17">
        <v>62.97</v>
      </c>
      <c r="G14" s="17">
        <v>-4.41</v>
      </c>
      <c r="H14" s="17">
        <f t="shared" si="1"/>
        <v>7.0033349213911383E-2</v>
      </c>
      <c r="I14" s="17">
        <f t="shared" si="2"/>
        <v>-1.8415019056695389E-3</v>
      </c>
      <c r="J14" s="17">
        <f t="shared" si="5"/>
        <v>-0.11595937500001086</v>
      </c>
      <c r="K14" s="17">
        <f t="shared" si="3"/>
        <v>-3.8653125000003619E-2</v>
      </c>
      <c r="L14" s="17">
        <v>5</v>
      </c>
      <c r="M14" s="17">
        <f t="shared" si="6"/>
        <v>0.6</v>
      </c>
      <c r="N14" s="17">
        <v>89</v>
      </c>
      <c r="O14" s="17">
        <f t="shared" ref="O14:P14" si="22">D14/7</f>
        <v>0.42857142857142855</v>
      </c>
      <c r="P14" s="17">
        <f t="shared" si="22"/>
        <v>0.42857142857142855</v>
      </c>
      <c r="Q14" s="17">
        <f t="shared" si="8"/>
        <v>103</v>
      </c>
      <c r="R14" s="17"/>
      <c r="S14" s="57">
        <v>0.54736842105263162</v>
      </c>
      <c r="T14" s="57">
        <v>104</v>
      </c>
      <c r="U14" s="58">
        <v>104</v>
      </c>
      <c r="V14" s="61">
        <v>44307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0.14953125000000003</v>
      </c>
      <c r="AD14" s="57">
        <f t="shared" si="12"/>
        <v>-0.61905937500000008</v>
      </c>
      <c r="AE14" s="57">
        <v>-7.32</v>
      </c>
      <c r="AF14" s="57">
        <v>-8.8838000000000008</v>
      </c>
      <c r="AG14" s="57">
        <v>0</v>
      </c>
    </row>
    <row r="15" spans="1:33" ht="15.75" customHeight="1">
      <c r="A15" s="13" t="s">
        <v>56</v>
      </c>
      <c r="B15" s="13" t="s">
        <v>100</v>
      </c>
      <c r="C15" s="17">
        <f t="shared" si="4"/>
        <v>20.99</v>
      </c>
      <c r="D15" s="17">
        <v>8</v>
      </c>
      <c r="E15" s="17">
        <v>2</v>
      </c>
      <c r="F15" s="17">
        <v>167.92</v>
      </c>
      <c r="G15" s="17">
        <v>-46.22</v>
      </c>
      <c r="H15" s="17">
        <f t="shared" si="1"/>
        <v>0.27525011910433539</v>
      </c>
      <c r="I15" s="17">
        <f t="shared" si="2"/>
        <v>-0.21909543234873749</v>
      </c>
      <c r="J15" s="17">
        <f t="shared" si="5"/>
        <v>-36.790504999999996</v>
      </c>
      <c r="K15" s="17">
        <f t="shared" si="3"/>
        <v>-4.5988131249999995</v>
      </c>
      <c r="L15" s="17">
        <v>28</v>
      </c>
      <c r="M15" s="17">
        <f t="shared" si="6"/>
        <v>0.2857142857142857</v>
      </c>
      <c r="N15" s="17">
        <v>80</v>
      </c>
      <c r="O15" s="17">
        <f t="shared" ref="O15:P15" si="23">D15/7</f>
        <v>1.1428571428571428</v>
      </c>
      <c r="P15" s="17">
        <f t="shared" si="23"/>
        <v>0.2857142857142857</v>
      </c>
      <c r="Q15" s="17">
        <f t="shared" si="8"/>
        <v>56</v>
      </c>
      <c r="R15" s="17"/>
      <c r="S15" s="57">
        <v>0.84705882352941175</v>
      </c>
      <c r="T15" s="57">
        <v>104</v>
      </c>
      <c r="U15" s="58">
        <v>104</v>
      </c>
      <c r="V15" s="61">
        <v>44307</v>
      </c>
      <c r="W15" s="57">
        <v>5</v>
      </c>
      <c r="X15" s="57">
        <f t="shared" si="9"/>
        <v>0.625</v>
      </c>
      <c r="Y15" s="57">
        <f t="shared" si="10"/>
        <v>4.6219999999999999</v>
      </c>
      <c r="Z15" s="57">
        <v>5</v>
      </c>
      <c r="AA15" s="57" t="s">
        <v>35</v>
      </c>
      <c r="AB15" s="60">
        <f t="shared" si="11"/>
        <v>-0.69</v>
      </c>
      <c r="AC15" s="57">
        <v>0.14953125000000003</v>
      </c>
      <c r="AD15" s="57">
        <f t="shared" si="12"/>
        <v>-1.6508250000000002</v>
      </c>
      <c r="AE15" s="57">
        <v>-7.32</v>
      </c>
      <c r="AF15" s="57">
        <v>-9.1364599999999996</v>
      </c>
      <c r="AG15" s="57">
        <v>0</v>
      </c>
    </row>
    <row r="16" spans="1:33" ht="15.75" customHeight="1">
      <c r="A16" s="13" t="s">
        <v>57</v>
      </c>
      <c r="B16" s="13" t="s">
        <v>144</v>
      </c>
      <c r="C16" s="17">
        <f t="shared" si="4"/>
        <v>25.434444444444445</v>
      </c>
      <c r="D16" s="17">
        <v>9</v>
      </c>
      <c r="E16" s="17">
        <v>4</v>
      </c>
      <c r="F16" s="17">
        <v>228.91</v>
      </c>
      <c r="G16" s="17">
        <v>-56.68</v>
      </c>
      <c r="H16" s="17">
        <f t="shared" si="1"/>
        <v>0.24760823030885501</v>
      </c>
      <c r="I16" s="17">
        <f t="shared" si="2"/>
        <v>-5.2736088965095469E-2</v>
      </c>
      <c r="J16" s="17">
        <f t="shared" si="5"/>
        <v>-12.071818125000004</v>
      </c>
      <c r="K16" s="17">
        <f t="shared" si="3"/>
        <v>-1.3413131250000003</v>
      </c>
      <c r="L16" s="17">
        <v>48</v>
      </c>
      <c r="M16" s="17">
        <f t="shared" si="6"/>
        <v>0.1875</v>
      </c>
      <c r="N16" s="17">
        <v>65</v>
      </c>
      <c r="O16" s="17">
        <f t="shared" ref="O16:P16" si="24">D16/7</f>
        <v>1.2857142857142858</v>
      </c>
      <c r="P16" s="17">
        <f t="shared" si="24"/>
        <v>0.5714285714285714</v>
      </c>
      <c r="Q16" s="17">
        <f t="shared" si="8"/>
        <v>35</v>
      </c>
      <c r="R16" s="17"/>
      <c r="S16" s="57">
        <v>0.7142857142857143</v>
      </c>
      <c r="T16" s="57">
        <v>104</v>
      </c>
      <c r="U16" s="58">
        <v>104</v>
      </c>
      <c r="V16" s="61">
        <v>44307</v>
      </c>
      <c r="W16" s="57">
        <v>3</v>
      </c>
      <c r="X16" s="57">
        <f t="shared" si="9"/>
        <v>0.33333333333333331</v>
      </c>
      <c r="Y16" s="57">
        <f t="shared" si="10"/>
        <v>8.0971428571428579</v>
      </c>
      <c r="Z16" s="57">
        <v>4</v>
      </c>
      <c r="AA16" s="57" t="s">
        <v>35</v>
      </c>
      <c r="AB16" s="60">
        <f t="shared" si="11"/>
        <v>-0.69</v>
      </c>
      <c r="AC16" s="57">
        <v>0.14953125000000003</v>
      </c>
      <c r="AD16" s="57">
        <f t="shared" si="12"/>
        <v>-1.8571781250000003</v>
      </c>
      <c r="AE16" s="57">
        <v>-7.32</v>
      </c>
      <c r="AF16" s="57">
        <v>-9.1364599999999996</v>
      </c>
      <c r="AG16" s="57">
        <v>0</v>
      </c>
    </row>
    <row r="17" spans="1:33" ht="15.75" customHeight="1">
      <c r="A17" s="13" t="s">
        <v>59</v>
      </c>
      <c r="B17" s="13" t="s">
        <v>523</v>
      </c>
      <c r="C17" s="17">
        <f t="shared" si="4"/>
        <v>26</v>
      </c>
      <c r="D17" s="17">
        <v>22</v>
      </c>
      <c r="E17" s="17">
        <v>2</v>
      </c>
      <c r="F17" s="17">
        <v>572</v>
      </c>
      <c r="G17" s="17">
        <v>-27.240000000000009</v>
      </c>
      <c r="H17" s="17">
        <f t="shared" si="1"/>
        <v>4.7622377622377636E-2</v>
      </c>
      <c r="I17" s="17">
        <f t="shared" si="2"/>
        <v>0.16150019449300693</v>
      </c>
      <c r="J17" s="17">
        <f t="shared" si="5"/>
        <v>92.378111249999961</v>
      </c>
      <c r="K17" s="17">
        <f t="shared" si="3"/>
        <v>4.19900505681818</v>
      </c>
      <c r="L17" s="17">
        <v>59</v>
      </c>
      <c r="M17" s="17">
        <f t="shared" si="6"/>
        <v>0.3728813559322034</v>
      </c>
      <c r="N17" s="17">
        <v>41</v>
      </c>
      <c r="O17" s="17">
        <f t="shared" ref="O17:P17" si="25">D17/7</f>
        <v>3.1428571428571428</v>
      </c>
      <c r="P17" s="17">
        <f t="shared" si="25"/>
        <v>0.2857142857142857</v>
      </c>
      <c r="Q17" s="17">
        <f t="shared" si="8"/>
        <v>11</v>
      </c>
      <c r="R17" s="17"/>
      <c r="S17" s="57">
        <v>1.1764705882352939</v>
      </c>
      <c r="T17" s="57">
        <v>788</v>
      </c>
      <c r="U17" s="58">
        <v>104</v>
      </c>
      <c r="V17" s="61">
        <v>44322</v>
      </c>
      <c r="W17" s="57">
        <v>3</v>
      </c>
      <c r="X17" s="57">
        <f t="shared" si="9"/>
        <v>0.13636363636363635</v>
      </c>
      <c r="Y17" s="57">
        <f t="shared" si="10"/>
        <v>6.8100000000000023</v>
      </c>
      <c r="Z17" s="57">
        <v>1</v>
      </c>
      <c r="AA17" s="57" t="s">
        <v>35</v>
      </c>
      <c r="AB17" s="60">
        <f t="shared" si="11"/>
        <v>-0.69</v>
      </c>
      <c r="AC17" s="57">
        <v>0.14953125000000003</v>
      </c>
      <c r="AD17" s="57">
        <f t="shared" si="12"/>
        <v>-4.5397687500000004</v>
      </c>
      <c r="AE17" s="57">
        <v>-7.32</v>
      </c>
      <c r="AF17" s="57">
        <v>-9.1364599999999996</v>
      </c>
      <c r="AG17" s="57">
        <v>0</v>
      </c>
    </row>
    <row r="18" spans="1:33" ht="15.75" customHeight="1">
      <c r="A18" s="13" t="s">
        <v>61</v>
      </c>
      <c r="B18" s="13" t="s">
        <v>524</v>
      </c>
      <c r="C18" s="17">
        <f t="shared" si="4"/>
        <v>29.254285714285714</v>
      </c>
      <c r="D18" s="17">
        <v>7</v>
      </c>
      <c r="E18" s="17">
        <v>1</v>
      </c>
      <c r="F18" s="17">
        <v>204.78</v>
      </c>
      <c r="G18" s="17">
        <v>-5.28</v>
      </c>
      <c r="H18" s="17">
        <f t="shared" si="1"/>
        <v>2.5783767946088488E-2</v>
      </c>
      <c r="I18" s="17">
        <f t="shared" si="2"/>
        <v>0.25463086299931631</v>
      </c>
      <c r="J18" s="17">
        <f t="shared" si="5"/>
        <v>52.14330812499999</v>
      </c>
      <c r="K18" s="17">
        <f t="shared" si="3"/>
        <v>7.4490440178571413</v>
      </c>
      <c r="L18" s="17">
        <v>49</v>
      </c>
      <c r="M18" s="17">
        <f t="shared" si="6"/>
        <v>0.14285714285714285</v>
      </c>
      <c r="N18" s="17">
        <v>32</v>
      </c>
      <c r="O18" s="17">
        <f t="shared" ref="O18:P18" si="26">D18/7</f>
        <v>1</v>
      </c>
      <c r="P18" s="17">
        <f t="shared" si="26"/>
        <v>0.14285714285714285</v>
      </c>
      <c r="Q18" s="17">
        <f t="shared" si="8"/>
        <v>28</v>
      </c>
      <c r="R18" s="17"/>
      <c r="S18" s="57">
        <v>1.96875</v>
      </c>
      <c r="T18" s="57">
        <v>788</v>
      </c>
      <c r="U18" s="58">
        <v>104</v>
      </c>
      <c r="V18" s="61">
        <v>44322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0.14953125000000003</v>
      </c>
      <c r="AD18" s="57">
        <f t="shared" si="12"/>
        <v>-1.4444718750000001</v>
      </c>
      <c r="AE18" s="57">
        <v>-7.32</v>
      </c>
      <c r="AF18" s="57">
        <v>-9.1364599999999996</v>
      </c>
      <c r="AG18" s="57">
        <v>0</v>
      </c>
    </row>
    <row r="19" spans="1:33" ht="15.75" customHeight="1">
      <c r="A19" s="13" t="s">
        <v>64</v>
      </c>
      <c r="B19" s="13" t="s">
        <v>525</v>
      </c>
      <c r="C19" s="17">
        <f t="shared" si="4"/>
        <v>26.66</v>
      </c>
      <c r="D19" s="17">
        <v>4</v>
      </c>
      <c r="E19" s="17">
        <v>0</v>
      </c>
      <c r="F19" s="17">
        <v>106.64</v>
      </c>
      <c r="G19" s="17">
        <v>-0.42</v>
      </c>
      <c r="H19" s="17">
        <f t="shared" si="1"/>
        <v>3.9384846211552886E-3</v>
      </c>
      <c r="I19" s="17">
        <f t="shared" si="2"/>
        <v>0.22104977025506367</v>
      </c>
      <c r="J19" s="17">
        <f t="shared" si="5"/>
        <v>23.572747499999991</v>
      </c>
      <c r="K19" s="17">
        <f t="shared" si="3"/>
        <v>5.8931868749999978</v>
      </c>
      <c r="L19" s="17">
        <v>23</v>
      </c>
      <c r="M19" s="17">
        <f t="shared" si="6"/>
        <v>0.17391304347826086</v>
      </c>
      <c r="N19" s="17">
        <v>25</v>
      </c>
      <c r="O19" s="17">
        <f t="shared" ref="O19:P19" si="27">D19/7</f>
        <v>0.5714285714285714</v>
      </c>
      <c r="P19" s="17">
        <f t="shared" si="27"/>
        <v>0</v>
      </c>
      <c r="Q19" s="17">
        <f t="shared" si="8"/>
        <v>43</v>
      </c>
      <c r="R19" s="17"/>
      <c r="S19" s="57">
        <v>2.3716814159292041</v>
      </c>
      <c r="T19" s="57">
        <v>788</v>
      </c>
      <c r="U19" s="58">
        <v>104</v>
      </c>
      <c r="V19" s="61">
        <v>44331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0.14953125000000003</v>
      </c>
      <c r="AD19" s="57">
        <f t="shared" si="12"/>
        <v>-0.8254125000000001</v>
      </c>
      <c r="AE19" s="57">
        <v>-7.32</v>
      </c>
      <c r="AF19" s="57">
        <v>-9.1364599999999996</v>
      </c>
      <c r="AG19" s="57">
        <v>0</v>
      </c>
    </row>
    <row r="20" spans="1:33" ht="15.75" customHeight="1">
      <c r="A20" s="13" t="s">
        <v>66</v>
      </c>
      <c r="B20" s="13" t="s">
        <v>115</v>
      </c>
      <c r="C20" s="17">
        <f t="shared" si="4"/>
        <v>26.225294117647056</v>
      </c>
      <c r="D20" s="17">
        <v>17</v>
      </c>
      <c r="E20" s="17">
        <v>3</v>
      </c>
      <c r="F20" s="17">
        <v>445.83</v>
      </c>
      <c r="G20" s="17">
        <v>-3.06</v>
      </c>
      <c r="H20" s="17">
        <f t="shared" si="1"/>
        <v>6.8636027185249989E-3</v>
      </c>
      <c r="I20" s="17">
        <f t="shared" si="2"/>
        <v>0.20776456693134149</v>
      </c>
      <c r="J20" s="17">
        <f t="shared" si="5"/>
        <v>92.627676874999977</v>
      </c>
      <c r="K20" s="17">
        <f t="shared" si="3"/>
        <v>5.448686874999999</v>
      </c>
      <c r="L20" s="17">
        <v>54</v>
      </c>
      <c r="M20" s="17">
        <f t="shared" si="6"/>
        <v>0.31481481481481483</v>
      </c>
      <c r="N20" s="17">
        <v>4</v>
      </c>
      <c r="O20" s="17">
        <f t="shared" ref="O20:P20" si="28">D20/7</f>
        <v>2.4285714285714284</v>
      </c>
      <c r="P20" s="17">
        <f t="shared" si="28"/>
        <v>0.42857142857142855</v>
      </c>
      <c r="Q20" s="17">
        <f t="shared" si="8"/>
        <v>1</v>
      </c>
      <c r="R20" s="17"/>
      <c r="S20" s="57">
        <v>1.8666666666666669</v>
      </c>
      <c r="T20" s="57">
        <v>788</v>
      </c>
      <c r="U20" s="58">
        <v>104</v>
      </c>
      <c r="V20" s="61">
        <v>44323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0.14953125000000003</v>
      </c>
      <c r="AD20" s="57">
        <f t="shared" si="12"/>
        <v>-3.5080031250000006</v>
      </c>
      <c r="AE20" s="57">
        <v>-7.32</v>
      </c>
      <c r="AF20" s="57">
        <v>-9.1364599999999996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684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0.14953125000000003</v>
      </c>
      <c r="AD21" s="57">
        <f t="shared" si="12"/>
        <v>0</v>
      </c>
      <c r="AE21" s="57">
        <v>-7.32</v>
      </c>
      <c r="AF21" s="57">
        <v>-9.1364599999999996</v>
      </c>
      <c r="AG21" s="57">
        <v>0</v>
      </c>
    </row>
    <row r="22" spans="1:33" ht="15.75" customHeight="1">
      <c r="A22" s="13" t="s">
        <v>70</v>
      </c>
      <c r="B22" s="13" t="s">
        <v>427</v>
      </c>
      <c r="C22" s="17">
        <f t="shared" si="4"/>
        <v>26.589999999999996</v>
      </c>
      <c r="D22" s="17">
        <v>10</v>
      </c>
      <c r="E22" s="17">
        <v>0</v>
      </c>
      <c r="F22" s="17">
        <v>265.89999999999998</v>
      </c>
      <c r="G22" s="17">
        <v>-13.77</v>
      </c>
      <c r="H22" s="17">
        <f t="shared" si="1"/>
        <v>5.178638585934562E-2</v>
      </c>
      <c r="I22" s="17">
        <f t="shared" si="2"/>
        <v>0.17155648270026319</v>
      </c>
      <c r="J22" s="17">
        <f t="shared" si="5"/>
        <v>45.616868749999981</v>
      </c>
      <c r="K22" s="17">
        <f t="shared" si="3"/>
        <v>4.5616868749999977</v>
      </c>
      <c r="L22" s="17">
        <v>35</v>
      </c>
      <c r="M22" s="17">
        <f t="shared" si="6"/>
        <v>0.2857142857142857</v>
      </c>
      <c r="N22" s="17">
        <v>96</v>
      </c>
      <c r="O22" s="17">
        <f t="shared" ref="O22:P22" si="30">D22/7</f>
        <v>1.4285714285714286</v>
      </c>
      <c r="P22" s="17">
        <f t="shared" si="30"/>
        <v>0</v>
      </c>
      <c r="Q22" s="17">
        <f t="shared" si="8"/>
        <v>67</v>
      </c>
      <c r="R22" s="17"/>
      <c r="S22" s="57">
        <v>1.6379310344827589</v>
      </c>
      <c r="T22" s="57">
        <v>684</v>
      </c>
      <c r="U22" s="58" t="s">
        <v>63</v>
      </c>
      <c r="V22" s="61" t="s">
        <v>63</v>
      </c>
      <c r="W22" s="57">
        <v>1</v>
      </c>
      <c r="X22" s="57">
        <f t="shared" si="9"/>
        <v>0.1</v>
      </c>
      <c r="Y22" s="57">
        <f t="shared" si="10"/>
        <v>4.59</v>
      </c>
      <c r="Z22" s="57">
        <v>2</v>
      </c>
      <c r="AA22" s="57" t="s">
        <v>35</v>
      </c>
      <c r="AB22" s="60">
        <f t="shared" si="11"/>
        <v>-0.69</v>
      </c>
      <c r="AC22" s="57">
        <v>0.14953125000000003</v>
      </c>
      <c r="AD22" s="57">
        <f t="shared" si="12"/>
        <v>-2.0635312500000005</v>
      </c>
      <c r="AE22" s="57">
        <v>-7.32</v>
      </c>
      <c r="AF22" s="57">
        <v>-9.1364599999999996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26.99</v>
      </c>
      <c r="D23" s="17">
        <v>11</v>
      </c>
      <c r="E23" s="17">
        <v>0</v>
      </c>
      <c r="F23" s="17">
        <v>296.89</v>
      </c>
      <c r="G23" s="17">
        <v>-33.299999999999997</v>
      </c>
      <c r="H23" s="17">
        <f t="shared" si="1"/>
        <v>0.11216275388190912</v>
      </c>
      <c r="I23" s="17">
        <f t="shared" si="2"/>
        <v>0.12046736375425229</v>
      </c>
      <c r="J23" s="17">
        <f t="shared" si="5"/>
        <v>35.765555624999962</v>
      </c>
      <c r="K23" s="17">
        <f t="shared" si="3"/>
        <v>3.2514141477272691</v>
      </c>
      <c r="L23" s="17">
        <v>33</v>
      </c>
      <c r="M23" s="17">
        <f t="shared" si="6"/>
        <v>0.33333333333333331</v>
      </c>
      <c r="N23" s="17">
        <v>82</v>
      </c>
      <c r="O23" s="17">
        <f t="shared" ref="O23:P23" si="31">D23/7</f>
        <v>1.5714285714285714</v>
      </c>
      <c r="P23" s="17">
        <f t="shared" si="31"/>
        <v>0</v>
      </c>
      <c r="Q23" s="17">
        <f t="shared" si="8"/>
        <v>52</v>
      </c>
      <c r="R23" s="17"/>
      <c r="S23" s="57">
        <v>2.1073170731707318</v>
      </c>
      <c r="T23" s="57">
        <v>684</v>
      </c>
      <c r="U23" s="58" t="s">
        <v>63</v>
      </c>
      <c r="V23" s="61" t="s">
        <v>63</v>
      </c>
      <c r="W23" s="57">
        <v>1</v>
      </c>
      <c r="X23" s="57">
        <f t="shared" si="9"/>
        <v>9.0909090909090912E-2</v>
      </c>
      <c r="Y23" s="57">
        <f t="shared" si="10"/>
        <v>3.6999999999999997</v>
      </c>
      <c r="Z23" s="57">
        <v>8</v>
      </c>
      <c r="AA23" s="57" t="s">
        <v>35</v>
      </c>
      <c r="AB23" s="60">
        <f t="shared" si="11"/>
        <v>-0.69</v>
      </c>
      <c r="AC23" s="57">
        <v>0.14953125000000003</v>
      </c>
      <c r="AD23" s="57">
        <f t="shared" si="12"/>
        <v>-2.2698843750000002</v>
      </c>
      <c r="AE23" s="57">
        <v>-7.32</v>
      </c>
      <c r="AF23" s="57">
        <v>-9.1364599999999996</v>
      </c>
      <c r="AG23" s="57">
        <v>0</v>
      </c>
    </row>
    <row r="24" spans="1:33" ht="15.75" customHeight="1">
      <c r="A24" s="13" t="s">
        <v>74</v>
      </c>
      <c r="B24" s="13" t="s">
        <v>526</v>
      </c>
      <c r="C24" s="17">
        <f t="shared" si="4"/>
        <v>26.99</v>
      </c>
      <c r="D24" s="17">
        <v>20</v>
      </c>
      <c r="E24" s="17">
        <v>0</v>
      </c>
      <c r="F24" s="17">
        <v>539.79999999999995</v>
      </c>
      <c r="G24" s="17">
        <v>-34.44</v>
      </c>
      <c r="H24" s="17">
        <f t="shared" si="1"/>
        <v>6.3801407928862547E-2</v>
      </c>
      <c r="I24" s="17">
        <f t="shared" si="2"/>
        <v>0.16882870970729891</v>
      </c>
      <c r="J24" s="17">
        <f t="shared" si="5"/>
        <v>91.133737499999938</v>
      </c>
      <c r="K24" s="17">
        <f t="shared" si="3"/>
        <v>4.5566868749999969</v>
      </c>
      <c r="L24" s="17">
        <v>61</v>
      </c>
      <c r="M24" s="17">
        <f t="shared" si="6"/>
        <v>0.32786885245901637</v>
      </c>
      <c r="N24" s="17">
        <v>55</v>
      </c>
      <c r="O24" s="17">
        <f t="shared" ref="O24:P24" si="32">D24/7</f>
        <v>2.8571428571428572</v>
      </c>
      <c r="P24" s="17">
        <f t="shared" si="32"/>
        <v>0</v>
      </c>
      <c r="Q24" s="17">
        <f t="shared" si="8"/>
        <v>19</v>
      </c>
      <c r="R24" s="17"/>
      <c r="S24" s="57">
        <v>3.0487804878048781</v>
      </c>
      <c r="T24" s="57">
        <v>684</v>
      </c>
      <c r="U24" s="58" t="s">
        <v>63</v>
      </c>
      <c r="V24" s="61" t="s">
        <v>63</v>
      </c>
      <c r="W24" s="57">
        <v>6</v>
      </c>
      <c r="X24" s="57">
        <f t="shared" si="9"/>
        <v>0.3</v>
      </c>
      <c r="Y24" s="57">
        <f t="shared" si="10"/>
        <v>3.444</v>
      </c>
      <c r="Z24" s="57">
        <v>4</v>
      </c>
      <c r="AA24" s="57" t="s">
        <v>35</v>
      </c>
      <c r="AB24" s="60">
        <f t="shared" si="11"/>
        <v>-0.69</v>
      </c>
      <c r="AC24" s="57">
        <v>0.14953125000000003</v>
      </c>
      <c r="AD24" s="57">
        <f t="shared" si="12"/>
        <v>-4.127062500000001</v>
      </c>
      <c r="AE24" s="57">
        <v>-7.32</v>
      </c>
      <c r="AF24" s="57">
        <v>-9.1364599999999996</v>
      </c>
      <c r="AG24" s="57">
        <v>0</v>
      </c>
    </row>
    <row r="25" spans="1:33" ht="15.75" customHeight="1">
      <c r="A25" s="13" t="s">
        <v>76</v>
      </c>
      <c r="B25" s="13" t="s">
        <v>527</v>
      </c>
      <c r="C25" s="17">
        <f t="shared" si="4"/>
        <v>27.434444444444445</v>
      </c>
      <c r="D25" s="17">
        <v>9</v>
      </c>
      <c r="E25" s="17">
        <v>0</v>
      </c>
      <c r="F25" s="17">
        <v>246.91</v>
      </c>
      <c r="G25" s="17">
        <v>-0.95</v>
      </c>
      <c r="H25" s="17">
        <f t="shared" si="1"/>
        <v>3.8475557895589485E-3</v>
      </c>
      <c r="I25" s="17">
        <f t="shared" si="2"/>
        <v>0.24388717295775786</v>
      </c>
      <c r="J25" s="17">
        <f t="shared" si="5"/>
        <v>60.218181874999992</v>
      </c>
      <c r="K25" s="17">
        <f t="shared" si="3"/>
        <v>6.6909090972222209</v>
      </c>
      <c r="L25" s="17">
        <v>35</v>
      </c>
      <c r="M25" s="17">
        <f t="shared" si="6"/>
        <v>0.25714285714285712</v>
      </c>
      <c r="N25" s="17">
        <v>44</v>
      </c>
      <c r="O25" s="17">
        <f t="shared" ref="O25:P25" si="33">D25/7</f>
        <v>1.2857142857142858</v>
      </c>
      <c r="P25" s="17">
        <f t="shared" si="33"/>
        <v>0</v>
      </c>
      <c r="Q25" s="17">
        <f t="shared" si="8"/>
        <v>34</v>
      </c>
      <c r="R25" s="17"/>
      <c r="S25" s="57">
        <v>2.385650224215246</v>
      </c>
      <c r="T25" s="57">
        <v>684</v>
      </c>
      <c r="U25" s="58" t="s">
        <v>63</v>
      </c>
      <c r="V25" s="61" t="s">
        <v>63</v>
      </c>
      <c r="W25" s="57">
        <v>1</v>
      </c>
      <c r="X25" s="57">
        <f t="shared" si="9"/>
        <v>0.1111111111111111</v>
      </c>
      <c r="Y25" s="57">
        <f t="shared" si="10"/>
        <v>0.95</v>
      </c>
      <c r="Z25" s="57">
        <v>0</v>
      </c>
      <c r="AA25" s="57" t="s">
        <v>35</v>
      </c>
      <c r="AB25" s="60">
        <f t="shared" si="11"/>
        <v>-0.69</v>
      </c>
      <c r="AC25" s="57">
        <v>0.14953125000000003</v>
      </c>
      <c r="AD25" s="57">
        <f t="shared" si="12"/>
        <v>-1.8571781250000003</v>
      </c>
      <c r="AE25" s="57">
        <v>-7.18</v>
      </c>
      <c r="AF25" s="57">
        <v>-9.1364599999999996</v>
      </c>
      <c r="AG25" s="57">
        <v>0</v>
      </c>
    </row>
    <row r="26" spans="1:33" ht="15.75" customHeight="1">
      <c r="A26" s="13" t="s">
        <v>78</v>
      </c>
      <c r="B26" s="27">
        <v>29.99</v>
      </c>
      <c r="C26" s="17">
        <f t="shared" si="4"/>
        <v>27.49</v>
      </c>
      <c r="D26" s="17">
        <v>12</v>
      </c>
      <c r="E26" s="17">
        <v>0</v>
      </c>
      <c r="F26" s="17">
        <v>329.88</v>
      </c>
      <c r="G26" s="17">
        <v>0</v>
      </c>
      <c r="H26" s="17">
        <f t="shared" si="1"/>
        <v>0</v>
      </c>
      <c r="I26" s="17">
        <f t="shared" si="2"/>
        <v>0.24895186886140408</v>
      </c>
      <c r="J26" s="17">
        <f t="shared" si="5"/>
        <v>82.12424249999998</v>
      </c>
      <c r="K26" s="17">
        <f t="shared" si="3"/>
        <v>6.8436868749999986</v>
      </c>
      <c r="L26" s="17">
        <v>38</v>
      </c>
      <c r="M26" s="17">
        <f t="shared" si="6"/>
        <v>0.31578947368421051</v>
      </c>
      <c r="N26" s="17">
        <v>26</v>
      </c>
      <c r="O26" s="17">
        <f t="shared" ref="O26:P26" si="34">D26/7</f>
        <v>1.7142857142857142</v>
      </c>
      <c r="P26" s="17">
        <f t="shared" si="34"/>
        <v>0</v>
      </c>
      <c r="Q26" s="17">
        <f t="shared" si="8"/>
        <v>15</v>
      </c>
      <c r="R26" s="17"/>
      <c r="S26" s="57">
        <v>2.0505415162454872</v>
      </c>
      <c r="T26" s="57">
        <v>684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0.14953125000000003</v>
      </c>
      <c r="AD26" s="57">
        <f t="shared" si="12"/>
        <v>-2.4762375000000003</v>
      </c>
      <c r="AE26" s="57">
        <v>-7.18</v>
      </c>
      <c r="AF26" s="57">
        <v>-9.1364599999999996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28.561428571428571</v>
      </c>
      <c r="D27" s="17">
        <v>7</v>
      </c>
      <c r="E27" s="17">
        <v>0</v>
      </c>
      <c r="F27" s="17">
        <v>199.93</v>
      </c>
      <c r="G27" s="17">
        <v>0</v>
      </c>
      <c r="H27" s="17">
        <f t="shared" si="1"/>
        <v>0</v>
      </c>
      <c r="I27" s="17">
        <f t="shared" si="2"/>
        <v>0.27149906529785434</v>
      </c>
      <c r="J27" s="17">
        <f t="shared" si="5"/>
        <v>54.280808125000021</v>
      </c>
      <c r="K27" s="17">
        <f t="shared" si="3"/>
        <v>7.7544011607142886</v>
      </c>
      <c r="L27" s="17">
        <v>34</v>
      </c>
      <c r="M27" s="17">
        <f t="shared" si="6"/>
        <v>0.20588235294117646</v>
      </c>
      <c r="N27" s="17">
        <v>13</v>
      </c>
      <c r="O27" s="17">
        <f t="shared" ref="O27:P27" si="35">D27/7</f>
        <v>1</v>
      </c>
      <c r="P27" s="17">
        <f t="shared" si="35"/>
        <v>0</v>
      </c>
      <c r="Q27" s="17">
        <f t="shared" si="8"/>
        <v>13</v>
      </c>
      <c r="R27" s="17"/>
      <c r="S27" s="57">
        <v>2.5777777777777779</v>
      </c>
      <c r="T27" s="57">
        <v>684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0.14953125000000003</v>
      </c>
      <c r="AD27" s="57">
        <f t="shared" si="12"/>
        <v>-1.4444718750000001</v>
      </c>
      <c r="AE27" s="57">
        <v>-7.18</v>
      </c>
      <c r="AF27" s="57">
        <v>-9.1364599999999996</v>
      </c>
      <c r="AG27" s="57">
        <v>0</v>
      </c>
    </row>
    <row r="28" spans="1:33" ht="15.75" customHeight="1">
      <c r="A28" s="13" t="s">
        <v>81</v>
      </c>
      <c r="B28" s="13" t="s">
        <v>115</v>
      </c>
      <c r="C28" s="17">
        <f t="shared" si="4"/>
        <v>29.99</v>
      </c>
      <c r="D28" s="17">
        <v>4</v>
      </c>
      <c r="E28" s="17">
        <v>0</v>
      </c>
      <c r="F28" s="17">
        <v>119.96</v>
      </c>
      <c r="G28" s="17">
        <v>0</v>
      </c>
      <c r="H28" s="17">
        <f t="shared" si="1"/>
        <v>0</v>
      </c>
      <c r="I28" s="17">
        <f t="shared" si="2"/>
        <v>0.32381979397299127</v>
      </c>
      <c r="J28" s="17">
        <f t="shared" si="5"/>
        <v>38.845422485000029</v>
      </c>
      <c r="K28" s="17">
        <f t="shared" si="3"/>
        <v>9.7113556212500072</v>
      </c>
      <c r="L28" s="17">
        <v>42</v>
      </c>
      <c r="M28" s="17">
        <f t="shared" si="6"/>
        <v>9.5238095238095233E-2</v>
      </c>
      <c r="N28" s="17">
        <v>1</v>
      </c>
      <c r="O28" s="17">
        <f t="shared" ref="O28:P28" si="36">D28/7</f>
        <v>0.5714285714285714</v>
      </c>
      <c r="P28" s="17">
        <f t="shared" si="36"/>
        <v>0</v>
      </c>
      <c r="Q28" s="17">
        <f t="shared" si="8"/>
        <v>1</v>
      </c>
      <c r="R28" s="17"/>
      <c r="S28" s="57">
        <v>3.213483146067416</v>
      </c>
      <c r="T28" s="57">
        <v>684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0.14953125000000003</v>
      </c>
      <c r="AD28" s="57">
        <f t="shared" si="12"/>
        <v>-0.8254125000000001</v>
      </c>
      <c r="AE28" s="57">
        <v>-7.18</v>
      </c>
      <c r="AF28" s="57">
        <v>-8.3937912537499901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684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0.14953125000000003</v>
      </c>
      <c r="AD29" s="57">
        <f t="shared" si="12"/>
        <v>0</v>
      </c>
      <c r="AE29" s="57">
        <v>-7.18</v>
      </c>
      <c r="AF29" s="57">
        <v>-8.3937912537499901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684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0.14953125000000003</v>
      </c>
      <c r="AD30" s="57">
        <f t="shared" si="12"/>
        <v>0</v>
      </c>
      <c r="AE30" s="57">
        <v>-7.18</v>
      </c>
      <c r="AF30" s="57">
        <v>-8.3937912537499901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0.14953125000000003</v>
      </c>
      <c r="AD31" s="57">
        <f t="shared" si="12"/>
        <v>0</v>
      </c>
      <c r="AE31" s="57">
        <v>-7.18</v>
      </c>
      <c r="AF31" s="57">
        <v>-8.3937912537499901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0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Blue &amp; 4 Gray")</f>
        <v>Pro Cornhole Bags - Set of 8 Regulation All Weather Two Sided Bean Bags for Professional Corn Hole Game - 4 Blue &amp; 4 Gray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Info!B1:BJ7000""),3,FALSE),"""")"),"B089H2N6T3")</f>
        <v>B089H2N6T3</v>
      </c>
      <c r="B2" s="2" t="s">
        <v>528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79.5" customHeight="1">
      <c r="A3" s="45" t="s">
        <v>32</v>
      </c>
      <c r="B3" s="46"/>
      <c r="C3" s="3">
        <f>((AE31+AF31)/0.85)*-1</f>
        <v>18.32210735735293</v>
      </c>
      <c r="D3" s="4">
        <f>SUM(D4:D99763)</f>
        <v>233</v>
      </c>
      <c r="E3" s="4"/>
      <c r="F3" s="5">
        <f t="shared" ref="F3:G3" si="0">SUM(F4:F99763)</f>
        <v>6141.54</v>
      </c>
      <c r="G3" s="5">
        <f t="shared" si="0"/>
        <v>-263.98</v>
      </c>
      <c r="H3" s="6">
        <f t="shared" ref="H3:H31" si="1">G3/F3*-1</f>
        <v>4.2982704663651138E-2</v>
      </c>
      <c r="I3" s="7">
        <f t="shared" ref="I3:I31" si="2">J3/F3</f>
        <v>0.17418844670839886</v>
      </c>
      <c r="J3" s="5">
        <f>SUM(J4:J99763)</f>
        <v>1069.7853129974999</v>
      </c>
      <c r="K3" s="5">
        <f t="shared" ref="K3:K31" si="3">J3/D3</f>
        <v>4.5913532746673811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7 - May
7 - Jun
0 - Jul
0 - Aug
0 - Sept
0 - Oct
0 - Nov
0 - Dec
1 - Jan
2 - Feb")</f>
        <v>3 - March
5 - April
7 - May
7 -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21</v>
      </c>
      <c r="X3" s="6">
        <f>AVERAGE(X4:X99763)</f>
        <v>6.1360751197030536E-2</v>
      </c>
      <c r="Y3" s="5">
        <f>ROUND(AVERAGE(Y4:Y99763),2)</f>
        <v>1.43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268</v>
      </c>
      <c r="U4" s="58">
        <v>80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8" si="12">IFERROR(AB4*AC4*D4*2,0)</f>
        <v>0</v>
      </c>
      <c r="AE4" s="57">
        <v>0</v>
      </c>
      <c r="AF4" s="57">
        <v>-7.5975974358974296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268</v>
      </c>
      <c r="U5" s="58">
        <v>80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-8.2446974358974305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268</v>
      </c>
      <c r="U6" s="58">
        <v>80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-8.2446974358974305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268</v>
      </c>
      <c r="U7" s="58">
        <v>80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-8.2446974359999992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268</v>
      </c>
      <c r="U8" s="58">
        <v>80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-7.5975974358974296</v>
      </c>
      <c r="AF8" s="57">
        <v>-8.2446974359999992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188</v>
      </c>
      <c r="U9" s="58">
        <v>116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0.21964250000000002</v>
      </c>
      <c r="AD9" s="57">
        <f>IFERROR(AB9*#REF!*D9*2,0)</f>
        <v>0</v>
      </c>
      <c r="AE9" s="57">
        <v>-7.5975974358974296</v>
      </c>
      <c r="AF9" s="57">
        <v>-8.597902564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184</v>
      </c>
      <c r="U10" s="58">
        <v>116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0.21964250000000002</v>
      </c>
      <c r="AD10" s="57">
        <f>IFERROR(AB10*AC9*D10*2,0)</f>
        <v>0</v>
      </c>
      <c r="AE10" s="57">
        <v>-7.5975974358974296</v>
      </c>
      <c r="AF10" s="57">
        <v>-8.597902564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184</v>
      </c>
      <c r="U11" s="58">
        <v>116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0.21964250000000002</v>
      </c>
      <c r="AD11" s="57">
        <f t="shared" ref="AD11:AD31" si="20">IFERROR(AB11*AC11*D11*2,0)</f>
        <v>0</v>
      </c>
      <c r="AE11" s="57">
        <v>-7.5975974358974296</v>
      </c>
      <c r="AF11" s="57">
        <v>-8.6850820510000002</v>
      </c>
      <c r="AG11" s="57">
        <v>0</v>
      </c>
    </row>
    <row r="12" spans="1:33" ht="15.75" customHeight="1">
      <c r="A12" s="13" t="s">
        <v>50</v>
      </c>
      <c r="B12" s="13" t="s">
        <v>490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80</v>
      </c>
      <c r="O12" s="17">
        <f t="shared" ref="O12:P12" si="21">D12/7</f>
        <v>0</v>
      </c>
      <c r="P12" s="17">
        <f t="shared" si="21"/>
        <v>0</v>
      </c>
      <c r="Q12" s="17" t="e">
        <f t="shared" si="8"/>
        <v>#DIV/0!</v>
      </c>
      <c r="R12" s="17"/>
      <c r="S12" s="57">
        <v>0</v>
      </c>
      <c r="T12" s="57">
        <v>184</v>
      </c>
      <c r="U12" s="58">
        <v>116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0.21964250000000002</v>
      </c>
      <c r="AD12" s="57">
        <f t="shared" si="20"/>
        <v>0</v>
      </c>
      <c r="AE12" s="57">
        <v>-7.32</v>
      </c>
      <c r="AF12" s="57">
        <v>-8.8838000000000008</v>
      </c>
      <c r="AG12" s="57">
        <v>0</v>
      </c>
    </row>
    <row r="13" spans="1:33" ht="15.75" customHeight="1">
      <c r="A13" s="13" t="s">
        <v>52</v>
      </c>
      <c r="B13" s="13" t="s">
        <v>510</v>
      </c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80</v>
      </c>
      <c r="O13" s="17">
        <f t="shared" ref="O13:P13" si="22">D13/7</f>
        <v>0</v>
      </c>
      <c r="P13" s="17">
        <f t="shared" si="22"/>
        <v>0</v>
      </c>
      <c r="Q13" s="17" t="e">
        <f t="shared" si="8"/>
        <v>#DIV/0!</v>
      </c>
      <c r="R13" s="17"/>
      <c r="S13" s="57">
        <v>0</v>
      </c>
      <c r="T13" s="57">
        <v>184</v>
      </c>
      <c r="U13" s="58">
        <v>116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0.21964250000000002</v>
      </c>
      <c r="AD13" s="57">
        <f t="shared" si="20"/>
        <v>0</v>
      </c>
      <c r="AE13" s="57">
        <v>-7.32</v>
      </c>
      <c r="AF13" s="57">
        <v>-8.8838000000000008</v>
      </c>
      <c r="AG13" s="57">
        <v>0</v>
      </c>
    </row>
    <row r="14" spans="1:33" ht="15.75" customHeight="1">
      <c r="A14" s="13" t="s">
        <v>54</v>
      </c>
      <c r="B14" s="13" t="s">
        <v>144</v>
      </c>
      <c r="C14" s="17">
        <f t="shared" si="4"/>
        <v>24.656666666666666</v>
      </c>
      <c r="D14" s="17">
        <v>3</v>
      </c>
      <c r="E14" s="17">
        <v>0</v>
      </c>
      <c r="F14" s="17">
        <v>73.97</v>
      </c>
      <c r="G14" s="17">
        <v>-6.58</v>
      </c>
      <c r="H14" s="17">
        <f t="shared" si="1"/>
        <v>8.8954981749357856E-2</v>
      </c>
      <c r="I14" s="17">
        <f t="shared" si="2"/>
        <v>9.1574693118831901E-2</v>
      </c>
      <c r="J14" s="17">
        <f t="shared" si="5"/>
        <v>6.7737800499999956</v>
      </c>
      <c r="K14" s="17">
        <f t="shared" si="3"/>
        <v>2.257926683333332</v>
      </c>
      <c r="L14" s="17">
        <v>3</v>
      </c>
      <c r="M14" s="17">
        <f t="shared" si="6"/>
        <v>1</v>
      </c>
      <c r="N14" s="17">
        <v>79</v>
      </c>
      <c r="O14" s="17">
        <f t="shared" ref="O14:P14" si="23">D14/7</f>
        <v>0.42857142857142855</v>
      </c>
      <c r="P14" s="17">
        <f t="shared" si="23"/>
        <v>0</v>
      </c>
      <c r="Q14" s="17">
        <f t="shared" si="8"/>
        <v>184</v>
      </c>
      <c r="R14" s="17"/>
      <c r="S14" s="57">
        <v>4.878048780487805E-2</v>
      </c>
      <c r="T14" s="57">
        <v>184</v>
      </c>
      <c r="U14" s="58">
        <v>116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0.21964250000000002</v>
      </c>
      <c r="AD14" s="57">
        <f t="shared" si="20"/>
        <v>-0.90931994999999999</v>
      </c>
      <c r="AE14" s="57">
        <v>-7.32</v>
      </c>
      <c r="AF14" s="57">
        <v>-8.8838000000000008</v>
      </c>
      <c r="AG14" s="57">
        <v>0</v>
      </c>
    </row>
    <row r="15" spans="1:33" ht="15.75" customHeight="1">
      <c r="A15" s="13" t="s">
        <v>56</v>
      </c>
      <c r="B15" s="13" t="s">
        <v>529</v>
      </c>
      <c r="C15" s="17">
        <f t="shared" si="4"/>
        <v>23.323333333333334</v>
      </c>
      <c r="D15" s="17">
        <v>3</v>
      </c>
      <c r="E15" s="17">
        <v>0</v>
      </c>
      <c r="F15" s="17">
        <v>69.97</v>
      </c>
      <c r="G15" s="17">
        <v>-14.5</v>
      </c>
      <c r="H15" s="17">
        <f t="shared" si="1"/>
        <v>0.20723167071602117</v>
      </c>
      <c r="I15" s="17">
        <f t="shared" si="2"/>
        <v>-7.5806773617264553E-2</v>
      </c>
      <c r="J15" s="17">
        <f t="shared" si="5"/>
        <v>-5.304199950000001</v>
      </c>
      <c r="K15" s="17">
        <f t="shared" si="3"/>
        <v>-1.7680666500000004</v>
      </c>
      <c r="L15" s="17">
        <v>15</v>
      </c>
      <c r="M15" s="17">
        <f t="shared" si="6"/>
        <v>0.2</v>
      </c>
      <c r="N15" s="17">
        <v>71</v>
      </c>
      <c r="O15" s="17">
        <f t="shared" ref="O15:P15" si="24">D15/7</f>
        <v>0.42857142857142855</v>
      </c>
      <c r="P15" s="17">
        <f t="shared" si="24"/>
        <v>0</v>
      </c>
      <c r="Q15" s="17">
        <f t="shared" si="8"/>
        <v>165</v>
      </c>
      <c r="R15" s="17"/>
      <c r="S15" s="57">
        <v>0.32432432432432429</v>
      </c>
      <c r="T15" s="57">
        <v>184</v>
      </c>
      <c r="U15" s="58">
        <v>116</v>
      </c>
      <c r="V15" s="61">
        <v>44265</v>
      </c>
      <c r="W15" s="57">
        <v>1</v>
      </c>
      <c r="X15" s="57">
        <f t="shared" si="9"/>
        <v>0.33333333333333331</v>
      </c>
      <c r="Y15" s="57">
        <f t="shared" si="10"/>
        <v>7.25</v>
      </c>
      <c r="Z15" s="57">
        <v>1</v>
      </c>
      <c r="AA15" s="57" t="s">
        <v>35</v>
      </c>
      <c r="AB15" s="60">
        <f t="shared" si="11"/>
        <v>-0.69</v>
      </c>
      <c r="AC15" s="57">
        <v>0.21964250000000002</v>
      </c>
      <c r="AD15" s="57">
        <f t="shared" si="20"/>
        <v>-0.90931994999999999</v>
      </c>
      <c r="AE15" s="57">
        <v>-7.32</v>
      </c>
      <c r="AF15" s="57">
        <v>-9.1364599999999996</v>
      </c>
      <c r="AG15" s="57">
        <v>0</v>
      </c>
    </row>
    <row r="16" spans="1:33" ht="15.75" customHeight="1">
      <c r="A16" s="13" t="s">
        <v>57</v>
      </c>
      <c r="B16" s="13" t="s">
        <v>530</v>
      </c>
      <c r="C16" s="17">
        <f t="shared" si="4"/>
        <v>26.545555555555556</v>
      </c>
      <c r="D16" s="17">
        <v>9</v>
      </c>
      <c r="E16" s="17">
        <v>0</v>
      </c>
      <c r="F16" s="17">
        <v>238.91</v>
      </c>
      <c r="G16" s="17">
        <v>-25.23</v>
      </c>
      <c r="H16" s="17">
        <f t="shared" si="1"/>
        <v>0.10560462098698255</v>
      </c>
      <c r="I16" s="17">
        <f t="shared" si="2"/>
        <v>0.11304424322966813</v>
      </c>
      <c r="J16" s="17">
        <f t="shared" si="5"/>
        <v>27.007400150000013</v>
      </c>
      <c r="K16" s="17">
        <f t="shared" si="3"/>
        <v>3.0008222388888903</v>
      </c>
      <c r="L16" s="17">
        <v>22</v>
      </c>
      <c r="M16" s="17">
        <f t="shared" si="6"/>
        <v>0.40909090909090912</v>
      </c>
      <c r="N16" s="17">
        <v>62</v>
      </c>
      <c r="O16" s="17">
        <f t="shared" ref="O16:P16" si="25">D16/7</f>
        <v>1.2857142857142858</v>
      </c>
      <c r="P16" s="17">
        <f t="shared" si="25"/>
        <v>0</v>
      </c>
      <c r="Q16" s="17">
        <f t="shared" si="8"/>
        <v>48</v>
      </c>
      <c r="R16" s="17"/>
      <c r="S16" s="57">
        <v>0.38620689655172408</v>
      </c>
      <c r="T16" s="57">
        <v>184</v>
      </c>
      <c r="U16" s="58">
        <v>68</v>
      </c>
      <c r="V16" s="61">
        <v>44279</v>
      </c>
      <c r="W16" s="57">
        <v>6</v>
      </c>
      <c r="X16" s="57">
        <f t="shared" si="9"/>
        <v>0.66666666666666663</v>
      </c>
      <c r="Y16" s="57">
        <f t="shared" si="10"/>
        <v>2.1025</v>
      </c>
      <c r="Z16" s="57">
        <v>6</v>
      </c>
      <c r="AA16" s="57" t="s">
        <v>35</v>
      </c>
      <c r="AB16" s="60">
        <f t="shared" si="11"/>
        <v>-0.69</v>
      </c>
      <c r="AC16" s="57">
        <v>0.21964250000000002</v>
      </c>
      <c r="AD16" s="57">
        <f t="shared" si="20"/>
        <v>-2.72795985</v>
      </c>
      <c r="AE16" s="57">
        <v>-7.32</v>
      </c>
      <c r="AF16" s="57">
        <v>-9.1364599999999996</v>
      </c>
      <c r="AG16" s="57">
        <v>0</v>
      </c>
    </row>
    <row r="17" spans="1:33" ht="15.75" customHeight="1">
      <c r="A17" s="13" t="s">
        <v>59</v>
      </c>
      <c r="B17" s="13" t="s">
        <v>531</v>
      </c>
      <c r="C17" s="17">
        <f t="shared" si="4"/>
        <v>26.990000000000002</v>
      </c>
      <c r="D17" s="17">
        <v>7</v>
      </c>
      <c r="E17" s="17">
        <v>1</v>
      </c>
      <c r="F17" s="17">
        <v>188.93</v>
      </c>
      <c r="G17" s="17">
        <v>-19.39</v>
      </c>
      <c r="H17" s="17">
        <f t="shared" si="1"/>
        <v>0.10263060392738051</v>
      </c>
      <c r="I17" s="17">
        <f t="shared" si="2"/>
        <v>0.12641472211930332</v>
      </c>
      <c r="J17" s="17">
        <f t="shared" si="5"/>
        <v>23.883533449999977</v>
      </c>
      <c r="K17" s="17">
        <f t="shared" si="3"/>
        <v>3.4119333499999969</v>
      </c>
      <c r="L17" s="17">
        <v>33</v>
      </c>
      <c r="M17" s="17">
        <f t="shared" si="6"/>
        <v>0.21212121212121213</v>
      </c>
      <c r="N17" s="17">
        <v>171</v>
      </c>
      <c r="O17" s="17">
        <f t="shared" ref="O17:P17" si="26">D17/7</f>
        <v>1</v>
      </c>
      <c r="P17" s="17">
        <f t="shared" si="26"/>
        <v>0.14285714285714285</v>
      </c>
      <c r="Q17" s="17">
        <f t="shared" si="8"/>
        <v>149</v>
      </c>
      <c r="R17" s="17"/>
      <c r="S17" s="57">
        <v>0.31496062992125978</v>
      </c>
      <c r="T17" s="57">
        <v>644</v>
      </c>
      <c r="U17" s="58" t="s">
        <v>63</v>
      </c>
      <c r="V17" s="61" t="s">
        <v>63</v>
      </c>
      <c r="W17" s="57">
        <v>1</v>
      </c>
      <c r="X17" s="57">
        <f t="shared" si="9"/>
        <v>0.14285714285714285</v>
      </c>
      <c r="Y17" s="57">
        <f t="shared" si="10"/>
        <v>9.6950000000000003</v>
      </c>
      <c r="Z17" s="57">
        <v>1</v>
      </c>
      <c r="AA17" s="57" t="s">
        <v>35</v>
      </c>
      <c r="AB17" s="60">
        <f t="shared" si="11"/>
        <v>-0.69</v>
      </c>
      <c r="AC17" s="57">
        <v>0.21964250000000002</v>
      </c>
      <c r="AD17" s="57">
        <f t="shared" si="20"/>
        <v>-2.1217465499999997</v>
      </c>
      <c r="AE17" s="57">
        <v>-7.32</v>
      </c>
      <c r="AF17" s="57">
        <v>-9.1364599999999996</v>
      </c>
      <c r="AG17" s="57">
        <v>0</v>
      </c>
    </row>
    <row r="18" spans="1:33" ht="15.75" customHeight="1">
      <c r="A18" s="13" t="s">
        <v>61</v>
      </c>
      <c r="B18" s="13" t="s">
        <v>45</v>
      </c>
      <c r="C18" s="17">
        <f t="shared" si="4"/>
        <v>28.104285714285712</v>
      </c>
      <c r="D18" s="17">
        <v>7</v>
      </c>
      <c r="E18" s="17">
        <v>0</v>
      </c>
      <c r="F18" s="17">
        <v>196.73</v>
      </c>
      <c r="G18" s="17">
        <v>-13.5</v>
      </c>
      <c r="H18" s="17">
        <f t="shared" si="1"/>
        <v>6.8621969196360502E-2</v>
      </c>
      <c r="I18" s="17">
        <f t="shared" si="2"/>
        <v>0.18504312229959841</v>
      </c>
      <c r="J18" s="17">
        <f t="shared" si="5"/>
        <v>36.403533449999991</v>
      </c>
      <c r="K18" s="17">
        <f t="shared" si="3"/>
        <v>5.2005047785714273</v>
      </c>
      <c r="L18" s="17">
        <v>29</v>
      </c>
      <c r="M18" s="17">
        <f t="shared" si="6"/>
        <v>0.2413793103448276</v>
      </c>
      <c r="N18" s="17">
        <v>164</v>
      </c>
      <c r="O18" s="17">
        <f t="shared" ref="O18:P18" si="27">D18/7</f>
        <v>1</v>
      </c>
      <c r="P18" s="17">
        <f t="shared" si="27"/>
        <v>0</v>
      </c>
      <c r="Q18" s="17">
        <f t="shared" si="8"/>
        <v>164</v>
      </c>
      <c r="R18" s="17"/>
      <c r="S18" s="57">
        <v>0.43333333333333329</v>
      </c>
      <c r="T18" s="57">
        <v>644</v>
      </c>
      <c r="U18" s="58" t="s">
        <v>63</v>
      </c>
      <c r="V18" s="61" t="s">
        <v>63</v>
      </c>
      <c r="W18" s="57">
        <v>1</v>
      </c>
      <c r="X18" s="57">
        <f t="shared" si="9"/>
        <v>0.14285714285714285</v>
      </c>
      <c r="Y18" s="57">
        <f t="shared" si="10"/>
        <v>1.6875</v>
      </c>
      <c r="Z18" s="57">
        <v>7</v>
      </c>
      <c r="AA18" s="57" t="s">
        <v>35</v>
      </c>
      <c r="AB18" s="60">
        <f t="shared" si="11"/>
        <v>-0.69</v>
      </c>
      <c r="AC18" s="57">
        <v>0.21964250000000002</v>
      </c>
      <c r="AD18" s="57">
        <f t="shared" si="20"/>
        <v>-2.1217465499999997</v>
      </c>
      <c r="AE18" s="57">
        <v>-7.32</v>
      </c>
      <c r="AF18" s="57">
        <v>-9.1364599999999996</v>
      </c>
      <c r="AG18" s="57">
        <v>0</v>
      </c>
    </row>
    <row r="19" spans="1:33" ht="15.75" customHeight="1">
      <c r="A19" s="13" t="s">
        <v>64</v>
      </c>
      <c r="B19" s="13" t="s">
        <v>532</v>
      </c>
      <c r="C19" s="17">
        <f t="shared" si="4"/>
        <v>25.69</v>
      </c>
      <c r="D19" s="17">
        <v>8</v>
      </c>
      <c r="E19" s="17">
        <v>0</v>
      </c>
      <c r="F19" s="17">
        <v>205.52</v>
      </c>
      <c r="G19" s="17">
        <v>-2.76</v>
      </c>
      <c r="H19" s="17">
        <f t="shared" si="1"/>
        <v>1.342934994161152E-2</v>
      </c>
      <c r="I19" s="17">
        <f t="shared" si="2"/>
        <v>0.1841935908913975</v>
      </c>
      <c r="J19" s="17">
        <f t="shared" si="5"/>
        <v>37.855466800000016</v>
      </c>
      <c r="K19" s="17">
        <f t="shared" si="3"/>
        <v>4.731933350000002</v>
      </c>
      <c r="L19" s="17">
        <v>23</v>
      </c>
      <c r="M19" s="17">
        <f t="shared" si="6"/>
        <v>0.34782608695652173</v>
      </c>
      <c r="N19" s="17">
        <v>144</v>
      </c>
      <c r="O19" s="17">
        <f t="shared" ref="O19:P19" si="28">D19/7</f>
        <v>1.1428571428571428</v>
      </c>
      <c r="P19" s="17">
        <f t="shared" si="28"/>
        <v>0</v>
      </c>
      <c r="Q19" s="17">
        <f t="shared" si="8"/>
        <v>126</v>
      </c>
      <c r="R19" s="17"/>
      <c r="S19" s="57">
        <v>0.64</v>
      </c>
      <c r="T19" s="57">
        <v>644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2.76</v>
      </c>
      <c r="Z19" s="57">
        <v>1</v>
      </c>
      <c r="AA19" s="57" t="s">
        <v>35</v>
      </c>
      <c r="AB19" s="60">
        <f t="shared" si="11"/>
        <v>-0.69</v>
      </c>
      <c r="AC19" s="57">
        <v>0.21964250000000002</v>
      </c>
      <c r="AD19" s="57">
        <f t="shared" si="20"/>
        <v>-2.4248531999999998</v>
      </c>
      <c r="AE19" s="57">
        <v>-7.32</v>
      </c>
      <c r="AF19" s="57">
        <v>-9.1364599999999996</v>
      </c>
      <c r="AG19" s="57">
        <v>0</v>
      </c>
    </row>
    <row r="20" spans="1:33" ht="15.75" customHeight="1">
      <c r="A20" s="13" t="s">
        <v>66</v>
      </c>
      <c r="B20" s="13" t="s">
        <v>533</v>
      </c>
      <c r="C20" s="17">
        <f t="shared" si="4"/>
        <v>25.865862068965519</v>
      </c>
      <c r="D20" s="17">
        <v>29</v>
      </c>
      <c r="E20" s="17">
        <v>0</v>
      </c>
      <c r="F20" s="17">
        <v>750.11</v>
      </c>
      <c r="G20" s="17">
        <v>-74.7</v>
      </c>
      <c r="H20" s="17">
        <f t="shared" si="1"/>
        <v>9.9585394142192474E-2</v>
      </c>
      <c r="I20" s="17">
        <f t="shared" si="2"/>
        <v>0.10247306015117771</v>
      </c>
      <c r="J20" s="17">
        <f t="shared" si="5"/>
        <v>76.866067149999921</v>
      </c>
      <c r="K20" s="17">
        <f t="shared" si="3"/>
        <v>2.6505540396551699</v>
      </c>
      <c r="L20" s="17">
        <v>80</v>
      </c>
      <c r="M20" s="17">
        <f t="shared" si="6"/>
        <v>0.36249999999999999</v>
      </c>
      <c r="N20" s="17">
        <v>123</v>
      </c>
      <c r="O20" s="17">
        <f t="shared" ref="O20:P20" si="29">D20/7</f>
        <v>4.1428571428571432</v>
      </c>
      <c r="P20" s="17">
        <f t="shared" si="29"/>
        <v>0</v>
      </c>
      <c r="Q20" s="17">
        <f t="shared" si="8"/>
        <v>29</v>
      </c>
      <c r="R20" s="17"/>
      <c r="S20" s="57">
        <v>0.80866425992779778</v>
      </c>
      <c r="T20" s="57">
        <v>644</v>
      </c>
      <c r="U20" s="58" t="s">
        <v>63</v>
      </c>
      <c r="V20" s="61" t="s">
        <v>63</v>
      </c>
      <c r="W20" s="57">
        <v>6</v>
      </c>
      <c r="X20" s="57">
        <f t="shared" si="9"/>
        <v>0.20689655172413793</v>
      </c>
      <c r="Y20" s="57">
        <f t="shared" si="10"/>
        <v>4.9800000000000004</v>
      </c>
      <c r="Z20" s="57">
        <v>9</v>
      </c>
      <c r="AA20" s="57" t="s">
        <v>35</v>
      </c>
      <c r="AB20" s="60">
        <f t="shared" si="11"/>
        <v>-0.69</v>
      </c>
      <c r="AC20" s="57">
        <v>0.21964250000000002</v>
      </c>
      <c r="AD20" s="57">
        <f t="shared" si="20"/>
        <v>-8.7900928499999988</v>
      </c>
      <c r="AE20" s="57">
        <v>-7.32</v>
      </c>
      <c r="AF20" s="57">
        <v>-9.1364599999999996</v>
      </c>
      <c r="AG20" s="57">
        <v>0</v>
      </c>
    </row>
    <row r="21" spans="1:33" ht="15.75" customHeight="1">
      <c r="A21" s="13" t="s">
        <v>68</v>
      </c>
      <c r="B21" s="13" t="s">
        <v>534</v>
      </c>
      <c r="C21" s="17">
        <f t="shared" si="4"/>
        <v>26.319166666666664</v>
      </c>
      <c r="D21" s="17">
        <v>24</v>
      </c>
      <c r="E21" s="17">
        <v>0</v>
      </c>
      <c r="F21" s="17">
        <v>631.66</v>
      </c>
      <c r="G21" s="17">
        <v>-73.260000000000019</v>
      </c>
      <c r="H21" s="17">
        <f t="shared" si="1"/>
        <v>0.11598011588512812</v>
      </c>
      <c r="I21" s="17">
        <f t="shared" si="2"/>
        <v>9.7238071747459007E-2</v>
      </c>
      <c r="J21" s="17">
        <f t="shared" si="5"/>
        <v>61.421400399999953</v>
      </c>
      <c r="K21" s="17">
        <f t="shared" si="3"/>
        <v>2.5592250166666646</v>
      </c>
      <c r="L21" s="17">
        <v>116</v>
      </c>
      <c r="M21" s="17">
        <f t="shared" si="6"/>
        <v>0.20689655172413793</v>
      </c>
      <c r="N21" s="17">
        <v>103</v>
      </c>
      <c r="O21" s="17">
        <f t="shared" ref="O21:P21" si="30">D21/7</f>
        <v>3.4285714285714284</v>
      </c>
      <c r="P21" s="17">
        <f t="shared" si="30"/>
        <v>0</v>
      </c>
      <c r="Q21" s="17">
        <f t="shared" si="8"/>
        <v>30</v>
      </c>
      <c r="R21" s="17"/>
      <c r="S21" s="57">
        <v>0.87671232876712324</v>
      </c>
      <c r="T21" s="57">
        <v>644</v>
      </c>
      <c r="U21" s="58" t="s">
        <v>63</v>
      </c>
      <c r="V21" s="61" t="s">
        <v>63</v>
      </c>
      <c r="W21" s="57">
        <v>4</v>
      </c>
      <c r="X21" s="57">
        <f t="shared" si="9"/>
        <v>0.16666666666666666</v>
      </c>
      <c r="Y21" s="57">
        <f t="shared" si="10"/>
        <v>2.9304000000000006</v>
      </c>
      <c r="Z21" s="57">
        <v>21</v>
      </c>
      <c r="AA21" s="57" t="s">
        <v>35</v>
      </c>
      <c r="AB21" s="60">
        <f t="shared" si="11"/>
        <v>-0.69</v>
      </c>
      <c r="AC21" s="57">
        <v>0.21964250000000002</v>
      </c>
      <c r="AD21" s="57">
        <f t="shared" si="20"/>
        <v>-7.2745595999999999</v>
      </c>
      <c r="AE21" s="57">
        <v>-7.32</v>
      </c>
      <c r="AF21" s="57">
        <v>-9.1364599999999996</v>
      </c>
      <c r="AG21" s="57">
        <v>0</v>
      </c>
    </row>
    <row r="22" spans="1:33" ht="15.75" customHeight="1">
      <c r="A22" s="13" t="s">
        <v>70</v>
      </c>
      <c r="B22" s="13" t="s">
        <v>535</v>
      </c>
      <c r="C22" s="17">
        <f t="shared" si="4"/>
        <v>26.519117647058824</v>
      </c>
      <c r="D22" s="17">
        <v>34</v>
      </c>
      <c r="E22" s="17">
        <v>1</v>
      </c>
      <c r="F22" s="17">
        <v>901.65</v>
      </c>
      <c r="G22" s="17">
        <v>-34.06</v>
      </c>
      <c r="H22" s="17">
        <f t="shared" si="1"/>
        <v>3.7775189929573565E-2</v>
      </c>
      <c r="I22" s="17">
        <f t="shared" si="2"/>
        <v>0.18024425652969553</v>
      </c>
      <c r="J22" s="17">
        <f t="shared" si="5"/>
        <v>162.51723389999998</v>
      </c>
      <c r="K22" s="17">
        <f t="shared" si="3"/>
        <v>4.7799186441176467</v>
      </c>
      <c r="L22" s="17">
        <v>103</v>
      </c>
      <c r="M22" s="17">
        <f t="shared" si="6"/>
        <v>0.3300970873786408</v>
      </c>
      <c r="N22" s="17">
        <v>64</v>
      </c>
      <c r="O22" s="17">
        <f t="shared" ref="O22:P22" si="31">D22/7</f>
        <v>4.8571428571428568</v>
      </c>
      <c r="P22" s="17">
        <f t="shared" si="31"/>
        <v>0.14285714285714285</v>
      </c>
      <c r="Q22" s="17">
        <f t="shared" si="8"/>
        <v>12</v>
      </c>
      <c r="R22" s="17"/>
      <c r="S22" s="57">
        <v>1.4716981132075471</v>
      </c>
      <c r="T22" s="57">
        <v>644</v>
      </c>
      <c r="U22" s="58" t="s">
        <v>63</v>
      </c>
      <c r="V22" s="61" t="s">
        <v>63</v>
      </c>
      <c r="W22" s="57">
        <v>2</v>
      </c>
      <c r="X22" s="57">
        <f t="shared" si="9"/>
        <v>5.8823529411764705E-2</v>
      </c>
      <c r="Y22" s="57">
        <f t="shared" si="10"/>
        <v>8.5150000000000006</v>
      </c>
      <c r="Z22" s="57">
        <v>2</v>
      </c>
      <c r="AA22" s="57" t="s">
        <v>35</v>
      </c>
      <c r="AB22" s="60">
        <f t="shared" si="11"/>
        <v>-0.69</v>
      </c>
      <c r="AC22" s="57">
        <v>0.21964250000000002</v>
      </c>
      <c r="AD22" s="57">
        <f t="shared" si="20"/>
        <v>-10.3056261</v>
      </c>
      <c r="AE22" s="57">
        <v>-7.32</v>
      </c>
      <c r="AF22" s="57">
        <v>-9.1364599999999996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26.49</v>
      </c>
      <c r="D23" s="17">
        <v>28</v>
      </c>
      <c r="E23" s="17">
        <v>0</v>
      </c>
      <c r="F23" s="17">
        <v>741.71999999999991</v>
      </c>
      <c r="G23" s="17">
        <v>0</v>
      </c>
      <c r="H23" s="17">
        <f t="shared" si="1"/>
        <v>0</v>
      </c>
      <c r="I23" s="17">
        <f t="shared" si="2"/>
        <v>0.21732477727444305</v>
      </c>
      <c r="J23" s="17">
        <f t="shared" si="5"/>
        <v>161.19413379999989</v>
      </c>
      <c r="K23" s="17">
        <f t="shared" si="3"/>
        <v>5.7569333499999962</v>
      </c>
      <c r="L23" s="17">
        <v>88</v>
      </c>
      <c r="M23" s="17">
        <f t="shared" si="6"/>
        <v>0.31818181818181818</v>
      </c>
      <c r="N23" s="17">
        <v>31</v>
      </c>
      <c r="O23" s="17">
        <f t="shared" ref="O23:P23" si="32">D23/7</f>
        <v>4</v>
      </c>
      <c r="P23" s="17">
        <f t="shared" si="32"/>
        <v>0</v>
      </c>
      <c r="Q23" s="17">
        <f t="shared" si="8"/>
        <v>7</v>
      </c>
      <c r="R23" s="17"/>
      <c r="S23" s="57">
        <v>2.3402489626556018</v>
      </c>
      <c r="T23" s="57">
        <v>644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0.21964250000000002</v>
      </c>
      <c r="AD23" s="57">
        <f t="shared" si="20"/>
        <v>-8.4869861999999987</v>
      </c>
      <c r="AE23" s="57">
        <v>-7.32</v>
      </c>
      <c r="AF23" s="57">
        <v>-9.1364599999999996</v>
      </c>
      <c r="AG23" s="57">
        <v>0</v>
      </c>
    </row>
    <row r="24" spans="1:33" ht="15.75" customHeight="1">
      <c r="A24" s="13" t="s">
        <v>74</v>
      </c>
      <c r="B24" s="13" t="s">
        <v>97</v>
      </c>
      <c r="C24" s="17">
        <f t="shared" si="4"/>
        <v>26.512413793103445</v>
      </c>
      <c r="D24" s="17">
        <v>29</v>
      </c>
      <c r="E24" s="17">
        <v>0</v>
      </c>
      <c r="F24" s="17">
        <v>768.8599999999999</v>
      </c>
      <c r="G24" s="17">
        <v>0</v>
      </c>
      <c r="H24" s="17">
        <f t="shared" si="1"/>
        <v>0</v>
      </c>
      <c r="I24" s="17">
        <f t="shared" si="2"/>
        <v>0.21785964564420046</v>
      </c>
      <c r="J24" s="17">
        <f t="shared" si="5"/>
        <v>167.50356714999995</v>
      </c>
      <c r="K24" s="17">
        <f t="shared" si="3"/>
        <v>5.7759850741379291</v>
      </c>
      <c r="L24" s="17">
        <v>70</v>
      </c>
      <c r="M24" s="17">
        <f t="shared" si="6"/>
        <v>0.41428571428571431</v>
      </c>
      <c r="N24" s="17">
        <v>67</v>
      </c>
      <c r="O24" s="17">
        <f t="shared" ref="O24:P24" si="33">D24/7</f>
        <v>4.1428571428571432</v>
      </c>
      <c r="P24" s="17">
        <f t="shared" si="33"/>
        <v>0</v>
      </c>
      <c r="Q24" s="17">
        <f t="shared" si="8"/>
        <v>16</v>
      </c>
      <c r="R24" s="17"/>
      <c r="S24" s="57">
        <v>2.6187050359712232</v>
      </c>
      <c r="T24" s="57">
        <v>644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0.21964250000000002</v>
      </c>
      <c r="AD24" s="57">
        <f t="shared" si="20"/>
        <v>-8.7900928499999988</v>
      </c>
      <c r="AE24" s="57">
        <v>-7.32</v>
      </c>
      <c r="AF24" s="57">
        <v>-9.1364599999999996</v>
      </c>
      <c r="AG24" s="57">
        <v>0</v>
      </c>
    </row>
    <row r="25" spans="1:33" ht="15.75" customHeight="1">
      <c r="A25" s="13" t="s">
        <v>76</v>
      </c>
      <c r="B25" s="13" t="s">
        <v>536</v>
      </c>
      <c r="C25" s="17">
        <f t="shared" si="4"/>
        <v>27.808181818181819</v>
      </c>
      <c r="D25" s="17">
        <v>11</v>
      </c>
      <c r="E25" s="17">
        <v>1</v>
      </c>
      <c r="F25" s="17">
        <v>305.89</v>
      </c>
      <c r="G25" s="17">
        <v>0</v>
      </c>
      <c r="H25" s="17">
        <f t="shared" si="1"/>
        <v>0</v>
      </c>
      <c r="I25" s="17">
        <f t="shared" si="2"/>
        <v>0.25234975595802406</v>
      </c>
      <c r="J25" s="17">
        <f t="shared" si="5"/>
        <v>77.191266849999977</v>
      </c>
      <c r="K25" s="17">
        <f t="shared" si="3"/>
        <v>7.0173878954545437</v>
      </c>
      <c r="L25" s="17">
        <v>39</v>
      </c>
      <c r="M25" s="17">
        <f t="shared" si="6"/>
        <v>0.28205128205128205</v>
      </c>
      <c r="N25" s="17">
        <v>58</v>
      </c>
      <c r="O25" s="17">
        <f t="shared" ref="O25:P25" si="34">D25/7</f>
        <v>1.5714285714285714</v>
      </c>
      <c r="P25" s="17">
        <f t="shared" si="34"/>
        <v>0.14285714285714285</v>
      </c>
      <c r="Q25" s="17">
        <f t="shared" si="8"/>
        <v>33</v>
      </c>
      <c r="R25" s="17"/>
      <c r="S25" s="57">
        <v>2.2735562310030391</v>
      </c>
      <c r="T25" s="57">
        <v>644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0.21964250000000002</v>
      </c>
      <c r="AD25" s="57">
        <f t="shared" si="20"/>
        <v>-3.3341731499999998</v>
      </c>
      <c r="AE25" s="57">
        <v>-7.18</v>
      </c>
      <c r="AF25" s="57">
        <v>-9.1364599999999996</v>
      </c>
      <c r="AG25" s="57">
        <v>0</v>
      </c>
    </row>
    <row r="26" spans="1:33" ht="15.75" customHeight="1">
      <c r="A26" s="13" t="s">
        <v>78</v>
      </c>
      <c r="B26" s="13" t="s">
        <v>344</v>
      </c>
      <c r="C26" s="17">
        <f t="shared" si="4"/>
        <v>20.9925</v>
      </c>
      <c r="D26" s="17">
        <v>8</v>
      </c>
      <c r="E26" s="17">
        <v>1</v>
      </c>
      <c r="F26" s="17">
        <v>167.94</v>
      </c>
      <c r="G26" s="17">
        <v>0</v>
      </c>
      <c r="H26" s="17">
        <f t="shared" si="1"/>
        <v>0</v>
      </c>
      <c r="I26" s="17">
        <f t="shared" si="2"/>
        <v>5.830931761343338E-2</v>
      </c>
      <c r="J26" s="17">
        <f t="shared" si="5"/>
        <v>9.7924668000000015</v>
      </c>
      <c r="K26" s="17">
        <f t="shared" si="3"/>
        <v>1.2240583500000002</v>
      </c>
      <c r="L26" s="17">
        <v>31</v>
      </c>
      <c r="M26" s="17">
        <f t="shared" si="6"/>
        <v>0.25806451612903225</v>
      </c>
      <c r="N26" s="17">
        <v>36</v>
      </c>
      <c r="O26" s="17">
        <f t="shared" ref="O26:P26" si="35">D26/7</f>
        <v>1.1428571428571428</v>
      </c>
      <c r="P26" s="17">
        <f t="shared" si="35"/>
        <v>0.14285714285714285</v>
      </c>
      <c r="Q26" s="17">
        <f t="shared" si="8"/>
        <v>28</v>
      </c>
      <c r="R26" s="17"/>
      <c r="S26" s="57">
        <v>2.0255754475703331</v>
      </c>
      <c r="T26" s="57">
        <v>644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0.21964250000000002</v>
      </c>
      <c r="AD26" s="57">
        <f t="shared" si="20"/>
        <v>-2.4248531999999998</v>
      </c>
      <c r="AE26" s="57">
        <v>-7.18</v>
      </c>
      <c r="AF26" s="57">
        <v>-9.1364599999999996</v>
      </c>
      <c r="AG26" s="57">
        <v>0</v>
      </c>
    </row>
    <row r="27" spans="1:33" ht="15.75" customHeight="1">
      <c r="A27" s="13" t="s">
        <v>79</v>
      </c>
      <c r="B27" s="27">
        <v>29.99</v>
      </c>
      <c r="C27" s="17">
        <f t="shared" si="4"/>
        <v>27.99</v>
      </c>
      <c r="D27" s="17">
        <v>19</v>
      </c>
      <c r="E27" s="17">
        <v>2</v>
      </c>
      <c r="F27" s="17">
        <v>531.80999999999995</v>
      </c>
      <c r="G27" s="17">
        <v>0</v>
      </c>
      <c r="H27" s="17">
        <f t="shared" si="1"/>
        <v>0</v>
      </c>
      <c r="I27" s="17">
        <f t="shared" si="2"/>
        <v>0.25623198821007498</v>
      </c>
      <c r="J27" s="17">
        <f t="shared" si="5"/>
        <v>136.26673364999996</v>
      </c>
      <c r="K27" s="17">
        <f t="shared" si="3"/>
        <v>7.171933349999998</v>
      </c>
      <c r="L27" s="17">
        <v>40</v>
      </c>
      <c r="M27" s="17">
        <f t="shared" si="6"/>
        <v>0.47499999999999998</v>
      </c>
      <c r="N27" s="17">
        <v>22</v>
      </c>
      <c r="O27" s="17">
        <f t="shared" ref="O27:P27" si="36">D27/7</f>
        <v>2.7142857142857144</v>
      </c>
      <c r="P27" s="17">
        <f t="shared" si="36"/>
        <v>0.2857142857142857</v>
      </c>
      <c r="Q27" s="17">
        <f t="shared" si="8"/>
        <v>7</v>
      </c>
      <c r="R27" s="17"/>
      <c r="S27" s="57">
        <v>2.738170347003154</v>
      </c>
      <c r="T27" s="57">
        <v>644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0.21964250000000002</v>
      </c>
      <c r="AD27" s="57">
        <f t="shared" si="20"/>
        <v>-5.7590263499999992</v>
      </c>
      <c r="AE27" s="57">
        <v>-7.18</v>
      </c>
      <c r="AF27" s="57">
        <v>-9.1364599999999996</v>
      </c>
      <c r="AG27" s="57">
        <v>0</v>
      </c>
    </row>
    <row r="28" spans="1:33" ht="15.75" customHeight="1">
      <c r="A28" s="13" t="s">
        <v>81</v>
      </c>
      <c r="B28" s="13" t="s">
        <v>115</v>
      </c>
      <c r="C28" s="17">
        <f t="shared" si="4"/>
        <v>25.657499999999999</v>
      </c>
      <c r="D28" s="17">
        <v>12</v>
      </c>
      <c r="E28" s="17">
        <v>2</v>
      </c>
      <c r="F28" s="17">
        <v>307.89</v>
      </c>
      <c r="G28" s="17">
        <v>0</v>
      </c>
      <c r="H28" s="17">
        <f t="shared" si="1"/>
        <v>0</v>
      </c>
      <c r="I28" s="17">
        <f t="shared" si="2"/>
        <v>0.23119856167787237</v>
      </c>
      <c r="J28" s="17">
        <f t="shared" si="5"/>
        <v>71.183725155000118</v>
      </c>
      <c r="K28" s="17">
        <f t="shared" si="3"/>
        <v>5.9319770962500096</v>
      </c>
      <c r="L28" s="17">
        <v>61</v>
      </c>
      <c r="M28" s="17">
        <f t="shared" si="6"/>
        <v>0.19672131147540983</v>
      </c>
      <c r="N28" s="17">
        <v>7</v>
      </c>
      <c r="O28" s="17">
        <f t="shared" ref="O28:P28" si="37">D28/7</f>
        <v>1.7142857142857142</v>
      </c>
      <c r="P28" s="17">
        <f t="shared" si="37"/>
        <v>0.2857142857142857</v>
      </c>
      <c r="Q28" s="17">
        <f t="shared" si="8"/>
        <v>3</v>
      </c>
      <c r="R28" s="17"/>
      <c r="S28" s="57">
        <v>3.6437246963562751</v>
      </c>
      <c r="T28" s="57">
        <v>644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0.21964250000000002</v>
      </c>
      <c r="AD28" s="57">
        <f t="shared" si="20"/>
        <v>-3.6372798</v>
      </c>
      <c r="AE28" s="57">
        <v>-7.18</v>
      </c>
      <c r="AF28" s="57">
        <v>-8.3937912537499901</v>
      </c>
      <c r="AG28" s="57">
        <v>0</v>
      </c>
    </row>
    <row r="29" spans="1:33" ht="15.75" customHeight="1">
      <c r="A29" s="13" t="s">
        <v>82</v>
      </c>
      <c r="B29" s="13"/>
      <c r="C29" s="17">
        <f t="shared" si="4"/>
        <v>29.99</v>
      </c>
      <c r="D29" s="17">
        <v>2</v>
      </c>
      <c r="E29" s="17">
        <v>0</v>
      </c>
      <c r="F29" s="17">
        <v>59.98</v>
      </c>
      <c r="G29" s="17">
        <v>0</v>
      </c>
      <c r="H29" s="17">
        <f t="shared" si="1"/>
        <v>0</v>
      </c>
      <c r="I29" s="17">
        <f t="shared" si="2"/>
        <v>0.32059360107535867</v>
      </c>
      <c r="J29" s="17">
        <f t="shared" si="5"/>
        <v>19.229204192500013</v>
      </c>
      <c r="K29" s="17">
        <f t="shared" si="3"/>
        <v>9.6146020962500067</v>
      </c>
      <c r="L29" s="17">
        <v>42</v>
      </c>
      <c r="M29" s="17">
        <f t="shared" si="6"/>
        <v>4.7619047619047616E-2</v>
      </c>
      <c r="N29" s="17">
        <v>0</v>
      </c>
      <c r="O29" s="17">
        <f t="shared" ref="O29:P29" si="38">D29/7</f>
        <v>0.2857142857142857</v>
      </c>
      <c r="P29" s="17">
        <f t="shared" si="38"/>
        <v>0</v>
      </c>
      <c r="Q29" s="17">
        <f t="shared" si="8"/>
        <v>0</v>
      </c>
      <c r="R29" s="17"/>
      <c r="S29" s="57">
        <v>3.5378486055776892</v>
      </c>
      <c r="T29" s="57">
        <v>644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0.21964250000000002</v>
      </c>
      <c r="AD29" s="57">
        <f t="shared" si="20"/>
        <v>-0.60621329999999995</v>
      </c>
      <c r="AE29" s="57">
        <v>-7.18</v>
      </c>
      <c r="AF29" s="57">
        <v>-8.3937912537499901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9">D30/7</f>
        <v>0</v>
      </c>
      <c r="P30" s="17">
        <f t="shared" si="39"/>
        <v>0</v>
      </c>
      <c r="Q30" s="17" t="e">
        <f t="shared" si="8"/>
        <v>#DIV/0!</v>
      </c>
      <c r="R30" s="17"/>
      <c r="S30" s="57">
        <v>2.606606606606606</v>
      </c>
      <c r="T30" s="57">
        <v>644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0.21964250000000002</v>
      </c>
      <c r="AD30" s="57">
        <f t="shared" si="20"/>
        <v>0</v>
      </c>
      <c r="AE30" s="57">
        <v>-7.18</v>
      </c>
      <c r="AF30" s="57">
        <v>-8.3937912537499901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40">D31/7</f>
        <v>0</v>
      </c>
      <c r="P31" s="17">
        <f t="shared" si="40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3.221374045801527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0.21964250000000002</v>
      </c>
      <c r="AD31" s="57">
        <f t="shared" si="20"/>
        <v>0</v>
      </c>
      <c r="AE31" s="57">
        <v>-7.18</v>
      </c>
      <c r="AF31" s="57">
        <v>-8.3937912537499901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9.5" customWidth="1"/>
    <col min="22" max="22" width="17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American Flag Bean Bags for Professional Corn Hole Game - 4 Stars &amp; 4 Stripes")</f>
        <v>Pro Cornhole Bags - Set of 8 Regulation All Weather Two Sided American Flag Bean Bags for Professional Corn Hole Game - 4 Stars &amp; 4 Stripes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Info!B1:BJ7000""),3,FALSE),"""")"),"B089H1MGDY")</f>
        <v>B089H1MGDY</v>
      </c>
      <c r="B2" s="2" t="s">
        <v>537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02.75" customHeight="1">
      <c r="A3" s="45" t="s">
        <v>32</v>
      </c>
      <c r="B3" s="46"/>
      <c r="C3" s="3">
        <f>((AE31+AF31)/0.85)*-1</f>
        <v>18.32210735735293</v>
      </c>
      <c r="D3" s="4">
        <f>SUM(D4:D99763)</f>
        <v>298</v>
      </c>
      <c r="E3" s="4"/>
      <c r="F3" s="5">
        <f t="shared" ref="F3:G3" si="0">SUM(F4:F99763)</f>
        <v>8085.01</v>
      </c>
      <c r="G3" s="5">
        <f t="shared" si="0"/>
        <v>-203.12</v>
      </c>
      <c r="H3" s="6">
        <f t="shared" ref="H3:H31" si="1">G3/F3*-1</f>
        <v>2.5123036335143678E-2</v>
      </c>
      <c r="I3" s="7">
        <f t="shared" ref="I3:I31" si="2">J3/F3</f>
        <v>0.21069072018776616</v>
      </c>
      <c r="J3" s="5">
        <f>SUM(J4:J99763)</f>
        <v>1703.4365796252914</v>
      </c>
      <c r="K3" s="5">
        <f t="shared" ref="K3:K31" si="3">J3/D3</f>
        <v>5.716230132970777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7 - April
10 - May
10 - Jun
0 - Jul
0 - Aug
0 - Sept
0 - Oct
0 - Nov
0 - Dec
1 - Jan
2 - Feb")</f>
        <v>3 - March
7 - April
10 - May
10 -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23</v>
      </c>
      <c r="X3" s="6">
        <f>AVERAGE(X4:X99763)</f>
        <v>6.2787236106563851E-2</v>
      </c>
      <c r="Y3" s="5">
        <f>ROUND(AVERAGE(Y4:Y99763),2)</f>
        <v>3.43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400</v>
      </c>
      <c r="U4" s="58">
        <v>100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-7.5975974358974296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400</v>
      </c>
      <c r="U5" s="58">
        <v>100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-8.2446974358974305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400</v>
      </c>
      <c r="U6" s="58">
        <v>100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-8.2446974358974305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400</v>
      </c>
      <c r="U7" s="58">
        <v>100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-8.2446974359999992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400</v>
      </c>
      <c r="U8" s="58">
        <v>100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-8.2446974359999992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300</v>
      </c>
      <c r="U9" s="58">
        <v>184</v>
      </c>
      <c r="V9" s="61">
        <v>44254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</v>
      </c>
      <c r="AD9" s="57">
        <f t="shared" si="12"/>
        <v>0</v>
      </c>
      <c r="AE9" s="57">
        <v>-7.32</v>
      </c>
      <c r="AF9" s="57">
        <v>-8.597902564</v>
      </c>
      <c r="AG9" s="57">
        <v>0</v>
      </c>
    </row>
    <row r="10" spans="1:33" ht="15.75" customHeight="1">
      <c r="A10" s="13" t="s">
        <v>46</v>
      </c>
      <c r="B10" s="13" t="s">
        <v>538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212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0.42276422764227639</v>
      </c>
      <c r="T10" s="57">
        <v>184</v>
      </c>
      <c r="U10" s="58">
        <v>184</v>
      </c>
      <c r="V10" s="61">
        <v>44254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0.20709761631944443</v>
      </c>
      <c r="AD10" s="57">
        <f t="shared" si="12"/>
        <v>0</v>
      </c>
      <c r="AE10" s="57">
        <v>-7.32</v>
      </c>
      <c r="AF10" s="57">
        <v>-8.597902564</v>
      </c>
      <c r="AG10" s="57">
        <v>0</v>
      </c>
    </row>
    <row r="11" spans="1:33" ht="15.75" customHeight="1">
      <c r="A11" s="13" t="s">
        <v>48</v>
      </c>
      <c r="B11" s="13" t="s">
        <v>539</v>
      </c>
      <c r="C11" s="17">
        <f t="shared" si="4"/>
        <v>24.99</v>
      </c>
      <c r="D11" s="17">
        <v>2</v>
      </c>
      <c r="E11" s="17">
        <v>0</v>
      </c>
      <c r="F11" s="17">
        <v>49.98</v>
      </c>
      <c r="G11" s="17">
        <v>0</v>
      </c>
      <c r="H11" s="17">
        <f t="shared" si="1"/>
        <v>0</v>
      </c>
      <c r="I11" s="17">
        <f t="shared" si="2"/>
        <v>0.19810417120764967</v>
      </c>
      <c r="J11" s="17">
        <f t="shared" si="5"/>
        <v>9.9012464769583293</v>
      </c>
      <c r="K11" s="17">
        <f t="shared" si="3"/>
        <v>4.9506232384791646</v>
      </c>
      <c r="L11" s="17">
        <v>6</v>
      </c>
      <c r="M11" s="17">
        <f t="shared" si="6"/>
        <v>0.33333333333333331</v>
      </c>
      <c r="N11" s="17">
        <v>209</v>
      </c>
      <c r="O11" s="17">
        <f t="shared" ref="O11:P11" si="19">D11/7</f>
        <v>0.2857142857142857</v>
      </c>
      <c r="P11" s="17">
        <f t="shared" si="19"/>
        <v>0</v>
      </c>
      <c r="Q11" s="17">
        <f t="shared" si="8"/>
        <v>731</v>
      </c>
      <c r="R11" s="17"/>
      <c r="S11" s="57">
        <v>0.39484978540772531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0.20709761631944443</v>
      </c>
      <c r="AD11" s="57">
        <f t="shared" si="12"/>
        <v>-0.57158942104166655</v>
      </c>
      <c r="AE11" s="57">
        <v>-7.32</v>
      </c>
      <c r="AF11" s="57">
        <v>-8.6850820510000002</v>
      </c>
      <c r="AG11" s="57">
        <v>0</v>
      </c>
    </row>
    <row r="12" spans="1:33" ht="15.75" customHeight="1">
      <c r="A12" s="13" t="s">
        <v>50</v>
      </c>
      <c r="B12" s="13" t="s">
        <v>492</v>
      </c>
      <c r="C12" s="17">
        <f t="shared" si="4"/>
        <v>24.323333333333334</v>
      </c>
      <c r="D12" s="17">
        <v>3</v>
      </c>
      <c r="E12" s="17">
        <v>0</v>
      </c>
      <c r="F12" s="17">
        <v>72.97</v>
      </c>
      <c r="G12" s="17">
        <v>0</v>
      </c>
      <c r="H12" s="17">
        <f t="shared" si="1"/>
        <v>0</v>
      </c>
      <c r="I12" s="17">
        <f t="shared" si="2"/>
        <v>0.17206682017866923</v>
      </c>
      <c r="J12" s="17">
        <f t="shared" si="5"/>
        <v>12.555715868437494</v>
      </c>
      <c r="K12" s="17">
        <f t="shared" si="3"/>
        <v>4.1852386228124976</v>
      </c>
      <c r="L12" s="17">
        <v>5</v>
      </c>
      <c r="M12" s="17">
        <f t="shared" si="6"/>
        <v>0.6</v>
      </c>
      <c r="N12" s="17">
        <v>297</v>
      </c>
      <c r="O12" s="17">
        <f t="shared" ref="O12:P12" si="20">D12/7</f>
        <v>0.42857142857142855</v>
      </c>
      <c r="P12" s="17">
        <f t="shared" si="20"/>
        <v>0</v>
      </c>
      <c r="Q12" s="17">
        <f t="shared" si="8"/>
        <v>693</v>
      </c>
      <c r="R12" s="17"/>
      <c r="S12" s="57">
        <v>0.27586206896551718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0.20709761631944443</v>
      </c>
      <c r="AD12" s="57">
        <f t="shared" si="12"/>
        <v>-0.85738413156249982</v>
      </c>
      <c r="AE12" s="57">
        <v>-7.32</v>
      </c>
      <c r="AF12" s="57">
        <v>-8.8838000000000008</v>
      </c>
      <c r="AG12" s="57">
        <v>0</v>
      </c>
    </row>
    <row r="13" spans="1:33" ht="15.75" customHeight="1">
      <c r="A13" s="13" t="s">
        <v>52</v>
      </c>
      <c r="B13" s="13" t="s">
        <v>510</v>
      </c>
      <c r="C13" s="17">
        <f t="shared" si="4"/>
        <v>24.490000000000002</v>
      </c>
      <c r="D13" s="17">
        <v>10</v>
      </c>
      <c r="E13" s="17">
        <v>0</v>
      </c>
      <c r="F13" s="17">
        <v>244.9</v>
      </c>
      <c r="G13" s="17">
        <v>0</v>
      </c>
      <c r="H13" s="17">
        <f t="shared" si="1"/>
        <v>0</v>
      </c>
      <c r="I13" s="17">
        <f t="shared" si="2"/>
        <v>0.17668049364961882</v>
      </c>
      <c r="J13" s="17">
        <f t="shared" si="5"/>
        <v>43.269052894791649</v>
      </c>
      <c r="K13" s="17">
        <f t="shared" si="3"/>
        <v>4.3269052894791651</v>
      </c>
      <c r="L13" s="17">
        <v>15</v>
      </c>
      <c r="M13" s="17">
        <f t="shared" si="6"/>
        <v>0.66666666666666663</v>
      </c>
      <c r="N13" s="17">
        <v>284</v>
      </c>
      <c r="O13" s="17">
        <f t="shared" ref="O13:P13" si="21">D13/7</f>
        <v>1.4285714285714286</v>
      </c>
      <c r="P13" s="17">
        <f t="shared" si="21"/>
        <v>0</v>
      </c>
      <c r="Q13" s="17">
        <f t="shared" si="8"/>
        <v>198</v>
      </c>
      <c r="R13" s="17"/>
      <c r="S13" s="57">
        <v>0.30263157894736842</v>
      </c>
      <c r="T13" s="57">
        <v>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0.20709761631944443</v>
      </c>
      <c r="AD13" s="57">
        <f t="shared" si="12"/>
        <v>-2.8579471052083329</v>
      </c>
      <c r="AE13" s="57">
        <v>-7.32</v>
      </c>
      <c r="AF13" s="57">
        <v>-8.8838000000000008</v>
      </c>
      <c r="AG13" s="57">
        <v>0</v>
      </c>
    </row>
    <row r="14" spans="1:33" ht="15.75" customHeight="1">
      <c r="A14" s="13" t="s">
        <v>54</v>
      </c>
      <c r="B14" s="13" t="s">
        <v>153</v>
      </c>
      <c r="C14" s="17">
        <f t="shared" si="4"/>
        <v>22.99</v>
      </c>
      <c r="D14" s="17">
        <v>6</v>
      </c>
      <c r="E14" s="17">
        <v>0</v>
      </c>
      <c r="F14" s="17">
        <v>137.94</v>
      </c>
      <c r="G14" s="17">
        <v>0</v>
      </c>
      <c r="H14" s="17">
        <f t="shared" si="1"/>
        <v>0</v>
      </c>
      <c r="I14" s="17">
        <f t="shared" si="2"/>
        <v>0.13274925139100327</v>
      </c>
      <c r="J14" s="17">
        <f t="shared" si="5"/>
        <v>18.31143173687499</v>
      </c>
      <c r="K14" s="17">
        <f t="shared" si="3"/>
        <v>3.0519052894791652</v>
      </c>
      <c r="L14" s="17">
        <v>22</v>
      </c>
      <c r="M14" s="17">
        <f t="shared" si="6"/>
        <v>0.27272727272727271</v>
      </c>
      <c r="N14" s="17">
        <v>280</v>
      </c>
      <c r="O14" s="17">
        <f t="shared" ref="O14:P14" si="22">D14/7</f>
        <v>0.8571428571428571</v>
      </c>
      <c r="P14" s="17">
        <f t="shared" si="22"/>
        <v>0</v>
      </c>
      <c r="Q14" s="17">
        <f t="shared" si="8"/>
        <v>326</v>
      </c>
      <c r="R14" s="17"/>
      <c r="S14" s="57">
        <v>0.198019801980198</v>
      </c>
      <c r="T14" s="57">
        <v>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0.20709761631944443</v>
      </c>
      <c r="AD14" s="57">
        <f t="shared" si="12"/>
        <v>-1.7147682631249996</v>
      </c>
      <c r="AE14" s="57">
        <v>-7.32</v>
      </c>
      <c r="AF14" s="57">
        <v>-8.8838000000000008</v>
      </c>
      <c r="AG14" s="57">
        <v>0</v>
      </c>
    </row>
    <row r="15" spans="1:33" ht="15.75" customHeight="1">
      <c r="A15" s="13" t="s">
        <v>56</v>
      </c>
      <c r="B15" s="13" t="s">
        <v>540</v>
      </c>
      <c r="C15" s="17">
        <f t="shared" si="4"/>
        <v>22.990000000000002</v>
      </c>
      <c r="D15" s="17">
        <v>7</v>
      </c>
      <c r="E15" s="17">
        <v>1</v>
      </c>
      <c r="F15" s="17">
        <v>160.93</v>
      </c>
      <c r="G15" s="17">
        <v>-25.06</v>
      </c>
      <c r="H15" s="17">
        <f t="shared" si="1"/>
        <v>0.15571987820791647</v>
      </c>
      <c r="I15" s="17">
        <f t="shared" si="2"/>
        <v>-3.3960622467195833E-2</v>
      </c>
      <c r="J15" s="17">
        <f t="shared" si="5"/>
        <v>-5.4652829736458255</v>
      </c>
      <c r="K15" s="17">
        <f t="shared" si="3"/>
        <v>-0.78075471052083223</v>
      </c>
      <c r="L15" s="17">
        <v>21</v>
      </c>
      <c r="M15" s="17">
        <f t="shared" si="6"/>
        <v>0.33333333333333331</v>
      </c>
      <c r="N15" s="17">
        <v>280</v>
      </c>
      <c r="O15" s="17">
        <f t="shared" ref="O15:P15" si="23">D15/7</f>
        <v>1</v>
      </c>
      <c r="P15" s="17">
        <f t="shared" si="23"/>
        <v>0.14285714285714285</v>
      </c>
      <c r="Q15" s="17">
        <f t="shared" si="8"/>
        <v>245</v>
      </c>
      <c r="R15" s="17"/>
      <c r="S15" s="57">
        <v>0.22310756972111551</v>
      </c>
      <c r="T15" s="57">
        <v>0</v>
      </c>
      <c r="U15" s="58" t="s">
        <v>63</v>
      </c>
      <c r="V15" s="61" t="s">
        <v>63</v>
      </c>
      <c r="W15" s="57">
        <v>5</v>
      </c>
      <c r="X15" s="57">
        <f t="shared" si="9"/>
        <v>0.7142857142857143</v>
      </c>
      <c r="Y15" s="57">
        <f t="shared" si="10"/>
        <v>4.1766666666666667</v>
      </c>
      <c r="Z15" s="57">
        <v>1</v>
      </c>
      <c r="AA15" s="57" t="s">
        <v>35</v>
      </c>
      <c r="AB15" s="60">
        <f t="shared" si="11"/>
        <v>-0.69</v>
      </c>
      <c r="AC15" s="57">
        <v>0.20709761631944443</v>
      </c>
      <c r="AD15" s="57">
        <f t="shared" si="12"/>
        <v>-2.0005629736458328</v>
      </c>
      <c r="AE15" s="57">
        <v>-7.32</v>
      </c>
      <c r="AF15" s="57">
        <v>-9.1364599999999996</v>
      </c>
      <c r="AG15" s="57">
        <v>0</v>
      </c>
    </row>
    <row r="16" spans="1:33" ht="15.75" customHeight="1">
      <c r="A16" s="13" t="s">
        <v>57</v>
      </c>
      <c r="B16" s="13" t="s">
        <v>144</v>
      </c>
      <c r="C16" s="17">
        <f t="shared" si="4"/>
        <v>26.418571428571429</v>
      </c>
      <c r="D16" s="17">
        <v>7</v>
      </c>
      <c r="E16" s="17">
        <v>9</v>
      </c>
      <c r="F16" s="17">
        <v>184.93</v>
      </c>
      <c r="G16" s="17">
        <v>-38.859999999999992</v>
      </c>
      <c r="H16" s="17">
        <f t="shared" si="1"/>
        <v>0.2101335640512626</v>
      </c>
      <c r="I16" s="17">
        <f t="shared" si="2"/>
        <v>6.1359272500632524E-3</v>
      </c>
      <c r="J16" s="17">
        <f t="shared" si="5"/>
        <v>1.1347170263541972</v>
      </c>
      <c r="K16" s="17">
        <f t="shared" si="3"/>
        <v>0.16210243233631388</v>
      </c>
      <c r="L16" s="17">
        <v>37</v>
      </c>
      <c r="M16" s="17">
        <f t="shared" si="6"/>
        <v>0.1891891891891892</v>
      </c>
      <c r="N16" s="17">
        <v>266</v>
      </c>
      <c r="O16" s="17">
        <f t="shared" ref="O16:P16" si="24">D16/7</f>
        <v>1</v>
      </c>
      <c r="P16" s="17">
        <f t="shared" si="24"/>
        <v>1.2857142857142858</v>
      </c>
      <c r="Q16" s="17">
        <f t="shared" si="8"/>
        <v>116</v>
      </c>
      <c r="R16" s="17"/>
      <c r="S16" s="57">
        <v>0.30550621669626998</v>
      </c>
      <c r="T16" s="57">
        <v>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38.859999999999992</v>
      </c>
      <c r="Z16" s="57">
        <v>1</v>
      </c>
      <c r="AA16" s="57" t="s">
        <v>35</v>
      </c>
      <c r="AB16" s="60">
        <f t="shared" si="11"/>
        <v>-0.69</v>
      </c>
      <c r="AC16" s="57">
        <v>0.20709761631944443</v>
      </c>
      <c r="AD16" s="57">
        <f t="shared" si="12"/>
        <v>-2.0005629736458328</v>
      </c>
      <c r="AE16" s="57">
        <v>-7.32</v>
      </c>
      <c r="AF16" s="57">
        <v>-9.1364599999999996</v>
      </c>
      <c r="AG16" s="57">
        <v>0</v>
      </c>
    </row>
    <row r="17" spans="1:33" ht="15.75" customHeight="1">
      <c r="A17" s="13" t="s">
        <v>59</v>
      </c>
      <c r="B17" s="13" t="s">
        <v>541</v>
      </c>
      <c r="C17" s="17">
        <f t="shared" si="4"/>
        <v>26.99</v>
      </c>
      <c r="D17" s="17">
        <v>20</v>
      </c>
      <c r="E17" s="17">
        <v>0</v>
      </c>
      <c r="F17" s="17">
        <v>539.79999999999995</v>
      </c>
      <c r="G17" s="17">
        <v>-29.670000000000009</v>
      </c>
      <c r="H17" s="17">
        <f t="shared" si="1"/>
        <v>5.4964801778436476E-2</v>
      </c>
      <c r="I17" s="17">
        <f t="shared" si="2"/>
        <v>0.17472194477507089</v>
      </c>
      <c r="J17" s="17">
        <f t="shared" si="5"/>
        <v>94.31490578958325</v>
      </c>
      <c r="K17" s="17">
        <f t="shared" si="3"/>
        <v>4.7157452894791625</v>
      </c>
      <c r="L17" s="17">
        <v>37</v>
      </c>
      <c r="M17" s="17">
        <f t="shared" si="6"/>
        <v>0.54054054054054057</v>
      </c>
      <c r="N17" s="17">
        <v>247</v>
      </c>
      <c r="O17" s="17">
        <f t="shared" ref="O17:P17" si="25">D17/7</f>
        <v>2.8571428571428572</v>
      </c>
      <c r="P17" s="17">
        <f t="shared" si="25"/>
        <v>0</v>
      </c>
      <c r="Q17" s="17">
        <f t="shared" si="8"/>
        <v>86</v>
      </c>
      <c r="R17" s="17"/>
      <c r="S17" s="57">
        <v>0.41502683363148479</v>
      </c>
      <c r="T17" s="57">
        <v>1028</v>
      </c>
      <c r="U17" s="58" t="s">
        <v>63</v>
      </c>
      <c r="V17" s="61" t="s">
        <v>63</v>
      </c>
      <c r="W17" s="57">
        <v>4</v>
      </c>
      <c r="X17" s="57">
        <f t="shared" si="9"/>
        <v>0.2</v>
      </c>
      <c r="Y17" s="57">
        <f t="shared" si="10"/>
        <v>3.7087500000000011</v>
      </c>
      <c r="Z17" s="57">
        <v>4</v>
      </c>
      <c r="AA17" s="57" t="s">
        <v>35</v>
      </c>
      <c r="AB17" s="60">
        <f t="shared" si="11"/>
        <v>-0.69</v>
      </c>
      <c r="AC17" s="57">
        <v>0.20709761631944443</v>
      </c>
      <c r="AD17" s="57">
        <f t="shared" si="12"/>
        <v>-5.7158942104166659</v>
      </c>
      <c r="AE17" s="57">
        <v>-7.32</v>
      </c>
      <c r="AF17" s="57">
        <v>-9.1364599999999996</v>
      </c>
      <c r="AG17" s="57">
        <v>0</v>
      </c>
    </row>
    <row r="18" spans="1:33" ht="15.75" customHeight="1">
      <c r="A18" s="13" t="s">
        <v>61</v>
      </c>
      <c r="B18" s="13" t="s">
        <v>97</v>
      </c>
      <c r="C18" s="17">
        <f t="shared" si="4"/>
        <v>26.546666666666667</v>
      </c>
      <c r="D18" s="17">
        <v>9</v>
      </c>
      <c r="E18" s="17">
        <v>1</v>
      </c>
      <c r="F18" s="17">
        <v>238.92</v>
      </c>
      <c r="G18" s="17">
        <v>-15.44</v>
      </c>
      <c r="H18" s="17">
        <f t="shared" si="1"/>
        <v>6.4624141972208268E-2</v>
      </c>
      <c r="I18" s="17">
        <f t="shared" si="2"/>
        <v>0.15470327978115062</v>
      </c>
      <c r="J18" s="17">
        <f t="shared" si="5"/>
        <v>36.961707605312505</v>
      </c>
      <c r="K18" s="17">
        <f t="shared" si="3"/>
        <v>4.1068564005902779</v>
      </c>
      <c r="L18" s="17">
        <v>22</v>
      </c>
      <c r="M18" s="17">
        <f t="shared" si="6"/>
        <v>0.40909090909090912</v>
      </c>
      <c r="N18" s="17">
        <v>235</v>
      </c>
      <c r="O18" s="17">
        <f t="shared" ref="O18:P18" si="26">D18/7</f>
        <v>1.2857142857142858</v>
      </c>
      <c r="P18" s="17">
        <f t="shared" si="26"/>
        <v>0.14285714285714285</v>
      </c>
      <c r="Q18" s="17">
        <f t="shared" si="8"/>
        <v>164</v>
      </c>
      <c r="R18" s="17"/>
      <c r="S18" s="57">
        <v>0.42014388489208632</v>
      </c>
      <c r="T18" s="57">
        <v>1028</v>
      </c>
      <c r="U18" s="58" t="s">
        <v>63</v>
      </c>
      <c r="V18" s="61" t="s">
        <v>63</v>
      </c>
      <c r="W18" s="57">
        <v>1</v>
      </c>
      <c r="X18" s="57">
        <f t="shared" si="9"/>
        <v>0.1111111111111111</v>
      </c>
      <c r="Y18" s="57">
        <f t="shared" si="10"/>
        <v>15.44</v>
      </c>
      <c r="Z18" s="57">
        <v>0</v>
      </c>
      <c r="AA18" s="57" t="s">
        <v>35</v>
      </c>
      <c r="AB18" s="60">
        <f t="shared" si="11"/>
        <v>-0.69</v>
      </c>
      <c r="AC18" s="57">
        <v>0.20709761631944443</v>
      </c>
      <c r="AD18" s="57">
        <f t="shared" si="12"/>
        <v>-2.5721523946874996</v>
      </c>
      <c r="AE18" s="57">
        <v>-7.32</v>
      </c>
      <c r="AF18" s="57">
        <v>-9.1364599999999996</v>
      </c>
      <c r="AG18" s="57">
        <v>0</v>
      </c>
    </row>
    <row r="19" spans="1:33" ht="15.75" customHeight="1">
      <c r="A19" s="13" t="s">
        <v>64</v>
      </c>
      <c r="B19" s="13" t="s">
        <v>542</v>
      </c>
      <c r="C19" s="17">
        <f t="shared" si="4"/>
        <v>23.262</v>
      </c>
      <c r="D19" s="17">
        <v>5</v>
      </c>
      <c r="E19" s="17">
        <v>0</v>
      </c>
      <c r="F19" s="17">
        <v>116.31</v>
      </c>
      <c r="G19" s="17">
        <v>-5.75</v>
      </c>
      <c r="H19" s="17">
        <f t="shared" si="1"/>
        <v>4.9436849797953743E-2</v>
      </c>
      <c r="I19" s="17">
        <f t="shared" si="2"/>
        <v>8.0837644634131511E-2</v>
      </c>
      <c r="J19" s="17">
        <f t="shared" si="5"/>
        <v>9.4022264473958366</v>
      </c>
      <c r="K19" s="17">
        <f t="shared" si="3"/>
        <v>1.8804452894791672</v>
      </c>
      <c r="L19" s="17">
        <v>15</v>
      </c>
      <c r="M19" s="17">
        <f t="shared" si="6"/>
        <v>0.33333333333333331</v>
      </c>
      <c r="N19" s="17">
        <v>230</v>
      </c>
      <c r="O19" s="17">
        <f t="shared" ref="O19:P19" si="27">D19/7</f>
        <v>0.7142857142857143</v>
      </c>
      <c r="P19" s="17">
        <f t="shared" si="27"/>
        <v>0</v>
      </c>
      <c r="Q19" s="17">
        <f t="shared" si="8"/>
        <v>322</v>
      </c>
      <c r="R19" s="17"/>
      <c r="S19" s="57">
        <v>0.412483039348711</v>
      </c>
      <c r="T19" s="57">
        <v>1028</v>
      </c>
      <c r="U19" s="58" t="s">
        <v>63</v>
      </c>
      <c r="V19" s="61" t="s">
        <v>63</v>
      </c>
      <c r="W19" s="57">
        <v>1</v>
      </c>
      <c r="X19" s="57">
        <f t="shared" si="9"/>
        <v>0.2</v>
      </c>
      <c r="Y19" s="57">
        <f t="shared" si="10"/>
        <v>5.75</v>
      </c>
      <c r="Z19" s="57">
        <v>0</v>
      </c>
      <c r="AA19" s="57" t="s">
        <v>35</v>
      </c>
      <c r="AB19" s="60">
        <f t="shared" si="11"/>
        <v>-0.69</v>
      </c>
      <c r="AC19" s="57">
        <v>0.20709761631944443</v>
      </c>
      <c r="AD19" s="57">
        <f t="shared" si="12"/>
        <v>-1.4289735526041665</v>
      </c>
      <c r="AE19" s="57">
        <v>-7.32</v>
      </c>
      <c r="AF19" s="57">
        <v>-9.1364599999999996</v>
      </c>
      <c r="AG19" s="57">
        <v>0</v>
      </c>
    </row>
    <row r="20" spans="1:33" ht="15.75" customHeight="1">
      <c r="A20" s="13" t="s">
        <v>66</v>
      </c>
      <c r="B20" s="13" t="s">
        <v>543</v>
      </c>
      <c r="C20" s="17">
        <f t="shared" si="4"/>
        <v>26.769411764705882</v>
      </c>
      <c r="D20" s="17">
        <v>17</v>
      </c>
      <c r="E20" s="17">
        <v>0</v>
      </c>
      <c r="F20" s="17">
        <v>455.08</v>
      </c>
      <c r="G20" s="17">
        <v>-29.02</v>
      </c>
      <c r="H20" s="17">
        <f t="shared" si="1"/>
        <v>6.3769007647007117E-2</v>
      </c>
      <c r="I20" s="17">
        <f t="shared" si="2"/>
        <v>0.1608061657755688</v>
      </c>
      <c r="J20" s="17">
        <f t="shared" si="5"/>
        <v>73.179669921145845</v>
      </c>
      <c r="K20" s="17">
        <f t="shared" si="3"/>
        <v>4.3046864659497555</v>
      </c>
      <c r="L20" s="17">
        <v>40</v>
      </c>
      <c r="M20" s="17">
        <f t="shared" si="6"/>
        <v>0.42499999999999999</v>
      </c>
      <c r="N20" s="17">
        <v>212</v>
      </c>
      <c r="O20" s="17">
        <f t="shared" ref="O20:P20" si="28">D20/7</f>
        <v>2.4285714285714284</v>
      </c>
      <c r="P20" s="17">
        <f t="shared" si="28"/>
        <v>0</v>
      </c>
      <c r="Q20" s="17">
        <f t="shared" si="8"/>
        <v>87</v>
      </c>
      <c r="R20" s="17"/>
      <c r="S20" s="57">
        <v>0.42574257425742568</v>
      </c>
      <c r="T20" s="57">
        <v>1028</v>
      </c>
      <c r="U20" s="58" t="s">
        <v>63</v>
      </c>
      <c r="V20" s="61" t="s">
        <v>63</v>
      </c>
      <c r="W20" s="57">
        <v>5</v>
      </c>
      <c r="X20" s="57">
        <f t="shared" si="9"/>
        <v>0.29411764705882354</v>
      </c>
      <c r="Y20" s="57">
        <f t="shared" si="10"/>
        <v>5.8040000000000003</v>
      </c>
      <c r="Z20" s="57">
        <v>0</v>
      </c>
      <c r="AA20" s="57" t="s">
        <v>35</v>
      </c>
      <c r="AB20" s="60">
        <f t="shared" si="11"/>
        <v>-0.69</v>
      </c>
      <c r="AC20" s="57">
        <v>0.20709761631944443</v>
      </c>
      <c r="AD20" s="57">
        <f t="shared" si="12"/>
        <v>-4.8585100788541657</v>
      </c>
      <c r="AE20" s="57">
        <v>-7.32</v>
      </c>
      <c r="AF20" s="57">
        <v>-9.1364599999999996</v>
      </c>
      <c r="AG20" s="57">
        <v>0</v>
      </c>
    </row>
    <row r="21" spans="1:33" ht="15.75" customHeight="1">
      <c r="A21" s="13" t="s">
        <v>68</v>
      </c>
      <c r="B21" s="13" t="s">
        <v>144</v>
      </c>
      <c r="C21" s="17">
        <f t="shared" si="4"/>
        <v>26.175666666666665</v>
      </c>
      <c r="D21" s="17">
        <v>30</v>
      </c>
      <c r="E21" s="17">
        <v>0</v>
      </c>
      <c r="F21" s="17">
        <v>785.27</v>
      </c>
      <c r="G21" s="17">
        <v>-22.35</v>
      </c>
      <c r="H21" s="17">
        <f t="shared" si="1"/>
        <v>2.8461548257287306E-2</v>
      </c>
      <c r="I21" s="17">
        <f t="shared" si="2"/>
        <v>0.18192705526045166</v>
      </c>
      <c r="J21" s="17">
        <f t="shared" si="5"/>
        <v>142.86185868437488</v>
      </c>
      <c r="K21" s="17">
        <f t="shared" si="3"/>
        <v>4.7620619561458293</v>
      </c>
      <c r="L21" s="17">
        <v>53</v>
      </c>
      <c r="M21" s="17">
        <f t="shared" si="6"/>
        <v>0.56603773584905659</v>
      </c>
      <c r="N21" s="17">
        <v>184</v>
      </c>
      <c r="O21" s="17">
        <f t="shared" ref="O21:P21" si="29">D21/7</f>
        <v>4.2857142857142856</v>
      </c>
      <c r="P21" s="17">
        <f t="shared" si="29"/>
        <v>0</v>
      </c>
      <c r="Q21" s="17">
        <f t="shared" si="8"/>
        <v>42</v>
      </c>
      <c r="R21" s="17"/>
      <c r="S21" s="57">
        <v>0.60237780713342137</v>
      </c>
      <c r="T21" s="57">
        <v>1028</v>
      </c>
      <c r="U21" s="58" t="s">
        <v>63</v>
      </c>
      <c r="V21" s="61" t="s">
        <v>63</v>
      </c>
      <c r="W21" s="57">
        <v>3</v>
      </c>
      <c r="X21" s="57">
        <f t="shared" si="9"/>
        <v>0.1</v>
      </c>
      <c r="Y21" s="57">
        <f t="shared" si="10"/>
        <v>7.45</v>
      </c>
      <c r="Z21" s="57">
        <v>0</v>
      </c>
      <c r="AA21" s="57" t="s">
        <v>35</v>
      </c>
      <c r="AB21" s="60">
        <f t="shared" si="11"/>
        <v>-0.69</v>
      </c>
      <c r="AC21" s="57">
        <v>0.20709761631944443</v>
      </c>
      <c r="AD21" s="57">
        <f t="shared" si="12"/>
        <v>-8.573841315624998</v>
      </c>
      <c r="AE21" s="57">
        <v>-7.32</v>
      </c>
      <c r="AF21" s="57">
        <v>-9.1364599999999996</v>
      </c>
      <c r="AG21" s="57">
        <v>0</v>
      </c>
    </row>
    <row r="22" spans="1:33" ht="15.75" customHeight="1">
      <c r="A22" s="13" t="s">
        <v>70</v>
      </c>
      <c r="B22" s="13" t="s">
        <v>544</v>
      </c>
      <c r="C22" s="17">
        <f t="shared" si="4"/>
        <v>26.99</v>
      </c>
      <c r="D22" s="17">
        <v>22</v>
      </c>
      <c r="E22" s="17">
        <v>0</v>
      </c>
      <c r="F22" s="17">
        <v>593.78</v>
      </c>
      <c r="G22" s="17">
        <v>-14.59</v>
      </c>
      <c r="H22" s="17">
        <f t="shared" si="1"/>
        <v>2.4571390077132944E-2</v>
      </c>
      <c r="I22" s="17">
        <f t="shared" si="2"/>
        <v>0.20511535647637452</v>
      </c>
      <c r="J22" s="17">
        <f t="shared" si="5"/>
        <v>121.79339636854165</v>
      </c>
      <c r="K22" s="17">
        <f t="shared" si="3"/>
        <v>5.5360634712973473</v>
      </c>
      <c r="L22" s="17">
        <v>73</v>
      </c>
      <c r="M22" s="17">
        <f t="shared" si="6"/>
        <v>0.30136986301369861</v>
      </c>
      <c r="N22" s="17">
        <v>159</v>
      </c>
      <c r="O22" s="17">
        <f t="shared" ref="O22:P22" si="30">D22/7</f>
        <v>3.1428571428571428</v>
      </c>
      <c r="P22" s="17">
        <f t="shared" si="30"/>
        <v>0</v>
      </c>
      <c r="Q22" s="17">
        <f t="shared" si="8"/>
        <v>50</v>
      </c>
      <c r="R22" s="17"/>
      <c r="S22" s="57">
        <v>0.83787661406025826</v>
      </c>
      <c r="T22" s="57">
        <v>1028</v>
      </c>
      <c r="U22" s="58" t="s">
        <v>63</v>
      </c>
      <c r="V22" s="61" t="s">
        <v>63</v>
      </c>
      <c r="W22" s="57">
        <v>2</v>
      </c>
      <c r="X22" s="57">
        <f t="shared" si="9"/>
        <v>9.0909090909090912E-2</v>
      </c>
      <c r="Y22" s="57">
        <f t="shared" si="10"/>
        <v>3.6475</v>
      </c>
      <c r="Z22" s="57">
        <v>2</v>
      </c>
      <c r="AA22" s="57" t="s">
        <v>35</v>
      </c>
      <c r="AB22" s="60">
        <f t="shared" si="11"/>
        <v>-0.69</v>
      </c>
      <c r="AC22" s="57">
        <v>0.20709761631944443</v>
      </c>
      <c r="AD22" s="57">
        <f t="shared" si="12"/>
        <v>-6.2874836314583318</v>
      </c>
      <c r="AE22" s="57">
        <v>-7.32</v>
      </c>
      <c r="AF22" s="57">
        <v>-9.1364599999999996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26.373095238095239</v>
      </c>
      <c r="D23" s="17">
        <v>42</v>
      </c>
      <c r="E23" s="17">
        <v>0</v>
      </c>
      <c r="F23" s="17">
        <v>1107.67</v>
      </c>
      <c r="G23" s="17">
        <v>-22.38</v>
      </c>
      <c r="H23" s="17">
        <f t="shared" si="1"/>
        <v>2.0204573564328723E-2</v>
      </c>
      <c r="I23" s="17">
        <f t="shared" si="2"/>
        <v>0.19497215069300874</v>
      </c>
      <c r="J23" s="17">
        <f t="shared" si="5"/>
        <v>215.96480215812502</v>
      </c>
      <c r="K23" s="17">
        <f t="shared" si="3"/>
        <v>5.1420190990029768</v>
      </c>
      <c r="L23" s="17">
        <v>69</v>
      </c>
      <c r="M23" s="17">
        <f t="shared" si="6"/>
        <v>0.60869565217391308</v>
      </c>
      <c r="N23" s="17">
        <v>120</v>
      </c>
      <c r="O23" s="17">
        <f t="shared" ref="O23:P23" si="31">D23/7</f>
        <v>6</v>
      </c>
      <c r="P23" s="17">
        <f t="shared" si="31"/>
        <v>0</v>
      </c>
      <c r="Q23" s="17">
        <f t="shared" si="8"/>
        <v>20</v>
      </c>
      <c r="R23" s="17"/>
      <c r="S23" s="57">
        <v>0.77080957810718354</v>
      </c>
      <c r="T23" s="57">
        <v>1028</v>
      </c>
      <c r="U23" s="58" t="s">
        <v>63</v>
      </c>
      <c r="V23" s="61" t="s">
        <v>63</v>
      </c>
      <c r="W23" s="57">
        <v>2</v>
      </c>
      <c r="X23" s="57">
        <f t="shared" si="9"/>
        <v>4.7619047619047616E-2</v>
      </c>
      <c r="Y23" s="57">
        <f t="shared" si="10"/>
        <v>11.19</v>
      </c>
      <c r="Z23" s="57">
        <v>0</v>
      </c>
      <c r="AA23" s="57" t="s">
        <v>35</v>
      </c>
      <c r="AB23" s="60">
        <f t="shared" si="11"/>
        <v>-0.69</v>
      </c>
      <c r="AC23" s="57">
        <v>0.20709761631944443</v>
      </c>
      <c r="AD23" s="57">
        <f t="shared" si="12"/>
        <v>-12.003377841874997</v>
      </c>
      <c r="AE23" s="57">
        <v>-7.32</v>
      </c>
      <c r="AF23" s="57">
        <v>-9.1364599999999996</v>
      </c>
      <c r="AG23" s="57">
        <v>0</v>
      </c>
    </row>
    <row r="24" spans="1:33" ht="15.75" customHeight="1">
      <c r="A24" s="13" t="s">
        <v>74</v>
      </c>
      <c r="B24" s="13" t="s">
        <v>545</v>
      </c>
      <c r="C24" s="17">
        <f t="shared" si="4"/>
        <v>27.530333333333331</v>
      </c>
      <c r="D24" s="17">
        <v>30</v>
      </c>
      <c r="E24" s="17">
        <v>0</v>
      </c>
      <c r="F24" s="17">
        <v>825.91</v>
      </c>
      <c r="G24" s="17">
        <v>0</v>
      </c>
      <c r="H24" s="17">
        <f t="shared" si="1"/>
        <v>0</v>
      </c>
      <c r="I24" s="17">
        <f t="shared" si="2"/>
        <v>0.2418615329568293</v>
      </c>
      <c r="J24" s="17">
        <f t="shared" si="5"/>
        <v>199.75585868437489</v>
      </c>
      <c r="K24" s="17">
        <f t="shared" si="3"/>
        <v>6.6585286228124962</v>
      </c>
      <c r="L24" s="17">
        <v>57</v>
      </c>
      <c r="M24" s="17">
        <f t="shared" si="6"/>
        <v>0.52631578947368418</v>
      </c>
      <c r="N24" s="17">
        <v>92</v>
      </c>
      <c r="O24" s="17">
        <f t="shared" ref="O24:P24" si="32">D24/7</f>
        <v>4.2857142857142856</v>
      </c>
      <c r="P24" s="17">
        <f t="shared" si="32"/>
        <v>0</v>
      </c>
      <c r="Q24" s="17">
        <f t="shared" si="8"/>
        <v>21</v>
      </c>
      <c r="R24" s="17"/>
      <c r="S24" s="57">
        <v>1.028151774785802</v>
      </c>
      <c r="T24" s="57">
        <v>1028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0.20709761631944443</v>
      </c>
      <c r="AD24" s="57">
        <f t="shared" si="12"/>
        <v>-8.573841315624998</v>
      </c>
      <c r="AE24" s="57">
        <v>-7.32</v>
      </c>
      <c r="AF24" s="57">
        <v>-9.1364599999999996</v>
      </c>
      <c r="AG24" s="57">
        <v>0</v>
      </c>
    </row>
    <row r="25" spans="1:33" ht="15.75" customHeight="1">
      <c r="A25" s="13" t="s">
        <v>76</v>
      </c>
      <c r="B25" s="13" t="s">
        <v>546</v>
      </c>
      <c r="C25" s="17">
        <f t="shared" si="4"/>
        <v>27.102580645161289</v>
      </c>
      <c r="D25" s="17">
        <v>31</v>
      </c>
      <c r="E25" s="17">
        <v>0</v>
      </c>
      <c r="F25" s="17">
        <v>840.18</v>
      </c>
      <c r="G25" s="17">
        <v>0</v>
      </c>
      <c r="H25" s="17">
        <f t="shared" si="1"/>
        <v>0</v>
      </c>
      <c r="I25" s="17">
        <f t="shared" si="2"/>
        <v>0.23742900803857997</v>
      </c>
      <c r="J25" s="17">
        <f t="shared" si="5"/>
        <v>199.4831039738541</v>
      </c>
      <c r="K25" s="17">
        <f t="shared" si="3"/>
        <v>6.4349388378662615</v>
      </c>
      <c r="L25" s="17">
        <v>59</v>
      </c>
      <c r="M25" s="17">
        <f t="shared" si="6"/>
        <v>0.52542372881355937</v>
      </c>
      <c r="N25" s="17">
        <v>60</v>
      </c>
      <c r="O25" s="17">
        <f t="shared" ref="O25:P25" si="33">D25/7</f>
        <v>4.4285714285714288</v>
      </c>
      <c r="P25" s="17">
        <f t="shared" si="33"/>
        <v>0</v>
      </c>
      <c r="Q25" s="17">
        <f t="shared" si="8"/>
        <v>13</v>
      </c>
      <c r="R25" s="17"/>
      <c r="S25" s="57">
        <v>1.0380622837370239</v>
      </c>
      <c r="T25" s="57">
        <v>1028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0.20709761631944443</v>
      </c>
      <c r="AD25" s="57">
        <f t="shared" si="12"/>
        <v>-8.8596360261458322</v>
      </c>
      <c r="AE25" s="57">
        <v>-7.18</v>
      </c>
      <c r="AF25" s="57">
        <v>-9.1364599999999996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30.490000000000002</v>
      </c>
      <c r="D26" s="17">
        <v>14</v>
      </c>
      <c r="E26" s="17">
        <v>0</v>
      </c>
      <c r="F26" s="17">
        <v>426.86</v>
      </c>
      <c r="G26" s="17">
        <v>0</v>
      </c>
      <c r="H26" s="17">
        <f t="shared" si="1"/>
        <v>0</v>
      </c>
      <c r="I26" s="17">
        <f t="shared" si="2"/>
        <v>0.30089358115707338</v>
      </c>
      <c r="J26" s="17">
        <f t="shared" si="5"/>
        <v>128.43943405270835</v>
      </c>
      <c r="K26" s="17">
        <f t="shared" si="3"/>
        <v>9.1742452894791686</v>
      </c>
      <c r="L26" s="17">
        <v>30</v>
      </c>
      <c r="M26" s="17">
        <f t="shared" si="6"/>
        <v>0.46666666666666667</v>
      </c>
      <c r="N26" s="17">
        <v>43</v>
      </c>
      <c r="O26" s="17">
        <f t="shared" ref="O26:P26" si="34">D26/7</f>
        <v>2</v>
      </c>
      <c r="P26" s="17">
        <f t="shared" si="34"/>
        <v>0</v>
      </c>
      <c r="Q26" s="17">
        <f t="shared" si="8"/>
        <v>21</v>
      </c>
      <c r="R26" s="17"/>
      <c r="S26" s="57">
        <v>1.2628865979381441</v>
      </c>
      <c r="T26" s="57">
        <v>1028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0.20709761631944443</v>
      </c>
      <c r="AD26" s="57">
        <f t="shared" si="12"/>
        <v>-4.0011259472916656</v>
      </c>
      <c r="AE26" s="57">
        <v>-7.32</v>
      </c>
      <c r="AF26" s="57">
        <v>-9.1364599999999996</v>
      </c>
      <c r="AG26" s="57">
        <v>0</v>
      </c>
    </row>
    <row r="27" spans="1:33" ht="15.75" customHeight="1">
      <c r="A27" s="13" t="s">
        <v>79</v>
      </c>
      <c r="B27" s="27">
        <v>32.99</v>
      </c>
      <c r="C27" s="17">
        <f t="shared" si="4"/>
        <v>30.050909090909091</v>
      </c>
      <c r="D27" s="17">
        <v>33</v>
      </c>
      <c r="E27" s="17">
        <v>0</v>
      </c>
      <c r="F27" s="17">
        <v>991.68</v>
      </c>
      <c r="G27" s="17">
        <v>0</v>
      </c>
      <c r="H27" s="17">
        <f t="shared" si="1"/>
        <v>0</v>
      </c>
      <c r="I27" s="17">
        <f t="shared" si="2"/>
        <v>0.29752903613344273</v>
      </c>
      <c r="J27" s="17">
        <f t="shared" si="5"/>
        <v>295.05359455281246</v>
      </c>
      <c r="K27" s="17">
        <f t="shared" si="3"/>
        <v>8.941018016751892</v>
      </c>
      <c r="L27" s="17">
        <v>61</v>
      </c>
      <c r="M27" s="17">
        <f t="shared" si="6"/>
        <v>0.54098360655737709</v>
      </c>
      <c r="N27" s="17">
        <v>16</v>
      </c>
      <c r="O27" s="17">
        <f t="shared" ref="O27:P27" si="35">D27/7</f>
        <v>4.7142857142857144</v>
      </c>
      <c r="P27" s="17">
        <f t="shared" si="35"/>
        <v>0</v>
      </c>
      <c r="Q27" s="17">
        <f t="shared" si="8"/>
        <v>3</v>
      </c>
      <c r="R27" s="17"/>
      <c r="S27" s="57">
        <v>1.4736842105263159</v>
      </c>
      <c r="T27" s="57">
        <v>1028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0.20709761631944443</v>
      </c>
      <c r="AD27" s="57">
        <f t="shared" si="12"/>
        <v>-9.4312254471874972</v>
      </c>
      <c r="AE27" s="57">
        <v>-7.18</v>
      </c>
      <c r="AF27" s="57">
        <v>-9.1364599999999996</v>
      </c>
      <c r="AG27" s="57">
        <v>0</v>
      </c>
    </row>
    <row r="28" spans="1:33" ht="15.75" customHeight="1">
      <c r="A28" s="13" t="s">
        <v>81</v>
      </c>
      <c r="B28" s="13" t="s">
        <v>115</v>
      </c>
      <c r="C28" s="17">
        <f t="shared" si="4"/>
        <v>30.990000000000002</v>
      </c>
      <c r="D28" s="17">
        <v>9</v>
      </c>
      <c r="E28" s="17">
        <v>0</v>
      </c>
      <c r="F28" s="17">
        <v>278.91000000000003</v>
      </c>
      <c r="G28" s="17">
        <v>0</v>
      </c>
      <c r="H28" s="17">
        <f t="shared" si="1"/>
        <v>0</v>
      </c>
      <c r="I28" s="17">
        <f t="shared" si="2"/>
        <v>0.33823536740010257</v>
      </c>
      <c r="J28" s="17">
        <f t="shared" si="5"/>
        <v>94.337226321562611</v>
      </c>
      <c r="K28" s="17">
        <f t="shared" si="3"/>
        <v>10.481914035729179</v>
      </c>
      <c r="L28" s="17">
        <v>31</v>
      </c>
      <c r="M28" s="17">
        <f t="shared" si="6"/>
        <v>0.29032258064516131</v>
      </c>
      <c r="N28" s="17">
        <v>0</v>
      </c>
      <c r="O28" s="17">
        <f t="shared" ref="O28:P28" si="36">D28/7</f>
        <v>1.2857142857142858</v>
      </c>
      <c r="P28" s="17">
        <f t="shared" si="36"/>
        <v>0</v>
      </c>
      <c r="Q28" s="17">
        <f t="shared" si="8"/>
        <v>0</v>
      </c>
      <c r="R28" s="17"/>
      <c r="S28" s="57">
        <v>0</v>
      </c>
      <c r="T28" s="57">
        <v>1028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0.20709761631944443</v>
      </c>
      <c r="AD28" s="57">
        <f t="shared" si="12"/>
        <v>-2.5721523946874996</v>
      </c>
      <c r="AE28" s="57">
        <v>-7.18</v>
      </c>
      <c r="AF28" s="57">
        <v>-8.3937912537499901</v>
      </c>
      <c r="AG28" s="57">
        <v>0</v>
      </c>
    </row>
    <row r="29" spans="1:33" ht="15.75" customHeight="1">
      <c r="A29" s="13" t="s">
        <v>82</v>
      </c>
      <c r="B29" s="13"/>
      <c r="C29" s="17">
        <f t="shared" si="4"/>
        <v>32.99</v>
      </c>
      <c r="D29" s="17">
        <v>1</v>
      </c>
      <c r="E29" s="17">
        <v>0</v>
      </c>
      <c r="F29" s="17">
        <v>32.99</v>
      </c>
      <c r="G29" s="17">
        <v>0</v>
      </c>
      <c r="H29" s="17">
        <f t="shared" si="1"/>
        <v>0</v>
      </c>
      <c r="I29" s="17">
        <f t="shared" si="2"/>
        <v>0.36926080738797146</v>
      </c>
      <c r="J29" s="17">
        <f t="shared" si="5"/>
        <v>12.181914035729179</v>
      </c>
      <c r="K29" s="17">
        <f t="shared" si="3"/>
        <v>12.181914035729179</v>
      </c>
      <c r="L29" s="17">
        <v>12</v>
      </c>
      <c r="M29" s="17">
        <f t="shared" si="6"/>
        <v>8.3333333333333329E-2</v>
      </c>
      <c r="N29" s="17">
        <v>0</v>
      </c>
      <c r="O29" s="17">
        <f t="shared" ref="O29:P29" si="37">D29/7</f>
        <v>0.14285714285714285</v>
      </c>
      <c r="P29" s="17">
        <f t="shared" si="37"/>
        <v>0</v>
      </c>
      <c r="Q29" s="17">
        <f t="shared" si="8"/>
        <v>0</v>
      </c>
      <c r="R29" s="17"/>
      <c r="S29" s="57">
        <v>1.802426343154246</v>
      </c>
      <c r="T29" s="57">
        <v>1028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0.20709761631944443</v>
      </c>
      <c r="AD29" s="57">
        <f t="shared" si="12"/>
        <v>-0.28579471052083327</v>
      </c>
      <c r="AE29" s="57">
        <v>-7.18</v>
      </c>
      <c r="AF29" s="57">
        <v>-8.3937912537499901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1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1.8988326848249031</v>
      </c>
      <c r="T30" s="57">
        <v>1028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0.20709761631944443</v>
      </c>
      <c r="AD30" s="57">
        <f t="shared" si="12"/>
        <v>0</v>
      </c>
      <c r="AE30" s="57">
        <v>-7.18</v>
      </c>
      <c r="AF30" s="57">
        <v>-8.3937912537499901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1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2.0309050772626929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0.20709761631944443</v>
      </c>
      <c r="AD31" s="57">
        <f t="shared" si="12"/>
        <v>0</v>
      </c>
      <c r="AE31" s="57">
        <v>-7.18</v>
      </c>
      <c r="AF31" s="57">
        <v>-8.3937912537499901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4.1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Orange &amp; 4 Black")</f>
        <v>Pro Cornhole Bags - Set of 8 Regulation All Weather Two Sided Bean Bags for Professional Corn Hole Game - 4 Orange &amp; 4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Info!B1:BJ7000""),3,FALSE),"""")"),"B089H2BFCX")</f>
        <v>B089H2BFCX</v>
      </c>
      <c r="B2" s="2" t="s">
        <v>547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18.32210735735293</v>
      </c>
      <c r="D3" s="4">
        <f>SUM(D4:D99763)</f>
        <v>165</v>
      </c>
      <c r="E3" s="4"/>
      <c r="F3" s="5">
        <f t="shared" ref="F3:G3" si="0">SUM(F4:F99763)</f>
        <v>4303.3499999999995</v>
      </c>
      <c r="G3" s="5">
        <f t="shared" si="0"/>
        <v>-4.3100000000000005</v>
      </c>
      <c r="H3" s="6">
        <f t="shared" ref="H3:H31" si="1">G3/F3*-1</f>
        <v>1.001545307725377E-3</v>
      </c>
      <c r="I3" s="7">
        <f t="shared" ref="I3:I31" si="2">J3/F3</f>
        <v>0.22498987685494287</v>
      </c>
      <c r="J3" s="5">
        <f>SUM(J4:J99763)</f>
        <v>968.21018656371825</v>
      </c>
      <c r="K3" s="5">
        <f t="shared" ref="K3:K31" si="3">J3/D3</f>
        <v>5.8679405246285956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6 - May
6 - Jun
0 - Jul
0 - Aug
0 - Sept
0 - Oct
0 - Nov
0 - Dec
1 - Jan
2 - Feb")</f>
        <v>3 - March
5 - April
6 - May
6 -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88</v>
      </c>
      <c r="C4" s="17">
        <f t="shared" ref="C4:C31" si="4">IFERROR(F4/D4," - ")</f>
        <v>20.323333333333334</v>
      </c>
      <c r="D4" s="17">
        <v>3</v>
      </c>
      <c r="E4" s="17">
        <v>0</v>
      </c>
      <c r="F4" s="17">
        <v>60.97</v>
      </c>
      <c r="G4" s="17">
        <v>0</v>
      </c>
      <c r="H4" s="17">
        <f t="shared" si="1"/>
        <v>0</v>
      </c>
      <c r="I4" s="17">
        <f t="shared" si="2"/>
        <v>0.11058986292123522</v>
      </c>
      <c r="J4" s="17">
        <f t="shared" ref="J4:J31" si="5">F4*0.85+G4+AF4*D4+D4*AE4+AG4+AD4</f>
        <v>6.7426639423077113</v>
      </c>
      <c r="K4" s="17">
        <f t="shared" si="3"/>
        <v>2.2475546474359036</v>
      </c>
      <c r="L4" s="17">
        <v>13</v>
      </c>
      <c r="M4" s="17">
        <f t="shared" ref="M4:M31" si="6">IFERROR(D4/L4,"-")</f>
        <v>0.23076923076923078</v>
      </c>
      <c r="N4" s="17">
        <v>17</v>
      </c>
      <c r="O4" s="17">
        <f t="shared" ref="O4:P4" si="7">D4/7</f>
        <v>0.42857142857142855</v>
      </c>
      <c r="P4" s="17">
        <f t="shared" si="7"/>
        <v>0</v>
      </c>
      <c r="Q4" s="17">
        <f t="shared" ref="Q4:Q31" si="8">ROUNDDOWN(N4/(O4+P4),0)</f>
        <v>39</v>
      </c>
      <c r="R4" s="17"/>
      <c r="S4" s="57">
        <v>0.97175141242937801</v>
      </c>
      <c r="T4" s="57">
        <v>248</v>
      </c>
      <c r="U4" s="58">
        <v>80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7.947916666666667E-2</v>
      </c>
      <c r="AD4" s="57">
        <f t="shared" ref="AD4:AD31" si="12">IFERROR(AB4*AC4*D4*2,0)</f>
        <v>-0.32904374999999997</v>
      </c>
      <c r="AE4" s="57">
        <v>-7.32</v>
      </c>
      <c r="AF4" s="57">
        <v>-7.5975974358974296</v>
      </c>
      <c r="AG4" s="57">
        <v>0</v>
      </c>
    </row>
    <row r="5" spans="1:33" ht="15.75" customHeight="1">
      <c r="A5" s="13" t="s">
        <v>36</v>
      </c>
      <c r="B5" s="25" t="s">
        <v>88</v>
      </c>
      <c r="C5" s="17">
        <f t="shared" si="4"/>
        <v>20.49</v>
      </c>
      <c r="D5" s="17">
        <v>2</v>
      </c>
      <c r="E5" s="17">
        <v>0</v>
      </c>
      <c r="F5" s="17">
        <v>40.98</v>
      </c>
      <c r="G5" s="17">
        <v>0</v>
      </c>
      <c r="H5" s="17">
        <f t="shared" si="1"/>
        <v>0</v>
      </c>
      <c r="I5" s="17">
        <f t="shared" si="2"/>
        <v>8.502300215239475E-2</v>
      </c>
      <c r="J5" s="17">
        <f t="shared" si="5"/>
        <v>3.4842426282051369</v>
      </c>
      <c r="K5" s="17">
        <f t="shared" si="3"/>
        <v>1.7421213141025684</v>
      </c>
      <c r="L5" s="17">
        <v>10</v>
      </c>
      <c r="M5" s="17">
        <f t="shared" si="6"/>
        <v>0.2</v>
      </c>
      <c r="N5" s="17">
        <v>12</v>
      </c>
      <c r="O5" s="17">
        <f t="shared" ref="O5:P5" si="13">D5/7</f>
        <v>0.2857142857142857</v>
      </c>
      <c r="P5" s="17">
        <f t="shared" si="13"/>
        <v>0</v>
      </c>
      <c r="Q5" s="17">
        <f t="shared" si="8"/>
        <v>42</v>
      </c>
      <c r="R5" s="17"/>
      <c r="S5" s="57">
        <v>1.0909090909090899</v>
      </c>
      <c r="T5" s="57">
        <v>248</v>
      </c>
      <c r="U5" s="58">
        <v>80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7.947916666666667E-2</v>
      </c>
      <c r="AD5" s="57">
        <f t="shared" si="12"/>
        <v>-0.21936249999999999</v>
      </c>
      <c r="AE5" s="57">
        <v>-7.32</v>
      </c>
      <c r="AF5" s="57">
        <v>-8.2446974358974305</v>
      </c>
      <c r="AG5" s="57">
        <v>0</v>
      </c>
    </row>
    <row r="6" spans="1:33" ht="15.75" customHeight="1">
      <c r="A6" s="13" t="s">
        <v>38</v>
      </c>
      <c r="B6" s="25" t="s">
        <v>88</v>
      </c>
      <c r="C6" s="17">
        <f t="shared" si="4"/>
        <v>20.49</v>
      </c>
      <c r="D6" s="17">
        <v>2</v>
      </c>
      <c r="E6" s="17">
        <v>0</v>
      </c>
      <c r="F6" s="17">
        <v>40.98</v>
      </c>
      <c r="G6" s="17">
        <v>0</v>
      </c>
      <c r="H6" s="17">
        <f t="shared" si="1"/>
        <v>0</v>
      </c>
      <c r="I6" s="17">
        <f t="shared" si="2"/>
        <v>8.502300215239475E-2</v>
      </c>
      <c r="J6" s="17">
        <f t="shared" si="5"/>
        <v>3.4842426282051369</v>
      </c>
      <c r="K6" s="17">
        <f t="shared" si="3"/>
        <v>1.7421213141025684</v>
      </c>
      <c r="L6" s="17">
        <v>8</v>
      </c>
      <c r="M6" s="17">
        <f t="shared" si="6"/>
        <v>0.25</v>
      </c>
      <c r="N6" s="17">
        <v>10</v>
      </c>
      <c r="O6" s="17">
        <f t="shared" ref="O6:P6" si="14">D6/7</f>
        <v>0.2857142857142857</v>
      </c>
      <c r="P6" s="17">
        <f t="shared" si="14"/>
        <v>0</v>
      </c>
      <c r="Q6" s="17">
        <f t="shared" si="8"/>
        <v>35</v>
      </c>
      <c r="R6" s="17"/>
      <c r="S6" s="57">
        <v>1.17808219178082</v>
      </c>
      <c r="T6" s="57">
        <v>248</v>
      </c>
      <c r="U6" s="58">
        <v>80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7.947916666666667E-2</v>
      </c>
      <c r="AD6" s="57">
        <f t="shared" si="12"/>
        <v>-0.21936249999999999</v>
      </c>
      <c r="AE6" s="57">
        <v>-7.32</v>
      </c>
      <c r="AF6" s="57">
        <v>-8.2446974358974305</v>
      </c>
      <c r="AG6" s="57">
        <v>0</v>
      </c>
    </row>
    <row r="7" spans="1:33" ht="15.75" customHeight="1">
      <c r="A7" s="13" t="s">
        <v>40</v>
      </c>
      <c r="B7" s="25" t="s">
        <v>88</v>
      </c>
      <c r="C7" s="17" t="str">
        <f t="shared" si="4"/>
        <v xml:space="preserve"> - </v>
      </c>
      <c r="D7" s="17">
        <v>0</v>
      </c>
      <c r="E7" s="17">
        <v>1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9</v>
      </c>
      <c r="O7" s="17">
        <f t="shared" ref="O7:P7" si="15">D7/7</f>
        <v>0</v>
      </c>
      <c r="P7" s="17">
        <f t="shared" si="15"/>
        <v>0.14285714285714285</v>
      </c>
      <c r="Q7" s="17">
        <f t="shared" si="8"/>
        <v>63</v>
      </c>
      <c r="R7" s="17"/>
      <c r="S7" s="57">
        <v>1.2352941176470591</v>
      </c>
      <c r="T7" s="57">
        <v>248</v>
      </c>
      <c r="U7" s="58">
        <v>80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7.947916666666667E-2</v>
      </c>
      <c r="AD7" s="57">
        <f t="shared" si="12"/>
        <v>0</v>
      </c>
      <c r="AE7" s="57">
        <v>-7.32</v>
      </c>
      <c r="AF7" s="57">
        <v>-8.2446974359999992</v>
      </c>
      <c r="AG7" s="57">
        <v>0</v>
      </c>
    </row>
    <row r="8" spans="1:33" ht="15.75" customHeight="1">
      <c r="A8" s="13" t="s">
        <v>42</v>
      </c>
      <c r="B8" s="25" t="s">
        <v>88</v>
      </c>
      <c r="C8" s="17">
        <f t="shared" si="4"/>
        <v>20.99</v>
      </c>
      <c r="D8" s="17">
        <v>1</v>
      </c>
      <c r="E8" s="17">
        <v>10</v>
      </c>
      <c r="F8" s="17">
        <v>20.99</v>
      </c>
      <c r="G8" s="17">
        <v>0</v>
      </c>
      <c r="H8" s="17">
        <f t="shared" si="1"/>
        <v>0</v>
      </c>
      <c r="I8" s="17">
        <f t="shared" si="2"/>
        <v>0.1032454175321582</v>
      </c>
      <c r="J8" s="17">
        <f t="shared" si="5"/>
        <v>2.1671213140000005</v>
      </c>
      <c r="K8" s="17">
        <f t="shared" si="3"/>
        <v>2.1671213140000005</v>
      </c>
      <c r="L8" s="17">
        <v>7</v>
      </c>
      <c r="M8" s="17">
        <f t="shared" si="6"/>
        <v>0.14285714285714285</v>
      </c>
      <c r="N8" s="17">
        <v>8</v>
      </c>
      <c r="O8" s="17">
        <f t="shared" ref="O8:P8" si="16">D8/7</f>
        <v>0.14285714285714285</v>
      </c>
      <c r="P8" s="17">
        <f t="shared" si="16"/>
        <v>1.4285714285714286</v>
      </c>
      <c r="Q8" s="17">
        <f t="shared" si="8"/>
        <v>5</v>
      </c>
      <c r="R8" s="17"/>
      <c r="S8" s="57">
        <v>1.3015873015873021</v>
      </c>
      <c r="T8" s="57">
        <v>248</v>
      </c>
      <c r="U8" s="58">
        <v>80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7.947916666666667E-2</v>
      </c>
      <c r="AD8" s="57">
        <f t="shared" si="12"/>
        <v>-0.10968124999999999</v>
      </c>
      <c r="AE8" s="57">
        <v>-7.32</v>
      </c>
      <c r="AF8" s="57">
        <v>-8.2446974359999992</v>
      </c>
      <c r="AG8" s="57">
        <v>0</v>
      </c>
    </row>
    <row r="9" spans="1:33" ht="15.75" customHeight="1">
      <c r="A9" s="13" t="s">
        <v>44</v>
      </c>
      <c r="B9" s="25" t="s">
        <v>88</v>
      </c>
      <c r="C9" s="17" t="str">
        <f t="shared" si="4"/>
        <v xml:space="preserve"> - </v>
      </c>
      <c r="D9" s="17">
        <v>0</v>
      </c>
      <c r="E9" s="17">
        <v>2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4</v>
      </c>
      <c r="O9" s="17">
        <f t="shared" ref="O9:P9" si="17">D9/7</f>
        <v>0</v>
      </c>
      <c r="P9" s="17">
        <f t="shared" si="17"/>
        <v>0.2857142857142857</v>
      </c>
      <c r="Q9" s="17">
        <f t="shared" si="8"/>
        <v>14</v>
      </c>
      <c r="R9" s="17"/>
      <c r="S9" s="57">
        <v>1.482758620689655</v>
      </c>
      <c r="T9" s="57">
        <v>168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7.947916666666667E-2</v>
      </c>
      <c r="AD9" s="57">
        <f t="shared" si="12"/>
        <v>0</v>
      </c>
      <c r="AE9" s="57">
        <v>-7.32</v>
      </c>
      <c r="AF9" s="57">
        <v>-8.597902564</v>
      </c>
      <c r="AG9" s="57">
        <v>0</v>
      </c>
    </row>
    <row r="10" spans="1:33" ht="15.75" customHeight="1">
      <c r="A10" s="13" t="s">
        <v>46</v>
      </c>
      <c r="B10" s="13"/>
      <c r="C10" s="17">
        <f t="shared" si="4"/>
        <v>18.989999999999998</v>
      </c>
      <c r="D10" s="17">
        <v>1</v>
      </c>
      <c r="E10" s="17">
        <v>0</v>
      </c>
      <c r="F10" s="17">
        <v>18.989999999999998</v>
      </c>
      <c r="G10" s="17">
        <v>0</v>
      </c>
      <c r="H10" s="17">
        <f t="shared" si="1"/>
        <v>0</v>
      </c>
      <c r="I10" s="17">
        <f t="shared" si="2"/>
        <v>5.9987459715638144E-3</v>
      </c>
      <c r="J10" s="17">
        <f t="shared" si="5"/>
        <v>0.11391618599999682</v>
      </c>
      <c r="K10" s="17">
        <f t="shared" si="3"/>
        <v>0.11391618599999682</v>
      </c>
      <c r="L10" s="17">
        <v>4</v>
      </c>
      <c r="M10" s="17">
        <f t="shared" si="6"/>
        <v>0.25</v>
      </c>
      <c r="N10" s="17">
        <v>3</v>
      </c>
      <c r="O10" s="17">
        <f t="shared" ref="O10:P10" si="18">D10/7</f>
        <v>0.14285714285714285</v>
      </c>
      <c r="P10" s="17">
        <f t="shared" si="18"/>
        <v>0</v>
      </c>
      <c r="Q10" s="17">
        <f t="shared" si="8"/>
        <v>21</v>
      </c>
      <c r="R10" s="17"/>
      <c r="S10" s="57">
        <v>1.708333333333333</v>
      </c>
      <c r="T10" s="57">
        <v>124</v>
      </c>
      <c r="U10" s="58">
        <v>124</v>
      </c>
      <c r="V10" s="61">
        <v>44301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7.947916666666667E-2</v>
      </c>
      <c r="AD10" s="57">
        <f t="shared" si="12"/>
        <v>-0.10968124999999999</v>
      </c>
      <c r="AE10" s="57">
        <v>-7.32</v>
      </c>
      <c r="AF10" s="57">
        <v>-8.597902564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1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1</v>
      </c>
      <c r="O11" s="17">
        <f t="shared" ref="O11:P11" si="19">D11/7</f>
        <v>0</v>
      </c>
      <c r="P11" s="17">
        <f t="shared" si="19"/>
        <v>0.14285714285714285</v>
      </c>
      <c r="Q11" s="17">
        <f t="shared" si="8"/>
        <v>7</v>
      </c>
      <c r="R11" s="17"/>
      <c r="S11" s="57">
        <v>0</v>
      </c>
      <c r="T11" s="57">
        <v>124</v>
      </c>
      <c r="U11" s="58">
        <v>124</v>
      </c>
      <c r="V11" s="61">
        <v>44301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7.947916666666667E-2</v>
      </c>
      <c r="AD11" s="57">
        <f t="shared" si="12"/>
        <v>0</v>
      </c>
      <c r="AE11" s="57">
        <v>-7.32</v>
      </c>
      <c r="AF11" s="57">
        <v>-8.6850820510000002</v>
      </c>
      <c r="AG11" s="57">
        <v>0</v>
      </c>
    </row>
    <row r="12" spans="1:33" ht="15.75" customHeight="1">
      <c r="A12" s="13" t="s">
        <v>50</v>
      </c>
      <c r="B12" s="13" t="s">
        <v>548</v>
      </c>
      <c r="C12" s="17">
        <f t="shared" si="4"/>
        <v>20.99</v>
      </c>
      <c r="D12" s="17">
        <v>1</v>
      </c>
      <c r="E12" s="17">
        <v>0</v>
      </c>
      <c r="F12" s="17">
        <v>20.99</v>
      </c>
      <c r="G12" s="17">
        <v>0</v>
      </c>
      <c r="H12" s="17">
        <f t="shared" si="1"/>
        <v>0</v>
      </c>
      <c r="I12" s="17">
        <f t="shared" si="2"/>
        <v>7.2797463077655972E-2</v>
      </c>
      <c r="J12" s="17">
        <f t="shared" si="5"/>
        <v>1.5280187499999989</v>
      </c>
      <c r="K12" s="17">
        <f t="shared" si="3"/>
        <v>1.5280187499999989</v>
      </c>
      <c r="L12" s="17">
        <v>0</v>
      </c>
      <c r="M12" s="17" t="str">
        <f t="shared" si="6"/>
        <v>-</v>
      </c>
      <c r="N12" s="17">
        <v>77</v>
      </c>
      <c r="O12" s="17">
        <f t="shared" ref="O12:P12" si="20">D12/7</f>
        <v>0.14285714285714285</v>
      </c>
      <c r="P12" s="17">
        <f t="shared" si="20"/>
        <v>0</v>
      </c>
      <c r="Q12" s="17">
        <f t="shared" si="8"/>
        <v>539</v>
      </c>
      <c r="R12" s="17"/>
      <c r="S12" s="57">
        <v>0.97435897435897434</v>
      </c>
      <c r="T12" s="57">
        <v>124</v>
      </c>
      <c r="U12" s="58">
        <v>124</v>
      </c>
      <c r="V12" s="61">
        <v>44307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7.947916666666667E-2</v>
      </c>
      <c r="AD12" s="57">
        <f t="shared" si="12"/>
        <v>-0.10968124999999999</v>
      </c>
      <c r="AE12" s="57">
        <v>-7.32</v>
      </c>
      <c r="AF12" s="57">
        <v>-8.8838000000000008</v>
      </c>
      <c r="AG12" s="57">
        <v>0</v>
      </c>
    </row>
    <row r="13" spans="1:33" ht="15.75" customHeight="1">
      <c r="A13" s="13" t="s">
        <v>52</v>
      </c>
      <c r="B13" s="13" t="s">
        <v>549</v>
      </c>
      <c r="C13" s="17">
        <f t="shared" si="4"/>
        <v>18.989999999999998</v>
      </c>
      <c r="D13" s="17">
        <v>1</v>
      </c>
      <c r="E13" s="17">
        <v>1</v>
      </c>
      <c r="F13" s="17">
        <v>18.989999999999998</v>
      </c>
      <c r="G13" s="17">
        <v>0</v>
      </c>
      <c r="H13" s="17">
        <f t="shared" si="1"/>
        <v>0</v>
      </c>
      <c r="I13" s="17">
        <f t="shared" si="2"/>
        <v>-9.0564112690892078E-3</v>
      </c>
      <c r="J13" s="17">
        <f t="shared" si="5"/>
        <v>-0.17198125000000403</v>
      </c>
      <c r="K13" s="17">
        <f t="shared" si="3"/>
        <v>-0.17198125000000403</v>
      </c>
      <c r="L13" s="17">
        <v>5</v>
      </c>
      <c r="M13" s="17">
        <f t="shared" si="6"/>
        <v>0.2</v>
      </c>
      <c r="N13" s="17">
        <v>72</v>
      </c>
      <c r="O13" s="17">
        <f t="shared" ref="O13:P13" si="21">D13/7</f>
        <v>0.14285714285714285</v>
      </c>
      <c r="P13" s="17">
        <f t="shared" si="21"/>
        <v>0.14285714285714285</v>
      </c>
      <c r="Q13" s="17">
        <f t="shared" si="8"/>
        <v>252</v>
      </c>
      <c r="R13" s="17"/>
      <c r="S13" s="57">
        <v>1.0571428571428569</v>
      </c>
      <c r="T13" s="57">
        <v>124</v>
      </c>
      <c r="U13" s="58">
        <v>124</v>
      </c>
      <c r="V13" s="61">
        <v>44307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7.947916666666667E-2</v>
      </c>
      <c r="AD13" s="57">
        <f t="shared" si="12"/>
        <v>-0.10968124999999999</v>
      </c>
      <c r="AE13" s="57">
        <v>-7.32</v>
      </c>
      <c r="AF13" s="57">
        <v>-8.8838000000000008</v>
      </c>
      <c r="AG13" s="57">
        <v>0</v>
      </c>
    </row>
    <row r="14" spans="1:33" ht="15.75" customHeight="1">
      <c r="A14" s="13" t="s">
        <v>54</v>
      </c>
      <c r="B14" s="13" t="s">
        <v>144</v>
      </c>
      <c r="C14" s="17">
        <f t="shared" si="4"/>
        <v>20.99</v>
      </c>
      <c r="D14" s="17">
        <v>4</v>
      </c>
      <c r="E14" s="17">
        <v>3</v>
      </c>
      <c r="F14" s="17">
        <v>83.96</v>
      </c>
      <c r="G14" s="17">
        <v>-3.19</v>
      </c>
      <c r="H14" s="17">
        <f t="shared" si="1"/>
        <v>3.7994282991900906E-2</v>
      </c>
      <c r="I14" s="17">
        <f t="shared" si="2"/>
        <v>3.48031800857551E-2</v>
      </c>
      <c r="J14" s="17">
        <f t="shared" si="5"/>
        <v>2.9220749999999978</v>
      </c>
      <c r="K14" s="17">
        <f t="shared" si="3"/>
        <v>0.73051874999999944</v>
      </c>
      <c r="L14" s="17">
        <v>7</v>
      </c>
      <c r="M14" s="17">
        <f t="shared" si="6"/>
        <v>0.5714285714285714</v>
      </c>
      <c r="N14" s="17">
        <v>71</v>
      </c>
      <c r="O14" s="17">
        <f t="shared" ref="O14:P14" si="22">D14/7</f>
        <v>0.5714285714285714</v>
      </c>
      <c r="P14" s="17">
        <f t="shared" si="22"/>
        <v>0.42857142857142855</v>
      </c>
      <c r="Q14" s="17">
        <f t="shared" si="8"/>
        <v>71</v>
      </c>
      <c r="R14" s="17"/>
      <c r="S14" s="57">
        <v>0.93548387096774188</v>
      </c>
      <c r="T14" s="57">
        <v>124</v>
      </c>
      <c r="U14" s="58">
        <v>124</v>
      </c>
      <c r="V14" s="61">
        <v>44307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7.947916666666667E-2</v>
      </c>
      <c r="AD14" s="57">
        <f t="shared" si="12"/>
        <v>-0.43872499999999998</v>
      </c>
      <c r="AE14" s="57">
        <v>-7.32</v>
      </c>
      <c r="AF14" s="57">
        <v>-8.8838000000000008</v>
      </c>
      <c r="AG14" s="57">
        <v>0</v>
      </c>
    </row>
    <row r="15" spans="1:33" ht="15.75" customHeight="1">
      <c r="A15" s="13" t="s">
        <v>56</v>
      </c>
      <c r="B15" s="13" t="s">
        <v>550</v>
      </c>
      <c r="C15" s="17">
        <f t="shared" si="4"/>
        <v>20.99</v>
      </c>
      <c r="D15" s="17">
        <v>2</v>
      </c>
      <c r="E15" s="17">
        <v>7</v>
      </c>
      <c r="F15" s="17">
        <v>41.98</v>
      </c>
      <c r="G15" s="17">
        <v>-1.1200000000000001</v>
      </c>
      <c r="H15" s="17">
        <f t="shared" si="1"/>
        <v>2.6679371129109106E-2</v>
      </c>
      <c r="I15" s="17">
        <f t="shared" si="2"/>
        <v>3.4080931395902882E-2</v>
      </c>
      <c r="J15" s="17">
        <f t="shared" si="5"/>
        <v>1.4307175000000028</v>
      </c>
      <c r="K15" s="17">
        <f t="shared" si="3"/>
        <v>0.71535875000000138</v>
      </c>
      <c r="L15" s="17">
        <v>14</v>
      </c>
      <c r="M15" s="17">
        <f t="shared" si="6"/>
        <v>0.14285714285714285</v>
      </c>
      <c r="N15" s="17">
        <v>61</v>
      </c>
      <c r="O15" s="17">
        <f t="shared" ref="O15:P15" si="23">D15/7</f>
        <v>0.2857142857142857</v>
      </c>
      <c r="P15" s="17">
        <f t="shared" si="23"/>
        <v>1</v>
      </c>
      <c r="Q15" s="17">
        <f t="shared" si="8"/>
        <v>47</v>
      </c>
      <c r="R15" s="17"/>
      <c r="S15" s="57">
        <v>1.2075471698113209</v>
      </c>
      <c r="T15" s="57">
        <v>124</v>
      </c>
      <c r="U15" s="58">
        <v>124</v>
      </c>
      <c r="V15" s="61">
        <v>44307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7.947916666666667E-2</v>
      </c>
      <c r="AD15" s="57">
        <f t="shared" si="12"/>
        <v>-0.21936249999999999</v>
      </c>
      <c r="AE15" s="57">
        <v>-7.32</v>
      </c>
      <c r="AF15" s="57">
        <v>-9.1364599999999996</v>
      </c>
      <c r="AG15" s="57">
        <v>0</v>
      </c>
    </row>
    <row r="16" spans="1:33" ht="15.75" customHeight="1">
      <c r="A16" s="13" t="s">
        <v>57</v>
      </c>
      <c r="B16" s="13" t="s">
        <v>100</v>
      </c>
      <c r="C16" s="17">
        <f t="shared" si="4"/>
        <v>24.132857142857144</v>
      </c>
      <c r="D16" s="17">
        <v>7</v>
      </c>
      <c r="E16" s="17">
        <v>2</v>
      </c>
      <c r="F16" s="17">
        <v>168.93</v>
      </c>
      <c r="G16" s="17">
        <v>0</v>
      </c>
      <c r="H16" s="17">
        <f t="shared" si="1"/>
        <v>0</v>
      </c>
      <c r="I16" s="17">
        <f t="shared" si="2"/>
        <v>0.1635441381045403</v>
      </c>
      <c r="J16" s="17">
        <f t="shared" si="5"/>
        <v>27.627511249999994</v>
      </c>
      <c r="K16" s="17">
        <f t="shared" si="3"/>
        <v>3.9467873214285705</v>
      </c>
      <c r="L16" s="17">
        <v>24</v>
      </c>
      <c r="M16" s="17">
        <f t="shared" si="6"/>
        <v>0.29166666666666669</v>
      </c>
      <c r="N16" s="17">
        <v>50</v>
      </c>
      <c r="O16" s="17">
        <f t="shared" ref="O16:P16" si="24">D16/7</f>
        <v>1</v>
      </c>
      <c r="P16" s="17">
        <f t="shared" si="24"/>
        <v>0.2857142857142857</v>
      </c>
      <c r="Q16" s="17">
        <f t="shared" si="8"/>
        <v>38</v>
      </c>
      <c r="R16" s="17"/>
      <c r="S16" s="57">
        <v>1.037037037037037</v>
      </c>
      <c r="T16" s="57">
        <v>124</v>
      </c>
      <c r="U16" s="58">
        <v>124</v>
      </c>
      <c r="V16" s="61">
        <v>44307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7.947916666666667E-2</v>
      </c>
      <c r="AD16" s="57">
        <f t="shared" si="12"/>
        <v>-0.76776875</v>
      </c>
      <c r="AE16" s="57">
        <v>-7.32</v>
      </c>
      <c r="AF16" s="57">
        <v>-9.1364599999999996</v>
      </c>
      <c r="AG16" s="57">
        <v>0</v>
      </c>
    </row>
    <row r="17" spans="1:33" ht="15.75" customHeight="1">
      <c r="A17" s="13" t="s">
        <v>59</v>
      </c>
      <c r="B17" s="13" t="s">
        <v>531</v>
      </c>
      <c r="C17" s="17">
        <f t="shared" si="4"/>
        <v>24.523333333333333</v>
      </c>
      <c r="D17" s="17">
        <v>15</v>
      </c>
      <c r="E17" s="17">
        <v>1</v>
      </c>
      <c r="F17" s="17">
        <v>367.85</v>
      </c>
      <c r="G17" s="17">
        <v>0</v>
      </c>
      <c r="H17" s="17">
        <f t="shared" si="1"/>
        <v>0</v>
      </c>
      <c r="I17" s="17">
        <f t="shared" si="2"/>
        <v>0.17447432717140141</v>
      </c>
      <c r="J17" s="17">
        <f t="shared" si="5"/>
        <v>64.180381250000011</v>
      </c>
      <c r="K17" s="17">
        <f t="shared" si="3"/>
        <v>4.2786920833333344</v>
      </c>
      <c r="L17" s="17">
        <v>31</v>
      </c>
      <c r="M17" s="17">
        <f t="shared" si="6"/>
        <v>0.4838709677419355</v>
      </c>
      <c r="N17" s="17">
        <v>37</v>
      </c>
      <c r="O17" s="17">
        <f t="shared" ref="O17:P17" si="25">D17/7</f>
        <v>2.1428571428571428</v>
      </c>
      <c r="P17" s="17">
        <f t="shared" si="25"/>
        <v>0.14285714285714285</v>
      </c>
      <c r="Q17" s="17">
        <f t="shared" si="8"/>
        <v>16</v>
      </c>
      <c r="R17" s="17"/>
      <c r="S17" s="57">
        <v>1.452054794520548</v>
      </c>
      <c r="T17" s="57">
        <v>716</v>
      </c>
      <c r="U17" s="58">
        <v>124</v>
      </c>
      <c r="V17" s="61">
        <v>44322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7.947916666666667E-2</v>
      </c>
      <c r="AD17" s="57">
        <f t="shared" si="12"/>
        <v>-1.64521875</v>
      </c>
      <c r="AE17" s="57">
        <v>-7.32</v>
      </c>
      <c r="AF17" s="57">
        <v>-9.1364599999999996</v>
      </c>
      <c r="AG17" s="57">
        <v>0</v>
      </c>
    </row>
    <row r="18" spans="1:33" ht="15.75" customHeight="1">
      <c r="A18" s="13" t="s">
        <v>61</v>
      </c>
      <c r="B18" s="13" t="s">
        <v>529</v>
      </c>
      <c r="C18" s="17">
        <f t="shared" si="4"/>
        <v>28.704285714285714</v>
      </c>
      <c r="D18" s="17">
        <v>7</v>
      </c>
      <c r="E18" s="17">
        <v>0</v>
      </c>
      <c r="F18" s="17">
        <v>200.93</v>
      </c>
      <c r="G18" s="17">
        <v>0</v>
      </c>
      <c r="H18" s="17">
        <f t="shared" si="1"/>
        <v>0</v>
      </c>
      <c r="I18" s="17">
        <f t="shared" si="2"/>
        <v>0.27286871671726476</v>
      </c>
      <c r="J18" s="17">
        <f t="shared" si="5"/>
        <v>54.827511250000008</v>
      </c>
      <c r="K18" s="17">
        <f t="shared" si="3"/>
        <v>7.8325016071428584</v>
      </c>
      <c r="L18" s="17">
        <v>20</v>
      </c>
      <c r="M18" s="17">
        <f t="shared" si="6"/>
        <v>0.35</v>
      </c>
      <c r="N18" s="17">
        <v>26</v>
      </c>
      <c r="O18" s="17">
        <f t="shared" ref="O18:P18" si="26">D18/7</f>
        <v>1</v>
      </c>
      <c r="P18" s="17">
        <f t="shared" si="26"/>
        <v>0</v>
      </c>
      <c r="Q18" s="17">
        <f t="shared" si="8"/>
        <v>26</v>
      </c>
      <c r="R18" s="17"/>
      <c r="S18" s="57">
        <v>1.9495798319327731</v>
      </c>
      <c r="T18" s="57">
        <v>716</v>
      </c>
      <c r="U18" s="58">
        <v>124</v>
      </c>
      <c r="V18" s="61">
        <v>44322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7.947916666666667E-2</v>
      </c>
      <c r="AD18" s="57">
        <f t="shared" si="12"/>
        <v>-0.76776875</v>
      </c>
      <c r="AE18" s="57">
        <v>-7.32</v>
      </c>
      <c r="AF18" s="57">
        <v>-9.1364599999999996</v>
      </c>
      <c r="AG18" s="57">
        <v>0</v>
      </c>
    </row>
    <row r="19" spans="1:33" ht="15.75" customHeight="1">
      <c r="A19" s="13" t="s">
        <v>64</v>
      </c>
      <c r="B19" s="13" t="s">
        <v>551</v>
      </c>
      <c r="C19" s="17">
        <f t="shared" si="4"/>
        <v>27.24</v>
      </c>
      <c r="D19" s="17">
        <v>4</v>
      </c>
      <c r="E19" s="17">
        <v>0</v>
      </c>
      <c r="F19" s="17">
        <v>108.96</v>
      </c>
      <c r="G19" s="17">
        <v>0</v>
      </c>
      <c r="H19" s="17">
        <f t="shared" si="1"/>
        <v>0</v>
      </c>
      <c r="I19" s="17">
        <f t="shared" si="2"/>
        <v>0.24184503487518341</v>
      </c>
      <c r="J19" s="17">
        <f t="shared" si="5"/>
        <v>26.351434999999984</v>
      </c>
      <c r="K19" s="17">
        <f t="shared" si="3"/>
        <v>6.5878587499999961</v>
      </c>
      <c r="L19" s="17">
        <v>20</v>
      </c>
      <c r="M19" s="17">
        <f t="shared" si="6"/>
        <v>0.2</v>
      </c>
      <c r="N19" s="17">
        <v>24</v>
      </c>
      <c r="O19" s="17">
        <f t="shared" ref="O19:P19" si="27">D19/7</f>
        <v>0.5714285714285714</v>
      </c>
      <c r="P19" s="17">
        <f t="shared" si="27"/>
        <v>0</v>
      </c>
      <c r="Q19" s="17">
        <f t="shared" si="8"/>
        <v>42</v>
      </c>
      <c r="R19" s="17"/>
      <c r="S19" s="57">
        <v>2.0884955752212391</v>
      </c>
      <c r="T19" s="57">
        <v>716</v>
      </c>
      <c r="U19" s="58">
        <v>124</v>
      </c>
      <c r="V19" s="61">
        <v>44331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7.947916666666667E-2</v>
      </c>
      <c r="AD19" s="57">
        <f t="shared" si="12"/>
        <v>-0.43872499999999998</v>
      </c>
      <c r="AE19" s="57">
        <v>-7.32</v>
      </c>
      <c r="AF19" s="57">
        <v>-9.1364599999999996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26.99</v>
      </c>
      <c r="D20" s="17">
        <v>9</v>
      </c>
      <c r="E20" s="17">
        <v>0</v>
      </c>
      <c r="F20" s="17">
        <v>242.91</v>
      </c>
      <c r="G20" s="17">
        <v>0</v>
      </c>
      <c r="H20" s="17">
        <f t="shared" si="1"/>
        <v>0</v>
      </c>
      <c r="I20" s="17">
        <f t="shared" si="2"/>
        <v>0.2362118840311227</v>
      </c>
      <c r="J20" s="17">
        <f t="shared" si="5"/>
        <v>57.378228750000012</v>
      </c>
      <c r="K20" s="17">
        <f t="shared" si="3"/>
        <v>6.3753587500000011</v>
      </c>
      <c r="L20" s="17">
        <v>44</v>
      </c>
      <c r="M20" s="17">
        <f t="shared" si="6"/>
        <v>0.20454545454545456</v>
      </c>
      <c r="N20" s="17">
        <v>13</v>
      </c>
      <c r="O20" s="17">
        <f t="shared" ref="O20:P20" si="28">D20/7</f>
        <v>1.2857142857142858</v>
      </c>
      <c r="P20" s="17">
        <f t="shared" si="28"/>
        <v>0</v>
      </c>
      <c r="Q20" s="17">
        <f t="shared" si="8"/>
        <v>10</v>
      </c>
      <c r="R20" s="17"/>
      <c r="S20" s="57">
        <v>1.6645962732919251</v>
      </c>
      <c r="T20" s="57">
        <v>716</v>
      </c>
      <c r="U20" s="58">
        <v>124</v>
      </c>
      <c r="V20" s="61">
        <v>44323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7.947916666666667E-2</v>
      </c>
      <c r="AD20" s="57">
        <f t="shared" si="12"/>
        <v>-0.9871312499999999</v>
      </c>
      <c r="AE20" s="57">
        <v>-7.32</v>
      </c>
      <c r="AF20" s="57">
        <v>-9.1364599999999996</v>
      </c>
      <c r="AG20" s="57">
        <v>0</v>
      </c>
    </row>
    <row r="21" spans="1:33" ht="15.75" customHeight="1">
      <c r="A21" s="13" t="s">
        <v>68</v>
      </c>
      <c r="B21" s="13" t="s">
        <v>115</v>
      </c>
      <c r="C21" s="17">
        <f t="shared" si="4"/>
        <v>26.99</v>
      </c>
      <c r="D21" s="17">
        <v>8</v>
      </c>
      <c r="E21" s="17">
        <v>0</v>
      </c>
      <c r="F21" s="17">
        <v>215.92</v>
      </c>
      <c r="G21" s="17">
        <v>0</v>
      </c>
      <c r="H21" s="17">
        <f t="shared" si="1"/>
        <v>0</v>
      </c>
      <c r="I21" s="17">
        <f t="shared" si="2"/>
        <v>0.23621188403112256</v>
      </c>
      <c r="J21" s="17">
        <f t="shared" si="5"/>
        <v>51.00286999999998</v>
      </c>
      <c r="K21" s="17">
        <f t="shared" si="3"/>
        <v>6.3753587499999975</v>
      </c>
      <c r="L21" s="17">
        <v>13</v>
      </c>
      <c r="M21" s="17">
        <f t="shared" si="6"/>
        <v>0.61538461538461542</v>
      </c>
      <c r="N21" s="17">
        <v>1</v>
      </c>
      <c r="O21" s="17">
        <f t="shared" ref="O21:P21" si="29">D21/7</f>
        <v>1.1428571428571428</v>
      </c>
      <c r="P21" s="17">
        <f t="shared" si="29"/>
        <v>0</v>
      </c>
      <c r="Q21" s="17">
        <f t="shared" si="8"/>
        <v>0</v>
      </c>
      <c r="R21" s="17"/>
      <c r="S21" s="57">
        <v>2.218978102189781</v>
      </c>
      <c r="T21" s="57">
        <v>592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7.947916666666667E-2</v>
      </c>
      <c r="AD21" s="57">
        <f t="shared" si="12"/>
        <v>-0.87744999999999995</v>
      </c>
      <c r="AE21" s="57">
        <v>-7.32</v>
      </c>
      <c r="AF21" s="57">
        <v>-9.1364599999999996</v>
      </c>
      <c r="AG21" s="57">
        <v>0</v>
      </c>
    </row>
    <row r="22" spans="1:33" ht="15.75" customHeight="1">
      <c r="A22" s="13" t="s">
        <v>70</v>
      </c>
      <c r="B22" s="13" t="s">
        <v>100</v>
      </c>
      <c r="C22" s="17">
        <f t="shared" si="4"/>
        <v>26.99</v>
      </c>
      <c r="D22" s="17">
        <v>9</v>
      </c>
      <c r="E22" s="17">
        <v>0</v>
      </c>
      <c r="F22" s="17">
        <v>242.91</v>
      </c>
      <c r="G22" s="17">
        <v>0</v>
      </c>
      <c r="H22" s="17">
        <f t="shared" si="1"/>
        <v>0</v>
      </c>
      <c r="I22" s="17">
        <f t="shared" si="2"/>
        <v>0.2362118840311227</v>
      </c>
      <c r="J22" s="17">
        <f t="shared" si="5"/>
        <v>57.378228750000012</v>
      </c>
      <c r="K22" s="17">
        <f t="shared" si="3"/>
        <v>6.3753587500000011</v>
      </c>
      <c r="L22" s="17">
        <v>20</v>
      </c>
      <c r="M22" s="17">
        <f t="shared" si="6"/>
        <v>0.45</v>
      </c>
      <c r="N22" s="17">
        <v>111</v>
      </c>
      <c r="O22" s="17">
        <f t="shared" ref="O22:P22" si="30">D22/7</f>
        <v>1.2857142857142858</v>
      </c>
      <c r="P22" s="17">
        <f t="shared" si="30"/>
        <v>0</v>
      </c>
      <c r="Q22" s="17">
        <f t="shared" si="8"/>
        <v>86</v>
      </c>
      <c r="R22" s="17"/>
      <c r="S22" s="57">
        <v>1.415929203539823</v>
      </c>
      <c r="T22" s="57">
        <v>592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7.947916666666667E-2</v>
      </c>
      <c r="AD22" s="57">
        <f t="shared" si="12"/>
        <v>-0.9871312499999999</v>
      </c>
      <c r="AE22" s="57">
        <v>-7.32</v>
      </c>
      <c r="AF22" s="57">
        <v>-9.1364599999999996</v>
      </c>
      <c r="AG22" s="57">
        <v>0</v>
      </c>
    </row>
    <row r="23" spans="1:33" ht="15.75" customHeight="1">
      <c r="A23" s="13" t="s">
        <v>72</v>
      </c>
      <c r="B23" s="13" t="s">
        <v>552</v>
      </c>
      <c r="C23" s="17">
        <f t="shared" si="4"/>
        <v>26.767777777777777</v>
      </c>
      <c r="D23" s="17">
        <v>9</v>
      </c>
      <c r="E23" s="17">
        <v>0</v>
      </c>
      <c r="F23" s="17">
        <v>240.91</v>
      </c>
      <c r="G23" s="17">
        <v>0</v>
      </c>
      <c r="H23" s="17">
        <f t="shared" si="1"/>
        <v>0</v>
      </c>
      <c r="I23" s="17">
        <f t="shared" si="2"/>
        <v>0.23111630380640072</v>
      </c>
      <c r="J23" s="17">
        <f t="shared" si="5"/>
        <v>55.678228749999995</v>
      </c>
      <c r="K23" s="17">
        <f t="shared" si="3"/>
        <v>6.1864698611111102</v>
      </c>
      <c r="L23" s="17">
        <v>23</v>
      </c>
      <c r="M23" s="17">
        <f t="shared" si="6"/>
        <v>0.39130434782608697</v>
      </c>
      <c r="N23" s="17">
        <v>98</v>
      </c>
      <c r="O23" s="17">
        <f t="shared" ref="O23:P23" si="31">D23/7</f>
        <v>1.2857142857142858</v>
      </c>
      <c r="P23" s="17">
        <f t="shared" si="31"/>
        <v>0</v>
      </c>
      <c r="Q23" s="17">
        <f t="shared" si="8"/>
        <v>76</v>
      </c>
      <c r="R23" s="17"/>
      <c r="S23" s="57">
        <v>1.66824644549763</v>
      </c>
      <c r="T23" s="57">
        <v>592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7.947916666666667E-2</v>
      </c>
      <c r="AD23" s="57">
        <f t="shared" si="12"/>
        <v>-0.9871312499999999</v>
      </c>
      <c r="AE23" s="57">
        <v>-7.32</v>
      </c>
      <c r="AF23" s="57">
        <v>-9.1364599999999996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24.990000000000002</v>
      </c>
      <c r="D24" s="17">
        <v>7</v>
      </c>
      <c r="E24" s="17">
        <v>0</v>
      </c>
      <c r="F24" s="17">
        <v>174.93</v>
      </c>
      <c r="G24" s="17">
        <v>0</v>
      </c>
      <c r="H24" s="17">
        <f t="shared" si="1"/>
        <v>0</v>
      </c>
      <c r="I24" s="17">
        <f t="shared" si="2"/>
        <v>0.18708918567426977</v>
      </c>
      <c r="J24" s="17">
        <f t="shared" si="5"/>
        <v>32.727511250000013</v>
      </c>
      <c r="K24" s="17">
        <f t="shared" si="3"/>
        <v>4.6753587500000018</v>
      </c>
      <c r="L24" s="17">
        <v>30</v>
      </c>
      <c r="M24" s="17">
        <f t="shared" si="6"/>
        <v>0.23333333333333334</v>
      </c>
      <c r="N24" s="17">
        <v>90</v>
      </c>
      <c r="O24" s="17">
        <f t="shared" ref="O24:P24" si="32">D24/7</f>
        <v>1</v>
      </c>
      <c r="P24" s="17">
        <f t="shared" si="32"/>
        <v>0</v>
      </c>
      <c r="Q24" s="17">
        <f t="shared" si="8"/>
        <v>90</v>
      </c>
      <c r="R24" s="17"/>
      <c r="S24" s="57">
        <v>2.112359550561798</v>
      </c>
      <c r="T24" s="57">
        <v>592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7.947916666666667E-2</v>
      </c>
      <c r="AD24" s="57">
        <f t="shared" si="12"/>
        <v>-0.76776875</v>
      </c>
      <c r="AE24" s="57">
        <v>-7.32</v>
      </c>
      <c r="AF24" s="57">
        <v>-9.1364599999999996</v>
      </c>
      <c r="AG24" s="57">
        <v>0</v>
      </c>
    </row>
    <row r="25" spans="1:33" ht="15.75" customHeight="1">
      <c r="A25" s="13" t="s">
        <v>76</v>
      </c>
      <c r="B25" s="13" t="s">
        <v>553</v>
      </c>
      <c r="C25" s="17">
        <f t="shared" si="4"/>
        <v>24.99</v>
      </c>
      <c r="D25" s="17">
        <v>16</v>
      </c>
      <c r="E25" s="17">
        <v>0</v>
      </c>
      <c r="F25" s="17">
        <v>399.84</v>
      </c>
      <c r="G25" s="17">
        <v>0</v>
      </c>
      <c r="H25" s="17">
        <f t="shared" si="1"/>
        <v>0</v>
      </c>
      <c r="I25" s="17">
        <f t="shared" si="2"/>
        <v>0.19269142657062821</v>
      </c>
      <c r="J25" s="17">
        <f t="shared" si="5"/>
        <v>77.045739999999981</v>
      </c>
      <c r="K25" s="17">
        <f t="shared" si="3"/>
        <v>4.8153587499999988</v>
      </c>
      <c r="L25" s="17">
        <v>47</v>
      </c>
      <c r="M25" s="17">
        <f t="shared" si="6"/>
        <v>0.34042553191489361</v>
      </c>
      <c r="N25" s="17">
        <v>74</v>
      </c>
      <c r="O25" s="17">
        <f t="shared" ref="O25:P25" si="33">D25/7</f>
        <v>2.2857142857142856</v>
      </c>
      <c r="P25" s="17">
        <f t="shared" si="33"/>
        <v>0</v>
      </c>
      <c r="Q25" s="17">
        <f t="shared" si="8"/>
        <v>32</v>
      </c>
      <c r="R25" s="17"/>
      <c r="S25" s="57">
        <v>1.7565217391304351</v>
      </c>
      <c r="T25" s="57">
        <v>592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7.947916666666667E-2</v>
      </c>
      <c r="AD25" s="57">
        <f t="shared" si="12"/>
        <v>-1.7548999999999999</v>
      </c>
      <c r="AE25" s="57">
        <v>-7.18</v>
      </c>
      <c r="AF25" s="57">
        <v>-9.1364599999999996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26.99</v>
      </c>
      <c r="D26" s="17">
        <v>10</v>
      </c>
      <c r="E26" s="17">
        <v>0</v>
      </c>
      <c r="F26" s="17">
        <v>269.89999999999998</v>
      </c>
      <c r="G26" s="17">
        <v>0</v>
      </c>
      <c r="H26" s="17">
        <f t="shared" si="1"/>
        <v>0</v>
      </c>
      <c r="I26" s="17">
        <f t="shared" si="2"/>
        <v>0.24139899036680243</v>
      </c>
      <c r="J26" s="17">
        <f t="shared" si="5"/>
        <v>65.153587499999972</v>
      </c>
      <c r="K26" s="17">
        <f t="shared" si="3"/>
        <v>6.5153587499999972</v>
      </c>
      <c r="L26" s="17">
        <v>41</v>
      </c>
      <c r="M26" s="17">
        <f t="shared" si="6"/>
        <v>0.24390243902439024</v>
      </c>
      <c r="N26" s="17">
        <v>64</v>
      </c>
      <c r="O26" s="17">
        <f t="shared" ref="O26:P26" si="34">D26/7</f>
        <v>1.4285714285714286</v>
      </c>
      <c r="P26" s="17">
        <f t="shared" si="34"/>
        <v>0</v>
      </c>
      <c r="Q26" s="17">
        <f t="shared" si="8"/>
        <v>44</v>
      </c>
      <c r="R26" s="17"/>
      <c r="S26" s="57">
        <v>1.5114006514657981</v>
      </c>
      <c r="T26" s="57">
        <v>592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7.947916666666667E-2</v>
      </c>
      <c r="AD26" s="57">
        <f t="shared" si="12"/>
        <v>-1.0968125</v>
      </c>
      <c r="AE26" s="57">
        <v>-7.18</v>
      </c>
      <c r="AF26" s="57">
        <v>-9.1364599999999996</v>
      </c>
      <c r="AG26" s="57">
        <v>0</v>
      </c>
    </row>
    <row r="27" spans="1:33" ht="15.75" customHeight="1">
      <c r="A27" s="13" t="s">
        <v>79</v>
      </c>
      <c r="B27" s="27">
        <v>28.99</v>
      </c>
      <c r="C27" s="17">
        <f t="shared" si="4"/>
        <v>26.99</v>
      </c>
      <c r="D27" s="17">
        <v>11</v>
      </c>
      <c r="E27" s="17">
        <v>0</v>
      </c>
      <c r="F27" s="17">
        <v>296.89</v>
      </c>
      <c r="G27" s="17">
        <v>0</v>
      </c>
      <c r="H27" s="17">
        <f t="shared" si="1"/>
        <v>0</v>
      </c>
      <c r="I27" s="17">
        <f t="shared" si="2"/>
        <v>0.24139899036680254</v>
      </c>
      <c r="J27" s="17">
        <f t="shared" si="5"/>
        <v>71.668946250000005</v>
      </c>
      <c r="K27" s="17">
        <f t="shared" si="3"/>
        <v>6.5153587500000008</v>
      </c>
      <c r="L27" s="17">
        <v>26</v>
      </c>
      <c r="M27" s="17">
        <f t="shared" si="6"/>
        <v>0.42307692307692307</v>
      </c>
      <c r="N27" s="17">
        <v>47</v>
      </c>
      <c r="O27" s="17">
        <f t="shared" ref="O27:P27" si="35">D27/7</f>
        <v>1.5714285714285714</v>
      </c>
      <c r="P27" s="17">
        <f t="shared" si="35"/>
        <v>0</v>
      </c>
      <c r="Q27" s="17">
        <f t="shared" si="8"/>
        <v>29</v>
      </c>
      <c r="R27" s="17"/>
      <c r="S27" s="57">
        <v>1.938931297709924</v>
      </c>
      <c r="T27" s="57">
        <v>592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7.947916666666667E-2</v>
      </c>
      <c r="AD27" s="57">
        <f t="shared" si="12"/>
        <v>-1.2064937499999999</v>
      </c>
      <c r="AE27" s="57">
        <v>-7.18</v>
      </c>
      <c r="AF27" s="57">
        <v>-9.1364599999999996</v>
      </c>
      <c r="AG27" s="57">
        <v>0</v>
      </c>
    </row>
    <row r="28" spans="1:33" ht="15.75" customHeight="1">
      <c r="A28" s="13" t="s">
        <v>81</v>
      </c>
      <c r="B28" s="13" t="s">
        <v>156</v>
      </c>
      <c r="C28" s="17">
        <f t="shared" si="4"/>
        <v>26.99</v>
      </c>
      <c r="D28" s="17">
        <v>10</v>
      </c>
      <c r="E28" s="17">
        <v>0</v>
      </c>
      <c r="F28" s="17">
        <v>269.89999999999998</v>
      </c>
      <c r="G28" s="17">
        <v>0</v>
      </c>
      <c r="H28" s="17">
        <f t="shared" si="1"/>
        <v>0</v>
      </c>
      <c r="I28" s="17">
        <f t="shared" si="2"/>
        <v>0.2689154315024086</v>
      </c>
      <c r="J28" s="17">
        <f t="shared" si="5"/>
        <v>72.58027496250007</v>
      </c>
      <c r="K28" s="17">
        <f t="shared" si="3"/>
        <v>7.2580274962500066</v>
      </c>
      <c r="L28" s="17">
        <v>29</v>
      </c>
      <c r="M28" s="17">
        <f t="shared" si="6"/>
        <v>0.34482758620689657</v>
      </c>
      <c r="N28" s="17">
        <v>36</v>
      </c>
      <c r="O28" s="17">
        <f t="shared" ref="O28:P28" si="36">D28/7</f>
        <v>1.4285714285714286</v>
      </c>
      <c r="P28" s="17">
        <f t="shared" si="36"/>
        <v>0</v>
      </c>
      <c r="Q28" s="17">
        <f t="shared" si="8"/>
        <v>25</v>
      </c>
      <c r="R28" s="17"/>
      <c r="S28" s="57">
        <v>2.1850220264317182</v>
      </c>
      <c r="T28" s="57">
        <v>592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7.947916666666667E-2</v>
      </c>
      <c r="AD28" s="57">
        <f t="shared" si="12"/>
        <v>-1.0968125</v>
      </c>
      <c r="AE28" s="57">
        <v>-7.18</v>
      </c>
      <c r="AF28" s="57">
        <v>-8.3937912537499901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28.990000000000002</v>
      </c>
      <c r="D29" s="17">
        <v>9</v>
      </c>
      <c r="E29" s="17">
        <v>0</v>
      </c>
      <c r="F29" s="17">
        <v>260.91000000000003</v>
      </c>
      <c r="G29" s="17">
        <v>0</v>
      </c>
      <c r="H29" s="17">
        <f t="shared" si="1"/>
        <v>0</v>
      </c>
      <c r="I29" s="17">
        <f t="shared" si="2"/>
        <v>0.30900405299241146</v>
      </c>
      <c r="J29" s="17">
        <f t="shared" si="5"/>
        <v>80.622247466250087</v>
      </c>
      <c r="K29" s="17">
        <f t="shared" si="3"/>
        <v>8.9580274962500095</v>
      </c>
      <c r="L29" s="17">
        <v>31</v>
      </c>
      <c r="M29" s="17">
        <f t="shared" si="6"/>
        <v>0.29032258064516131</v>
      </c>
      <c r="N29" s="17">
        <v>21</v>
      </c>
      <c r="O29" s="17">
        <f t="shared" ref="O29:P29" si="37">D29/7</f>
        <v>1.2857142857142858</v>
      </c>
      <c r="P29" s="17">
        <f t="shared" si="37"/>
        <v>0</v>
      </c>
      <c r="Q29" s="17">
        <f t="shared" si="8"/>
        <v>16</v>
      </c>
      <c r="R29" s="17"/>
      <c r="S29" s="57">
        <v>2.786516853932584</v>
      </c>
      <c r="T29" s="57">
        <v>592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7.947916666666667E-2</v>
      </c>
      <c r="AD29" s="57">
        <f t="shared" si="12"/>
        <v>-0.9871312499999999</v>
      </c>
      <c r="AE29" s="57">
        <v>-7.18</v>
      </c>
      <c r="AF29" s="57">
        <v>-8.3937912537499901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28.990000000000002</v>
      </c>
      <c r="D30" s="17">
        <v>9</v>
      </c>
      <c r="E30" s="17">
        <v>0</v>
      </c>
      <c r="F30" s="17">
        <v>260.91000000000003</v>
      </c>
      <c r="G30" s="17">
        <v>0</v>
      </c>
      <c r="H30" s="17">
        <f t="shared" si="1"/>
        <v>0</v>
      </c>
      <c r="I30" s="17">
        <f t="shared" si="2"/>
        <v>0.30900405299241146</v>
      </c>
      <c r="J30" s="17">
        <f t="shared" si="5"/>
        <v>80.622247466250087</v>
      </c>
      <c r="K30" s="17">
        <f t="shared" si="3"/>
        <v>8.9580274962500095</v>
      </c>
      <c r="L30" s="17">
        <v>48</v>
      </c>
      <c r="M30" s="17">
        <f t="shared" si="6"/>
        <v>0.1875</v>
      </c>
      <c r="N30" s="17">
        <v>12</v>
      </c>
      <c r="O30" s="17">
        <f t="shared" ref="O30:P30" si="38">D30/7</f>
        <v>1.2857142857142858</v>
      </c>
      <c r="P30" s="17">
        <f t="shared" si="38"/>
        <v>0</v>
      </c>
      <c r="Q30" s="17">
        <f t="shared" si="8"/>
        <v>9</v>
      </c>
      <c r="R30" s="17"/>
      <c r="S30" s="57">
        <v>1.8196078431372551</v>
      </c>
      <c r="T30" s="57">
        <v>592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7.947916666666667E-2</v>
      </c>
      <c r="AD30" s="57">
        <f t="shared" si="12"/>
        <v>-0.9871312499999999</v>
      </c>
      <c r="AE30" s="57">
        <v>-7.18</v>
      </c>
      <c r="AF30" s="57">
        <v>-8.3937912537499901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28.99</v>
      </c>
      <c r="D31" s="17">
        <v>8</v>
      </c>
      <c r="E31" s="17">
        <v>0</v>
      </c>
      <c r="F31" s="17">
        <v>231.92</v>
      </c>
      <c r="G31" s="17">
        <v>0</v>
      </c>
      <c r="H31" s="17">
        <f t="shared" si="1"/>
        <v>0</v>
      </c>
      <c r="I31" s="17">
        <f t="shared" si="2"/>
        <v>0.3090040529924114</v>
      </c>
      <c r="J31" s="17">
        <f t="shared" si="5"/>
        <v>71.664219970000048</v>
      </c>
      <c r="K31" s="17">
        <f t="shared" si="3"/>
        <v>8.9580274962500059</v>
      </c>
      <c r="L31" s="17">
        <v>54</v>
      </c>
      <c r="M31" s="17">
        <f t="shared" si="6"/>
        <v>0.14814814814814814</v>
      </c>
      <c r="N31" s="17">
        <v>3</v>
      </c>
      <c r="O31" s="17">
        <f t="shared" ref="O31:P31" si="39">D31/7</f>
        <v>1.1428571428571428</v>
      </c>
      <c r="P31" s="17">
        <f t="shared" si="39"/>
        <v>0</v>
      </c>
      <c r="Q31" s="17">
        <f t="shared" si="8"/>
        <v>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2.1481481481481479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7.947916666666667E-2</v>
      </c>
      <c r="AD31" s="57">
        <f t="shared" si="12"/>
        <v>-0.87744999999999995</v>
      </c>
      <c r="AE31" s="57">
        <v>-7.18</v>
      </c>
      <c r="AF31" s="57">
        <v>-8.3937912537499901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8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5.8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Orange &amp; 4 Blue")</f>
        <v>Pro Cornhole Bags - Set of 8 Regulation All Weather Two Sided Bean Bags for Professional Corn Hole Game - 4 Orange &amp; 4 Blue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Info!B1:BJ7000""),3,FALSE),"""")"),"B089H14WL3")</f>
        <v>B089H14WL3</v>
      </c>
      <c r="B2" s="2" t="s">
        <v>554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18.32210735735293</v>
      </c>
      <c r="D3" s="4">
        <f>SUM(D4:D99763)</f>
        <v>138</v>
      </c>
      <c r="E3" s="4"/>
      <c r="F3" s="5">
        <f t="shared" ref="F3:G3" si="0">SUM(F4:F99763)</f>
        <v>3549.9399999999996</v>
      </c>
      <c r="G3" s="5">
        <f t="shared" si="0"/>
        <v>-59.650000000000006</v>
      </c>
      <c r="H3" s="6">
        <f t="shared" ref="H3:H31" si="1">G3/F3*-1</f>
        <v>1.680310089747996E-2</v>
      </c>
      <c r="I3" s="7">
        <f t="shared" ref="I3:I31" si="2">J3/F3</f>
        <v>0.18078357489837685</v>
      </c>
      <c r="J3" s="5">
        <f>SUM(J4:J99763)</f>
        <v>641.77084387474383</v>
      </c>
      <c r="K3" s="5">
        <f t="shared" ref="K3:K31" si="3">J3/D3</f>
        <v>4.6505133614111873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7 - May
7 - Jun
0 - Jul
0 - Aug
0 - Sept
0 - Oct
0 - Nov
0 - Dec
1 - Jan
2 - Feb")</f>
        <v>3 - March
5 - April
7 - May
7 -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8.9285714285714281E-3</v>
      </c>
      <c r="Y3" s="5">
        <f>ROUND(AVERAGE(Y4:Y99763),2)</f>
        <v>0.63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482</v>
      </c>
      <c r="C4" s="17">
        <f t="shared" ref="C4:C31" si="4">IFERROR(F4/D4," - ")</f>
        <v>20.99</v>
      </c>
      <c r="D4" s="17">
        <v>1</v>
      </c>
      <c r="E4" s="17">
        <v>0</v>
      </c>
      <c r="F4" s="17">
        <v>20.99</v>
      </c>
      <c r="G4" s="17">
        <v>0</v>
      </c>
      <c r="H4" s="17">
        <f t="shared" si="1"/>
        <v>0</v>
      </c>
      <c r="I4" s="17">
        <f t="shared" si="2"/>
        <v>0.12552370362565837</v>
      </c>
      <c r="J4" s="17">
        <f t="shared" ref="J4:J31" si="5">F4*0.85+G4+AF4*D4+D4*AE4+AG4+AD4</f>
        <v>2.6347425391025689</v>
      </c>
      <c r="K4" s="17">
        <f t="shared" si="3"/>
        <v>2.6347425391025689</v>
      </c>
      <c r="L4" s="17">
        <v>6</v>
      </c>
      <c r="M4" s="17">
        <f t="shared" ref="M4:M31" si="6">IFERROR(D4/L4,"-")</f>
        <v>0.16666666666666666</v>
      </c>
      <c r="N4" s="17">
        <v>2</v>
      </c>
      <c r="O4" s="17">
        <f t="shared" ref="O4:P4" si="7">D4/7</f>
        <v>0.14285714285714285</v>
      </c>
      <c r="P4" s="17">
        <f t="shared" si="7"/>
        <v>0</v>
      </c>
      <c r="Q4" s="17">
        <f t="shared" ref="Q4:Q31" si="8">ROUNDDOWN(N4/(O4+P4),0)</f>
        <v>14</v>
      </c>
      <c r="R4" s="17"/>
      <c r="S4" s="57">
        <v>1.46478873239436</v>
      </c>
      <c r="T4" s="57">
        <v>260</v>
      </c>
      <c r="U4" s="58">
        <v>80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0.20953624999999998</v>
      </c>
      <c r="AD4" s="57">
        <f t="shared" ref="AD4:AD31" si="12">IFERROR(AB4*AC4*D4*2,0)</f>
        <v>-0.28916002499999993</v>
      </c>
      <c r="AE4" s="57">
        <v>-7.32</v>
      </c>
      <c r="AF4" s="57">
        <v>-7.5975974358974296</v>
      </c>
      <c r="AG4" s="57">
        <v>0</v>
      </c>
    </row>
    <row r="5" spans="1:33" ht="15.75" customHeight="1">
      <c r="A5" s="13" t="s">
        <v>36</v>
      </c>
      <c r="B5" s="13" t="s">
        <v>482</v>
      </c>
      <c r="C5" s="17">
        <f t="shared" si="4"/>
        <v>20.99</v>
      </c>
      <c r="D5" s="17">
        <v>1</v>
      </c>
      <c r="E5" s="17">
        <v>0</v>
      </c>
      <c r="F5" s="17">
        <v>20.99</v>
      </c>
      <c r="G5" s="17">
        <v>0</v>
      </c>
      <c r="H5" s="17">
        <f t="shared" si="1"/>
        <v>0</v>
      </c>
      <c r="I5" s="17">
        <f t="shared" si="2"/>
        <v>9.4694737451289632E-2</v>
      </c>
      <c r="J5" s="17">
        <f t="shared" si="5"/>
        <v>1.9876425391025692</v>
      </c>
      <c r="K5" s="17">
        <f t="shared" si="3"/>
        <v>1.9876425391025692</v>
      </c>
      <c r="L5" s="17">
        <v>5</v>
      </c>
      <c r="M5" s="17">
        <f t="shared" si="6"/>
        <v>0.2</v>
      </c>
      <c r="N5" s="17">
        <v>2</v>
      </c>
      <c r="O5" s="17">
        <f t="shared" ref="O5:P5" si="13">D5/7</f>
        <v>0.14285714285714285</v>
      </c>
      <c r="P5" s="17">
        <f t="shared" si="13"/>
        <v>0</v>
      </c>
      <c r="Q5" s="17">
        <f t="shared" si="8"/>
        <v>14</v>
      </c>
      <c r="R5" s="17"/>
      <c r="S5" s="57">
        <v>1.54838709677419</v>
      </c>
      <c r="T5" s="57">
        <v>260</v>
      </c>
      <c r="U5" s="58">
        <v>80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0.20953624999999998</v>
      </c>
      <c r="AD5" s="57">
        <f t="shared" si="12"/>
        <v>-0.28916002499999993</v>
      </c>
      <c r="AE5" s="57">
        <v>-7.32</v>
      </c>
      <c r="AF5" s="57">
        <v>-8.2446974358974305</v>
      </c>
      <c r="AG5" s="57">
        <v>0</v>
      </c>
    </row>
    <row r="6" spans="1:33" ht="15.75" customHeight="1">
      <c r="A6" s="13" t="s">
        <v>38</v>
      </c>
      <c r="B6" s="13"/>
      <c r="C6" s="17">
        <f t="shared" si="4"/>
        <v>19.489999999999998</v>
      </c>
      <c r="D6" s="17">
        <v>2</v>
      </c>
      <c r="E6" s="17">
        <v>0</v>
      </c>
      <c r="F6" s="17">
        <v>38.979999999999997</v>
      </c>
      <c r="G6" s="17">
        <v>0</v>
      </c>
      <c r="H6" s="17">
        <f t="shared" si="1"/>
        <v>0</v>
      </c>
      <c r="I6" s="17">
        <f t="shared" si="2"/>
        <v>3.6564522273092204E-2</v>
      </c>
      <c r="J6" s="17">
        <f t="shared" si="5"/>
        <v>1.4252850782051341</v>
      </c>
      <c r="K6" s="17">
        <f t="shared" si="3"/>
        <v>0.71264253910256703</v>
      </c>
      <c r="L6" s="17">
        <v>4</v>
      </c>
      <c r="M6" s="17">
        <f t="shared" si="6"/>
        <v>0.5</v>
      </c>
      <c r="N6" s="17">
        <v>0</v>
      </c>
      <c r="O6" s="17">
        <f t="shared" ref="O6:P6" si="14">D6/7</f>
        <v>0.2857142857142857</v>
      </c>
      <c r="P6" s="17">
        <f t="shared" si="14"/>
        <v>0</v>
      </c>
      <c r="Q6" s="17">
        <f t="shared" si="8"/>
        <v>0</v>
      </c>
      <c r="R6" s="17"/>
      <c r="S6" s="57" t="e">
        <v>#N/A</v>
      </c>
      <c r="T6" s="57">
        <v>260</v>
      </c>
      <c r="U6" s="58">
        <v>80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0.20953624999999998</v>
      </c>
      <c r="AD6" s="57">
        <f t="shared" si="12"/>
        <v>-0.57832004999999986</v>
      </c>
      <c r="AE6" s="57">
        <v>-7.32</v>
      </c>
      <c r="AF6" s="57">
        <v>-8.2446974358974305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260</v>
      </c>
      <c r="U7" s="58">
        <v>80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-8.2446974359999992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260</v>
      </c>
      <c r="U8" s="58">
        <v>80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-8.2446974359999992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180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0.20953624999999998</v>
      </c>
      <c r="AD9" s="57">
        <f t="shared" si="12"/>
        <v>0</v>
      </c>
      <c r="AE9" s="57">
        <v>-7.32</v>
      </c>
      <c r="AF9" s="57">
        <v>-8.597902564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124</v>
      </c>
      <c r="U10" s="58">
        <v>124</v>
      </c>
      <c r="V10" s="61">
        <v>44301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0.20953624999999998</v>
      </c>
      <c r="AD10" s="57">
        <f t="shared" si="12"/>
        <v>0</v>
      </c>
      <c r="AE10" s="57">
        <v>-7.32</v>
      </c>
      <c r="AF10" s="57">
        <v>-8.597902564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124</v>
      </c>
      <c r="U11" s="58">
        <v>124</v>
      </c>
      <c r="V11" s="61">
        <v>44301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0.20953624999999998</v>
      </c>
      <c r="AD11" s="57">
        <f t="shared" si="12"/>
        <v>0</v>
      </c>
      <c r="AE11" s="57">
        <v>-7.32</v>
      </c>
      <c r="AF11" s="57">
        <v>-8.6850820510000002</v>
      </c>
      <c r="AG11" s="57">
        <v>0</v>
      </c>
    </row>
    <row r="12" spans="1:33" ht="15.75" customHeight="1">
      <c r="A12" s="13" t="s">
        <v>50</v>
      </c>
      <c r="B12" s="13" t="s">
        <v>555</v>
      </c>
      <c r="C12" s="17" t="str">
        <f t="shared" si="4"/>
        <v xml:space="preserve"> - </v>
      </c>
      <c r="D12" s="17">
        <v>0</v>
      </c>
      <c r="E12" s="17">
        <v>1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73</v>
      </c>
      <c r="O12" s="17">
        <f t="shared" ref="O12:P12" si="20">D12/7</f>
        <v>0</v>
      </c>
      <c r="P12" s="17">
        <f t="shared" si="20"/>
        <v>0.14285714285714285</v>
      </c>
      <c r="Q12" s="17">
        <f t="shared" si="8"/>
        <v>511</v>
      </c>
      <c r="R12" s="17"/>
      <c r="S12" s="57">
        <v>0.45833333333333331</v>
      </c>
      <c r="T12" s="57">
        <v>124</v>
      </c>
      <c r="U12" s="58">
        <v>124</v>
      </c>
      <c r="V12" s="61">
        <v>44307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0.27103720486111116</v>
      </c>
      <c r="AD12" s="57">
        <f t="shared" si="12"/>
        <v>0</v>
      </c>
      <c r="AE12" s="57">
        <v>-7.7</v>
      </c>
      <c r="AF12" s="57">
        <v>-8.8838000000000008</v>
      </c>
      <c r="AG12" s="57">
        <v>0</v>
      </c>
    </row>
    <row r="13" spans="1:33" ht="15.75" customHeight="1">
      <c r="A13" s="13" t="s">
        <v>52</v>
      </c>
      <c r="B13" s="13" t="s">
        <v>549</v>
      </c>
      <c r="C13" s="17">
        <f t="shared" si="4"/>
        <v>20.99</v>
      </c>
      <c r="D13" s="17">
        <v>2</v>
      </c>
      <c r="E13" s="17">
        <v>2</v>
      </c>
      <c r="F13" s="17">
        <v>41.98</v>
      </c>
      <c r="G13" s="17">
        <v>0</v>
      </c>
      <c r="H13" s="17">
        <f t="shared" si="1"/>
        <v>0</v>
      </c>
      <c r="I13" s="17">
        <f t="shared" si="2"/>
        <v>4.2099507255439046E-2</v>
      </c>
      <c r="J13" s="17">
        <f t="shared" si="5"/>
        <v>1.7673373145833311</v>
      </c>
      <c r="K13" s="17">
        <f t="shared" si="3"/>
        <v>0.88366865729166555</v>
      </c>
      <c r="L13" s="17">
        <v>5</v>
      </c>
      <c r="M13" s="17">
        <f t="shared" si="6"/>
        <v>0.4</v>
      </c>
      <c r="N13" s="17">
        <v>71</v>
      </c>
      <c r="O13" s="17">
        <f t="shared" ref="O13:P13" si="21">D13/7</f>
        <v>0.2857142857142857</v>
      </c>
      <c r="P13" s="17">
        <f t="shared" si="21"/>
        <v>0.2857142857142857</v>
      </c>
      <c r="Q13" s="17">
        <f t="shared" si="8"/>
        <v>124</v>
      </c>
      <c r="R13" s="17"/>
      <c r="S13" s="57">
        <v>0.6741573033707865</v>
      </c>
      <c r="T13" s="57">
        <v>124</v>
      </c>
      <c r="U13" s="58">
        <v>124</v>
      </c>
      <c r="V13" s="61">
        <v>44307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0.27103720486111116</v>
      </c>
      <c r="AD13" s="57">
        <f t="shared" si="12"/>
        <v>-0.74806268541666676</v>
      </c>
      <c r="AE13" s="57">
        <v>-7.7</v>
      </c>
      <c r="AF13" s="57">
        <v>-8.8838000000000008</v>
      </c>
      <c r="AG13" s="57">
        <v>0</v>
      </c>
    </row>
    <row r="14" spans="1:33" ht="15.75" customHeight="1">
      <c r="A14" s="13" t="s">
        <v>54</v>
      </c>
      <c r="B14" s="13" t="s">
        <v>144</v>
      </c>
      <c r="C14" s="17">
        <f t="shared" si="4"/>
        <v>20.990000000000002</v>
      </c>
      <c r="D14" s="17">
        <v>5</v>
      </c>
      <c r="E14" s="17">
        <v>0</v>
      </c>
      <c r="F14" s="17">
        <v>104.95</v>
      </c>
      <c r="G14" s="17">
        <v>-3.54</v>
      </c>
      <c r="H14" s="17">
        <f t="shared" si="1"/>
        <v>3.3730347784659359E-2</v>
      </c>
      <c r="I14" s="17">
        <f t="shared" si="2"/>
        <v>8.3691594707795986E-3</v>
      </c>
      <c r="J14" s="17">
        <f t="shared" si="5"/>
        <v>0.87834328645831894</v>
      </c>
      <c r="K14" s="17">
        <f t="shared" si="3"/>
        <v>0.17566865729166378</v>
      </c>
      <c r="L14" s="17">
        <v>11</v>
      </c>
      <c r="M14" s="17">
        <f t="shared" si="6"/>
        <v>0.45454545454545453</v>
      </c>
      <c r="N14" s="17">
        <v>66</v>
      </c>
      <c r="O14" s="17">
        <f t="shared" ref="O14:P14" si="22">D14/7</f>
        <v>0.7142857142857143</v>
      </c>
      <c r="P14" s="17">
        <f t="shared" si="22"/>
        <v>0</v>
      </c>
      <c r="Q14" s="17">
        <f t="shared" si="8"/>
        <v>92</v>
      </c>
      <c r="R14" s="17"/>
      <c r="S14" s="57">
        <v>0.85</v>
      </c>
      <c r="T14" s="57">
        <v>124</v>
      </c>
      <c r="U14" s="58">
        <v>124</v>
      </c>
      <c r="V14" s="61">
        <v>44307</v>
      </c>
      <c r="W14" s="57">
        <v>0</v>
      </c>
      <c r="X14" s="57">
        <f t="shared" si="9"/>
        <v>0</v>
      </c>
      <c r="Y14" s="57">
        <f t="shared" si="10"/>
        <v>1.18</v>
      </c>
      <c r="Z14" s="57">
        <v>3</v>
      </c>
      <c r="AA14" s="57" t="s">
        <v>35</v>
      </c>
      <c r="AB14" s="60">
        <f t="shared" si="11"/>
        <v>-0.69</v>
      </c>
      <c r="AC14" s="57">
        <v>0.27103720486111116</v>
      </c>
      <c r="AD14" s="57">
        <f t="shared" si="12"/>
        <v>-1.8701567135416668</v>
      </c>
      <c r="AE14" s="57">
        <v>-7.7</v>
      </c>
      <c r="AF14" s="57">
        <v>-8.8838000000000008</v>
      </c>
      <c r="AG14" s="57">
        <v>0</v>
      </c>
    </row>
    <row r="15" spans="1:33" ht="15.75" customHeight="1">
      <c r="A15" s="13" t="s">
        <v>56</v>
      </c>
      <c r="B15" s="13" t="s">
        <v>540</v>
      </c>
      <c r="C15" s="17">
        <f t="shared" si="4"/>
        <v>20.99</v>
      </c>
      <c r="D15" s="17">
        <v>4</v>
      </c>
      <c r="E15" s="17">
        <v>1</v>
      </c>
      <c r="F15" s="17">
        <v>83.96</v>
      </c>
      <c r="G15" s="17">
        <v>-7.36</v>
      </c>
      <c r="H15" s="17">
        <f t="shared" si="1"/>
        <v>8.7660790852787052E-2</v>
      </c>
      <c r="I15" s="17">
        <f t="shared" si="2"/>
        <v>-5.7598444149992045E-2</v>
      </c>
      <c r="J15" s="17">
        <f t="shared" si="5"/>
        <v>-4.8359653708333319</v>
      </c>
      <c r="K15" s="17">
        <f t="shared" si="3"/>
        <v>-1.208991342708333</v>
      </c>
      <c r="L15" s="17">
        <v>19</v>
      </c>
      <c r="M15" s="17">
        <f t="shared" si="6"/>
        <v>0.21052631578947367</v>
      </c>
      <c r="N15" s="17">
        <v>63</v>
      </c>
      <c r="O15" s="17">
        <f t="shared" ref="O15:P15" si="23">D15/7</f>
        <v>0.5714285714285714</v>
      </c>
      <c r="P15" s="17">
        <f t="shared" si="23"/>
        <v>0.14285714285714285</v>
      </c>
      <c r="Q15" s="17">
        <f t="shared" si="8"/>
        <v>88</v>
      </c>
      <c r="R15" s="17"/>
      <c r="S15" s="57">
        <v>1.166666666666667</v>
      </c>
      <c r="T15" s="57">
        <v>124</v>
      </c>
      <c r="U15" s="58">
        <v>124</v>
      </c>
      <c r="V15" s="61">
        <v>44307</v>
      </c>
      <c r="W15" s="57">
        <v>0</v>
      </c>
      <c r="X15" s="57">
        <f t="shared" si="9"/>
        <v>0</v>
      </c>
      <c r="Y15" s="57">
        <f t="shared" si="10"/>
        <v>7.36</v>
      </c>
      <c r="Z15" s="57">
        <v>1</v>
      </c>
      <c r="AA15" s="57" t="s">
        <v>35</v>
      </c>
      <c r="AB15" s="60">
        <f t="shared" si="11"/>
        <v>-0.69</v>
      </c>
      <c r="AC15" s="57">
        <v>0.27103720486111116</v>
      </c>
      <c r="AD15" s="57">
        <f t="shared" si="12"/>
        <v>-1.4961253708333335</v>
      </c>
      <c r="AE15" s="57">
        <v>-7.7</v>
      </c>
      <c r="AF15" s="57">
        <v>-9.1364599999999996</v>
      </c>
      <c r="AG15" s="57">
        <v>0</v>
      </c>
    </row>
    <row r="16" spans="1:33" ht="15.75" customHeight="1">
      <c r="A16" s="13" t="s">
        <v>57</v>
      </c>
      <c r="B16" s="13" t="s">
        <v>556</v>
      </c>
      <c r="C16" s="17">
        <f t="shared" si="4"/>
        <v>25.323333333333334</v>
      </c>
      <c r="D16" s="17">
        <v>6</v>
      </c>
      <c r="E16" s="17">
        <v>0</v>
      </c>
      <c r="F16" s="17">
        <v>151.94</v>
      </c>
      <c r="G16" s="17">
        <v>-12.43</v>
      </c>
      <c r="H16" s="17">
        <f t="shared" si="1"/>
        <v>8.1808608661313675E-2</v>
      </c>
      <c r="I16" s="17">
        <f t="shared" si="2"/>
        <v>8.8561616057325224E-2</v>
      </c>
      <c r="J16" s="17">
        <f t="shared" si="5"/>
        <v>13.456051943749994</v>
      </c>
      <c r="K16" s="17">
        <f t="shared" si="3"/>
        <v>2.2426753239583324</v>
      </c>
      <c r="L16" s="17">
        <v>25</v>
      </c>
      <c r="M16" s="17">
        <f t="shared" si="6"/>
        <v>0.24</v>
      </c>
      <c r="N16" s="17">
        <v>56</v>
      </c>
      <c r="O16" s="17">
        <f t="shared" ref="O16:P16" si="24">D16/7</f>
        <v>0.8571428571428571</v>
      </c>
      <c r="P16" s="17">
        <f t="shared" si="24"/>
        <v>0</v>
      </c>
      <c r="Q16" s="17">
        <f t="shared" si="8"/>
        <v>65</v>
      </c>
      <c r="R16" s="17"/>
      <c r="S16" s="57">
        <v>0.71942446043165464</v>
      </c>
      <c r="T16" s="57">
        <v>124</v>
      </c>
      <c r="U16" s="58">
        <v>124</v>
      </c>
      <c r="V16" s="61">
        <v>44307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0.27103720486111116</v>
      </c>
      <c r="AD16" s="57">
        <f t="shared" si="12"/>
        <v>-2.2441880562500005</v>
      </c>
      <c r="AE16" s="57">
        <v>-7.7</v>
      </c>
      <c r="AF16" s="57">
        <v>-9.1364599999999996</v>
      </c>
      <c r="AG16" s="57">
        <v>0</v>
      </c>
    </row>
    <row r="17" spans="1:33" ht="15.75" customHeight="1">
      <c r="A17" s="13" t="s">
        <v>59</v>
      </c>
      <c r="B17" s="13" t="s">
        <v>531</v>
      </c>
      <c r="C17" s="17">
        <f t="shared" si="4"/>
        <v>25.99</v>
      </c>
      <c r="D17" s="17">
        <v>12</v>
      </c>
      <c r="E17" s="17">
        <v>0</v>
      </c>
      <c r="F17" s="17">
        <v>311.88</v>
      </c>
      <c r="G17" s="17">
        <v>-23.09</v>
      </c>
      <c r="H17" s="17">
        <f t="shared" si="1"/>
        <v>7.403488521226112E-2</v>
      </c>
      <c r="I17" s="17">
        <f t="shared" si="2"/>
        <v>0.11376844904290115</v>
      </c>
      <c r="J17" s="17">
        <f t="shared" si="5"/>
        <v>35.48210388750001</v>
      </c>
      <c r="K17" s="17">
        <f t="shared" si="3"/>
        <v>2.956841990625001</v>
      </c>
      <c r="L17" s="17">
        <v>35</v>
      </c>
      <c r="M17" s="17">
        <f t="shared" si="6"/>
        <v>0.34285714285714286</v>
      </c>
      <c r="N17" s="17">
        <v>44</v>
      </c>
      <c r="O17" s="17">
        <f t="shared" ref="O17:P17" si="25">D17/7</f>
        <v>1.7142857142857142</v>
      </c>
      <c r="P17" s="17">
        <f t="shared" si="25"/>
        <v>0</v>
      </c>
      <c r="Q17" s="17">
        <f t="shared" si="8"/>
        <v>25</v>
      </c>
      <c r="R17" s="17"/>
      <c r="S17" s="57">
        <v>1.039370078740157</v>
      </c>
      <c r="T17" s="57">
        <v>820</v>
      </c>
      <c r="U17" s="58">
        <v>124</v>
      </c>
      <c r="V17" s="61">
        <v>44322</v>
      </c>
      <c r="W17" s="57">
        <v>3</v>
      </c>
      <c r="X17" s="57">
        <f t="shared" si="9"/>
        <v>0.25</v>
      </c>
      <c r="Y17" s="57">
        <f t="shared" si="10"/>
        <v>4.6180000000000003</v>
      </c>
      <c r="Z17" s="57">
        <v>2</v>
      </c>
      <c r="AA17" s="57" t="s">
        <v>35</v>
      </c>
      <c r="AB17" s="60">
        <f t="shared" si="11"/>
        <v>-0.69</v>
      </c>
      <c r="AC17" s="57">
        <v>0.27103720486111116</v>
      </c>
      <c r="AD17" s="57">
        <f t="shared" si="12"/>
        <v>-4.488376112500001</v>
      </c>
      <c r="AE17" s="57">
        <v>-7.7</v>
      </c>
      <c r="AF17" s="57">
        <v>-9.1364599999999996</v>
      </c>
      <c r="AG17" s="57">
        <v>0</v>
      </c>
    </row>
    <row r="18" spans="1:33" ht="15.75" customHeight="1">
      <c r="A18" s="13" t="s">
        <v>61</v>
      </c>
      <c r="B18" s="13" t="s">
        <v>557</v>
      </c>
      <c r="C18" s="17">
        <f t="shared" si="4"/>
        <v>28.84</v>
      </c>
      <c r="D18" s="17">
        <v>8</v>
      </c>
      <c r="E18" s="17">
        <v>0</v>
      </c>
      <c r="F18" s="17">
        <v>230.72</v>
      </c>
      <c r="G18" s="17">
        <v>-13.23</v>
      </c>
      <c r="H18" s="17">
        <f t="shared" si="1"/>
        <v>5.734223300970874E-2</v>
      </c>
      <c r="I18" s="17">
        <f t="shared" si="2"/>
        <v>0.19590009213910081</v>
      </c>
      <c r="J18" s="17">
        <f t="shared" si="5"/>
        <v>45.198069258333341</v>
      </c>
      <c r="K18" s="17">
        <f t="shared" si="3"/>
        <v>5.6497586572916676</v>
      </c>
      <c r="L18" s="17">
        <v>30</v>
      </c>
      <c r="M18" s="17">
        <f t="shared" si="6"/>
        <v>0.26666666666666666</v>
      </c>
      <c r="N18" s="17">
        <v>37</v>
      </c>
      <c r="O18" s="17">
        <f t="shared" ref="O18:P18" si="26">D18/7</f>
        <v>1.1428571428571428</v>
      </c>
      <c r="P18" s="17">
        <f t="shared" si="26"/>
        <v>0</v>
      </c>
      <c r="Q18" s="17">
        <f t="shared" si="8"/>
        <v>32</v>
      </c>
      <c r="R18" s="17"/>
      <c r="S18" s="57">
        <v>1.454545454545455</v>
      </c>
      <c r="T18" s="57">
        <v>820</v>
      </c>
      <c r="U18" s="58">
        <v>124</v>
      </c>
      <c r="V18" s="61">
        <v>44322</v>
      </c>
      <c r="W18" s="57">
        <v>0</v>
      </c>
      <c r="X18" s="57">
        <f t="shared" si="9"/>
        <v>0</v>
      </c>
      <c r="Y18" s="57">
        <f t="shared" si="10"/>
        <v>4.41</v>
      </c>
      <c r="Z18" s="57">
        <v>3</v>
      </c>
      <c r="AA18" s="57" t="s">
        <v>35</v>
      </c>
      <c r="AB18" s="60">
        <f t="shared" si="11"/>
        <v>-0.69</v>
      </c>
      <c r="AC18" s="57">
        <v>0.27103720486111116</v>
      </c>
      <c r="AD18" s="57">
        <f t="shared" si="12"/>
        <v>-2.992250741666667</v>
      </c>
      <c r="AE18" s="57">
        <v>-7.7</v>
      </c>
      <c r="AF18" s="57">
        <v>-9.1364599999999996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35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1.6633663366336631</v>
      </c>
      <c r="T19" s="57">
        <v>820</v>
      </c>
      <c r="U19" s="58">
        <v>124</v>
      </c>
      <c r="V19" s="61">
        <v>44331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0.27103720486111116</v>
      </c>
      <c r="AD19" s="57">
        <f t="shared" si="12"/>
        <v>0</v>
      </c>
      <c r="AE19" s="57">
        <v>-7.7</v>
      </c>
      <c r="AF19" s="57">
        <v>-9.1364599999999996</v>
      </c>
      <c r="AG19" s="57">
        <v>0</v>
      </c>
    </row>
    <row r="20" spans="1:33" ht="15.75" customHeight="1">
      <c r="A20" s="13" t="s">
        <v>66</v>
      </c>
      <c r="B20" s="13" t="s">
        <v>558</v>
      </c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35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0.99408284023668636</v>
      </c>
      <c r="T20" s="57">
        <v>820</v>
      </c>
      <c r="U20" s="58">
        <v>124</v>
      </c>
      <c r="V20" s="61">
        <v>44323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0.27103720486111116</v>
      </c>
      <c r="AD20" s="57">
        <f t="shared" si="12"/>
        <v>0</v>
      </c>
      <c r="AE20" s="57">
        <v>-7.7</v>
      </c>
      <c r="AF20" s="57">
        <v>-9.1364599999999996</v>
      </c>
      <c r="AG20" s="57">
        <v>0</v>
      </c>
    </row>
    <row r="21" spans="1:33" ht="15.75" customHeight="1">
      <c r="A21" s="13" t="s">
        <v>68</v>
      </c>
      <c r="B21" s="13" t="s">
        <v>559</v>
      </c>
      <c r="C21" s="17">
        <f t="shared" si="4"/>
        <v>27.49</v>
      </c>
      <c r="D21" s="17">
        <v>11</v>
      </c>
      <c r="E21" s="17">
        <v>1</v>
      </c>
      <c r="F21" s="17">
        <v>302.39</v>
      </c>
      <c r="G21" s="17">
        <v>0</v>
      </c>
      <c r="H21" s="17">
        <f t="shared" si="1"/>
        <v>0</v>
      </c>
      <c r="I21" s="17">
        <f t="shared" si="2"/>
        <v>0.22393629164393111</v>
      </c>
      <c r="J21" s="17">
        <f t="shared" si="5"/>
        <v>67.716095230208325</v>
      </c>
      <c r="K21" s="17">
        <f t="shared" si="3"/>
        <v>6.1560086572916655</v>
      </c>
      <c r="L21" s="17">
        <v>18</v>
      </c>
      <c r="M21" s="17">
        <f t="shared" si="6"/>
        <v>0.61111111111111116</v>
      </c>
      <c r="N21" s="17">
        <v>26</v>
      </c>
      <c r="O21" s="17">
        <f t="shared" ref="O21:P21" si="29">D21/7</f>
        <v>1.5714285714285714</v>
      </c>
      <c r="P21" s="17">
        <f t="shared" si="29"/>
        <v>0.14285714285714285</v>
      </c>
      <c r="Q21" s="17">
        <f t="shared" si="8"/>
        <v>15</v>
      </c>
      <c r="R21" s="17"/>
      <c r="S21" s="57">
        <v>1.212903225806452</v>
      </c>
      <c r="T21" s="57">
        <v>696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0.27103720486111116</v>
      </c>
      <c r="AD21" s="57">
        <f t="shared" si="12"/>
        <v>-4.1143447697916669</v>
      </c>
      <c r="AE21" s="57">
        <v>-7.7</v>
      </c>
      <c r="AF21" s="57">
        <v>-9.1364599999999996</v>
      </c>
      <c r="AG21" s="57">
        <v>0</v>
      </c>
    </row>
    <row r="22" spans="1:33" ht="15.75" customHeight="1">
      <c r="A22" s="13" t="s">
        <v>70</v>
      </c>
      <c r="B22" s="13" t="s">
        <v>560</v>
      </c>
      <c r="C22" s="17">
        <f t="shared" si="4"/>
        <v>24.990909090909089</v>
      </c>
      <c r="D22" s="17">
        <v>11</v>
      </c>
      <c r="E22" s="17">
        <v>0</v>
      </c>
      <c r="F22" s="17">
        <v>274.89999999999998</v>
      </c>
      <c r="G22" s="17">
        <v>0</v>
      </c>
      <c r="H22" s="17">
        <f t="shared" si="1"/>
        <v>0</v>
      </c>
      <c r="I22" s="17">
        <f t="shared" si="2"/>
        <v>0.16132992080832415</v>
      </c>
      <c r="J22" s="17">
        <f t="shared" si="5"/>
        <v>44.349595230208301</v>
      </c>
      <c r="K22" s="17">
        <f t="shared" si="3"/>
        <v>4.0317813845643906</v>
      </c>
      <c r="L22" s="17">
        <v>24</v>
      </c>
      <c r="M22" s="17">
        <f t="shared" si="6"/>
        <v>0.45833333333333331</v>
      </c>
      <c r="N22" s="17">
        <v>134</v>
      </c>
      <c r="O22" s="17">
        <f t="shared" ref="O22:P22" si="30">D22/7</f>
        <v>1.5714285714285714</v>
      </c>
      <c r="P22" s="17">
        <f t="shared" si="30"/>
        <v>0</v>
      </c>
      <c r="Q22" s="17">
        <f t="shared" si="8"/>
        <v>85</v>
      </c>
      <c r="R22" s="17"/>
      <c r="S22" s="57">
        <v>0.97165991902834004</v>
      </c>
      <c r="T22" s="57">
        <v>696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0.27103720486111116</v>
      </c>
      <c r="AD22" s="57">
        <f t="shared" si="12"/>
        <v>-4.1143447697916669</v>
      </c>
      <c r="AE22" s="57">
        <v>-7.7</v>
      </c>
      <c r="AF22" s="57">
        <v>-9.1364599999999996</v>
      </c>
      <c r="AG22" s="57">
        <v>0</v>
      </c>
    </row>
    <row r="23" spans="1:33" ht="15.75" customHeight="1">
      <c r="A23" s="13" t="s">
        <v>72</v>
      </c>
      <c r="B23" s="13" t="s">
        <v>552</v>
      </c>
      <c r="C23" s="17">
        <f t="shared" si="4"/>
        <v>24.627272727272725</v>
      </c>
      <c r="D23" s="17">
        <v>11</v>
      </c>
      <c r="E23" s="17">
        <v>0</v>
      </c>
      <c r="F23" s="17">
        <v>270.89999999999998</v>
      </c>
      <c r="G23" s="17">
        <v>0</v>
      </c>
      <c r="H23" s="17">
        <f t="shared" si="1"/>
        <v>0</v>
      </c>
      <c r="I23" s="17">
        <f t="shared" si="2"/>
        <v>0.15116129653085392</v>
      </c>
      <c r="J23" s="17">
        <f t="shared" si="5"/>
        <v>40.949595230208324</v>
      </c>
      <c r="K23" s="17">
        <f t="shared" si="3"/>
        <v>3.7226904754734842</v>
      </c>
      <c r="L23" s="17">
        <v>19</v>
      </c>
      <c r="M23" s="17">
        <f t="shared" si="6"/>
        <v>0.57894736842105265</v>
      </c>
      <c r="N23" s="17">
        <v>122</v>
      </c>
      <c r="O23" s="17">
        <f t="shared" ref="O23:P23" si="31">D23/7</f>
        <v>1.5714285714285714</v>
      </c>
      <c r="P23" s="17">
        <f t="shared" si="31"/>
        <v>0</v>
      </c>
      <c r="Q23" s="17">
        <f t="shared" si="8"/>
        <v>77</v>
      </c>
      <c r="R23" s="17"/>
      <c r="S23" s="57">
        <v>1.2389380530973451</v>
      </c>
      <c r="T23" s="57">
        <v>696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0.27103720486111116</v>
      </c>
      <c r="AD23" s="57">
        <f t="shared" si="12"/>
        <v>-4.1143447697916669</v>
      </c>
      <c r="AE23" s="57">
        <v>-7.7</v>
      </c>
      <c r="AF23" s="57">
        <v>-9.1364599999999996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26.490000000000002</v>
      </c>
      <c r="D24" s="17">
        <v>7</v>
      </c>
      <c r="E24" s="17">
        <v>0</v>
      </c>
      <c r="F24" s="17">
        <v>185.43</v>
      </c>
      <c r="G24" s="17">
        <v>0</v>
      </c>
      <c r="H24" s="17">
        <f t="shared" si="1"/>
        <v>0</v>
      </c>
      <c r="I24" s="17">
        <f t="shared" si="2"/>
        <v>0.20030232756857935</v>
      </c>
      <c r="J24" s="17">
        <f t="shared" si="5"/>
        <v>37.142060601041671</v>
      </c>
      <c r="K24" s="17">
        <f t="shared" si="3"/>
        <v>5.3060086572916676</v>
      </c>
      <c r="L24" s="17">
        <v>28</v>
      </c>
      <c r="M24" s="17">
        <f t="shared" si="6"/>
        <v>0.25</v>
      </c>
      <c r="N24" s="17">
        <v>115</v>
      </c>
      <c r="O24" s="17">
        <f t="shared" ref="O24:P24" si="32">D24/7</f>
        <v>1</v>
      </c>
      <c r="P24" s="17">
        <f t="shared" si="32"/>
        <v>0</v>
      </c>
      <c r="Q24" s="17">
        <f t="shared" si="8"/>
        <v>115</v>
      </c>
      <c r="R24" s="17"/>
      <c r="S24" s="57">
        <v>1.452830188679245</v>
      </c>
      <c r="T24" s="57">
        <v>696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0.27103720486111116</v>
      </c>
      <c r="AD24" s="57">
        <f t="shared" si="12"/>
        <v>-2.6182193989583338</v>
      </c>
      <c r="AE24" s="57">
        <v>-7.7</v>
      </c>
      <c r="AF24" s="57">
        <v>-9.1364599999999996</v>
      </c>
      <c r="AG24" s="57">
        <v>0</v>
      </c>
    </row>
    <row r="25" spans="1:33" ht="15.75" customHeight="1">
      <c r="A25" s="13" t="s">
        <v>76</v>
      </c>
      <c r="B25" s="13" t="s">
        <v>561</v>
      </c>
      <c r="C25" s="17">
        <f t="shared" si="4"/>
        <v>26.49</v>
      </c>
      <c r="D25" s="17">
        <v>11</v>
      </c>
      <c r="E25" s="17">
        <v>0</v>
      </c>
      <c r="F25" s="17">
        <v>291.39</v>
      </c>
      <c r="G25" s="17">
        <v>0</v>
      </c>
      <c r="H25" s="17">
        <f t="shared" si="1"/>
        <v>0</v>
      </c>
      <c r="I25" s="17">
        <f t="shared" si="2"/>
        <v>0.21993237664370197</v>
      </c>
      <c r="J25" s="17">
        <f t="shared" si="5"/>
        <v>64.086095230208315</v>
      </c>
      <c r="K25" s="17">
        <f t="shared" si="3"/>
        <v>5.8260086572916654</v>
      </c>
      <c r="L25" s="17">
        <v>32</v>
      </c>
      <c r="M25" s="17">
        <f t="shared" si="6"/>
        <v>0.34375</v>
      </c>
      <c r="N25" s="17">
        <v>100</v>
      </c>
      <c r="O25" s="17">
        <f t="shared" ref="O25:P25" si="33">D25/7</f>
        <v>1.5714285714285714</v>
      </c>
      <c r="P25" s="17">
        <f t="shared" si="33"/>
        <v>0</v>
      </c>
      <c r="Q25" s="17">
        <f t="shared" si="8"/>
        <v>63</v>
      </c>
      <c r="R25" s="17"/>
      <c r="S25" s="57">
        <v>1.1798561151079141</v>
      </c>
      <c r="T25" s="57">
        <v>696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0.27103720486111116</v>
      </c>
      <c r="AD25" s="57">
        <f t="shared" si="12"/>
        <v>-4.1143447697916669</v>
      </c>
      <c r="AE25" s="57">
        <v>-7.18</v>
      </c>
      <c r="AF25" s="57">
        <v>-9.1364599999999996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26.49</v>
      </c>
      <c r="D26" s="17">
        <v>8</v>
      </c>
      <c r="E26" s="17">
        <v>0</v>
      </c>
      <c r="F26" s="17">
        <v>211.92</v>
      </c>
      <c r="G26" s="17">
        <v>0</v>
      </c>
      <c r="H26" s="17">
        <f t="shared" si="1"/>
        <v>0</v>
      </c>
      <c r="I26" s="17">
        <f t="shared" si="2"/>
        <v>0.21993237664370197</v>
      </c>
      <c r="J26" s="17">
        <f t="shared" si="5"/>
        <v>46.608069258333316</v>
      </c>
      <c r="K26" s="17">
        <f t="shared" si="3"/>
        <v>5.8260086572916645</v>
      </c>
      <c r="L26" s="17">
        <v>17</v>
      </c>
      <c r="M26" s="17">
        <f t="shared" si="6"/>
        <v>0.47058823529411764</v>
      </c>
      <c r="N26" s="17">
        <v>90</v>
      </c>
      <c r="O26" s="17">
        <f t="shared" ref="O26:P26" si="34">D26/7</f>
        <v>1.1428571428571428</v>
      </c>
      <c r="P26" s="17">
        <f t="shared" si="34"/>
        <v>0</v>
      </c>
      <c r="Q26" s="17">
        <f t="shared" si="8"/>
        <v>78</v>
      </c>
      <c r="R26" s="17"/>
      <c r="S26" s="57">
        <v>1.071225071225071</v>
      </c>
      <c r="T26" s="57">
        <v>696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0.27103720486111116</v>
      </c>
      <c r="AD26" s="57">
        <f t="shared" si="12"/>
        <v>-2.992250741666667</v>
      </c>
      <c r="AE26" s="57">
        <v>-7.18</v>
      </c>
      <c r="AF26" s="57">
        <v>-9.1364599999999996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26.49</v>
      </c>
      <c r="D27" s="17">
        <v>9</v>
      </c>
      <c r="E27" s="17">
        <v>0</v>
      </c>
      <c r="F27" s="17">
        <v>238.41</v>
      </c>
      <c r="G27" s="17">
        <v>0</v>
      </c>
      <c r="H27" s="17">
        <f t="shared" si="1"/>
        <v>0</v>
      </c>
      <c r="I27" s="17">
        <f t="shared" si="2"/>
        <v>0.21993237664370197</v>
      </c>
      <c r="J27" s="17">
        <f t="shared" si="5"/>
        <v>52.434077915624982</v>
      </c>
      <c r="K27" s="17">
        <f t="shared" si="3"/>
        <v>5.8260086572916645</v>
      </c>
      <c r="L27" s="17">
        <v>19</v>
      </c>
      <c r="M27" s="17">
        <f t="shared" si="6"/>
        <v>0.47368421052631576</v>
      </c>
      <c r="N27" s="17">
        <v>79</v>
      </c>
      <c r="O27" s="17">
        <f t="shared" ref="O27:P27" si="35">D27/7</f>
        <v>1.2857142857142858</v>
      </c>
      <c r="P27" s="17">
        <f t="shared" si="35"/>
        <v>0</v>
      </c>
      <c r="Q27" s="17">
        <f t="shared" si="8"/>
        <v>61</v>
      </c>
      <c r="R27" s="17"/>
      <c r="S27" s="57">
        <v>1.247588424437299</v>
      </c>
      <c r="T27" s="57">
        <v>696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0.27103720486111116</v>
      </c>
      <c r="AD27" s="57">
        <f t="shared" si="12"/>
        <v>-3.3662820843750003</v>
      </c>
      <c r="AE27" s="57">
        <v>-7.18</v>
      </c>
      <c r="AF27" s="57">
        <v>-9.1364599999999996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4"/>
        <v>26.49</v>
      </c>
      <c r="D28" s="17">
        <v>11</v>
      </c>
      <c r="E28" s="17">
        <v>0</v>
      </c>
      <c r="F28" s="17">
        <v>291.39</v>
      </c>
      <c r="G28" s="17">
        <v>0</v>
      </c>
      <c r="H28" s="17">
        <f t="shared" si="1"/>
        <v>0</v>
      </c>
      <c r="I28" s="17">
        <f t="shared" si="2"/>
        <v>0.24796819190417801</v>
      </c>
      <c r="J28" s="17">
        <f t="shared" si="5"/>
        <v>72.255451438958431</v>
      </c>
      <c r="K28" s="17">
        <f t="shared" si="3"/>
        <v>6.5686774035416757</v>
      </c>
      <c r="L28" s="17">
        <v>20</v>
      </c>
      <c r="M28" s="17">
        <f t="shared" si="6"/>
        <v>0.55000000000000004</v>
      </c>
      <c r="N28" s="17">
        <v>66</v>
      </c>
      <c r="O28" s="17">
        <f t="shared" ref="O28:P28" si="36">D28/7</f>
        <v>1.5714285714285714</v>
      </c>
      <c r="P28" s="17">
        <f t="shared" si="36"/>
        <v>0</v>
      </c>
      <c r="Q28" s="17">
        <f t="shared" si="8"/>
        <v>42</v>
      </c>
      <c r="R28" s="17"/>
      <c r="S28" s="57">
        <v>1.471428571428572</v>
      </c>
      <c r="T28" s="57">
        <v>696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0.27103720486111116</v>
      </c>
      <c r="AD28" s="57">
        <f t="shared" si="12"/>
        <v>-4.1143447697916669</v>
      </c>
      <c r="AE28" s="57">
        <v>-7.18</v>
      </c>
      <c r="AF28" s="57">
        <v>-8.3937912537499901</v>
      </c>
      <c r="AG28" s="57">
        <v>0</v>
      </c>
    </row>
    <row r="29" spans="1:33" ht="15.75" customHeight="1">
      <c r="A29" s="13" t="s">
        <v>82</v>
      </c>
      <c r="B29" s="13" t="s">
        <v>113</v>
      </c>
      <c r="C29" s="17">
        <f t="shared" si="4"/>
        <v>26.49</v>
      </c>
      <c r="D29" s="17">
        <v>3</v>
      </c>
      <c r="E29" s="17">
        <v>0</v>
      </c>
      <c r="F29" s="17">
        <v>79.47</v>
      </c>
      <c r="G29" s="17">
        <v>0</v>
      </c>
      <c r="H29" s="17">
        <f t="shared" si="1"/>
        <v>0</v>
      </c>
      <c r="I29" s="17">
        <f t="shared" si="2"/>
        <v>0.24796819190417796</v>
      </c>
      <c r="J29" s="17">
        <f t="shared" si="5"/>
        <v>19.706032210625022</v>
      </c>
      <c r="K29" s="17">
        <f t="shared" si="3"/>
        <v>6.568677403541674</v>
      </c>
      <c r="L29" s="17">
        <v>18</v>
      </c>
      <c r="M29" s="17">
        <f t="shared" si="6"/>
        <v>0.16666666666666666</v>
      </c>
      <c r="N29" s="17">
        <v>59</v>
      </c>
      <c r="O29" s="17">
        <f t="shared" ref="O29:P29" si="37">D29/7</f>
        <v>0.42857142857142855</v>
      </c>
      <c r="P29" s="17">
        <f t="shared" si="37"/>
        <v>0</v>
      </c>
      <c r="Q29" s="17">
        <f t="shared" si="8"/>
        <v>137</v>
      </c>
      <c r="R29" s="17"/>
      <c r="S29" s="57">
        <v>1.5513307984790869</v>
      </c>
      <c r="T29" s="57">
        <v>696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0.27103720486111116</v>
      </c>
      <c r="AD29" s="57">
        <f t="shared" si="12"/>
        <v>-1.1220940281250003</v>
      </c>
      <c r="AE29" s="57">
        <v>-7.18</v>
      </c>
      <c r="AF29" s="57">
        <v>-8.3937912537499901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26.49</v>
      </c>
      <c r="D30" s="17">
        <v>5</v>
      </c>
      <c r="E30" s="17">
        <v>0</v>
      </c>
      <c r="F30" s="17">
        <v>132.44999999999999</v>
      </c>
      <c r="G30" s="17">
        <v>0</v>
      </c>
      <c r="H30" s="17">
        <f t="shared" si="1"/>
        <v>0</v>
      </c>
      <c r="I30" s="17">
        <f t="shared" si="2"/>
        <v>0.24796819190417796</v>
      </c>
      <c r="J30" s="17">
        <f t="shared" si="5"/>
        <v>32.843387017708366</v>
      </c>
      <c r="K30" s="17">
        <f t="shared" si="3"/>
        <v>6.5686774035416731</v>
      </c>
      <c r="L30" s="17">
        <v>25</v>
      </c>
      <c r="M30" s="17">
        <f t="shared" si="6"/>
        <v>0.2</v>
      </c>
      <c r="N30" s="17">
        <v>53</v>
      </c>
      <c r="O30" s="17">
        <f t="shared" ref="O30:P30" si="38">D30/7</f>
        <v>0.7142857142857143</v>
      </c>
      <c r="P30" s="17">
        <f t="shared" si="38"/>
        <v>0</v>
      </c>
      <c r="Q30" s="17">
        <f t="shared" si="8"/>
        <v>74</v>
      </c>
      <c r="R30" s="17"/>
      <c r="S30" s="57">
        <v>1.1117478510028651</v>
      </c>
      <c r="T30" s="57">
        <v>696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0.27103720486111116</v>
      </c>
      <c r="AD30" s="57">
        <f t="shared" si="12"/>
        <v>-1.8701567135416668</v>
      </c>
      <c r="AE30" s="57">
        <v>-7.18</v>
      </c>
      <c r="AF30" s="57">
        <v>-8.3937912537499901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26.49</v>
      </c>
      <c r="D31" s="17">
        <v>10</v>
      </c>
      <c r="E31" s="17">
        <v>0</v>
      </c>
      <c r="F31" s="17">
        <v>264.89999999999998</v>
      </c>
      <c r="G31" s="17">
        <v>0</v>
      </c>
      <c r="H31" s="17">
        <f t="shared" si="1"/>
        <v>0</v>
      </c>
      <c r="I31" s="17">
        <f t="shared" si="2"/>
        <v>0.24796819190417796</v>
      </c>
      <c r="J31" s="17">
        <f t="shared" si="5"/>
        <v>65.686774035416732</v>
      </c>
      <c r="K31" s="17">
        <f t="shared" si="3"/>
        <v>6.5686774035416731</v>
      </c>
      <c r="L31" s="17">
        <v>37</v>
      </c>
      <c r="M31" s="17">
        <f t="shared" si="6"/>
        <v>0.27027027027027029</v>
      </c>
      <c r="N31" s="17">
        <v>43</v>
      </c>
      <c r="O31" s="17">
        <f t="shared" ref="O31:P31" si="39">D31/7</f>
        <v>1.4285714285714286</v>
      </c>
      <c r="P31" s="17">
        <f t="shared" si="39"/>
        <v>0</v>
      </c>
      <c r="Q31" s="17">
        <f t="shared" si="8"/>
        <v>30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1.25974025974026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0.27103720486111116</v>
      </c>
      <c r="AD31" s="57">
        <f t="shared" si="12"/>
        <v>-3.7403134270833336</v>
      </c>
      <c r="AE31" s="57">
        <v>-7.18</v>
      </c>
      <c r="AF31" s="57">
        <v>-8.3937912537499901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3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.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Red &amp; 4 Black")</f>
        <v>Pro Cornhole Bags - Set of 8 Regulation All Weather Two Sided Bean Bags for Professional Corn Hole Game - 4 Red &amp; 4 Black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Info!B1:BJ7000""),3,FALSE),"""")"),"B089H2R2JQ")</f>
        <v>B089H2R2JQ</v>
      </c>
      <c r="B2" s="2" t="s">
        <v>562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18.32210735735293</v>
      </c>
      <c r="D3" s="4">
        <f>SUM(D4:D99763)</f>
        <v>170</v>
      </c>
      <c r="E3" s="4"/>
      <c r="F3" s="5">
        <f t="shared" ref="F3:G3" si="0">SUM(F4:F99763)</f>
        <v>4443.3100000000004</v>
      </c>
      <c r="G3" s="5">
        <f t="shared" si="0"/>
        <v>-29.71</v>
      </c>
      <c r="H3" s="6">
        <f t="shared" ref="H3:H31" si="1">G3/F3*-1</f>
        <v>6.6864567180772889E-3</v>
      </c>
      <c r="I3" s="7">
        <f t="shared" ref="I3:I31" si="2">J3/F3</f>
        <v>0.21021119036282807</v>
      </c>
      <c r="J3" s="5">
        <f>SUM(J4:J99763)</f>
        <v>934.03348425105764</v>
      </c>
      <c r="K3" s="5">
        <f t="shared" ref="K3:K31" si="3">J3/D3</f>
        <v>5.4943146132415155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7 - April
10 - May
10 - Jun
0 - Jul
0 - Aug
0 - Sept
0 - Oct
0 - Nov
0 - Dec
1 - Jan
2 - Feb")</f>
        <v>3 - March
7 - April
10 - May
10 -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2.0337301587301588E-2</v>
      </c>
      <c r="Y3" s="5">
        <f>ROUND(AVERAGE(Y4:Y99763),2)</f>
        <v>0.62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563</v>
      </c>
      <c r="C4" s="17">
        <f t="shared" ref="C4:C31" si="4">IFERROR(F4/D4," - ")</f>
        <v>22.49</v>
      </c>
      <c r="D4" s="17">
        <v>2</v>
      </c>
      <c r="E4" s="17">
        <v>0</v>
      </c>
      <c r="F4" s="17">
        <v>44.98</v>
      </c>
      <c r="G4" s="17">
        <v>0</v>
      </c>
      <c r="H4" s="17">
        <f t="shared" si="1"/>
        <v>0</v>
      </c>
      <c r="I4" s="17">
        <f t="shared" si="2"/>
        <v>0.17766456209882472</v>
      </c>
      <c r="J4" s="17">
        <f t="shared" ref="J4:J31" si="5">F4*0.85+G4+AF4*D4+D4*AE4+AG4+AD4</f>
        <v>7.9913520032051357</v>
      </c>
      <c r="K4" s="17">
        <f t="shared" si="3"/>
        <v>3.9956760016025679</v>
      </c>
      <c r="L4" s="17">
        <v>6</v>
      </c>
      <c r="M4" s="17">
        <f t="shared" ref="M4:M31" si="6">IFERROR(D4/L4,"-")</f>
        <v>0.33333333333333331</v>
      </c>
      <c r="N4" s="17">
        <v>27</v>
      </c>
      <c r="O4" s="17">
        <f t="shared" ref="O4:P4" si="7">D4/7</f>
        <v>0.2857142857142857</v>
      </c>
      <c r="P4" s="17">
        <f t="shared" si="7"/>
        <v>0</v>
      </c>
      <c r="Q4" s="17">
        <f t="shared" ref="Q4:Q31" si="8">ROUNDDOWN(N4/(O4+P4),0)</f>
        <v>94</v>
      </c>
      <c r="R4" s="17"/>
      <c r="S4" s="57">
        <v>0.78723404255319096</v>
      </c>
      <c r="T4" s="57">
        <v>320</v>
      </c>
      <c r="U4" s="58">
        <v>100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0.14726562499999998</v>
      </c>
      <c r="AD4" s="57">
        <f t="shared" ref="AD4:AD31" si="12">IFERROR(AB4*AC4*D4*2,0)</f>
        <v>-0.40645312499999992</v>
      </c>
      <c r="AE4" s="57">
        <v>-7.32</v>
      </c>
      <c r="AF4" s="57">
        <v>-7.5975974358974296</v>
      </c>
      <c r="AG4" s="57">
        <v>0</v>
      </c>
    </row>
    <row r="5" spans="1:33" ht="15.75" customHeight="1">
      <c r="A5" s="13" t="s">
        <v>36</v>
      </c>
      <c r="B5" s="13" t="s">
        <v>564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27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>
        <v>0.66272189349112398</v>
      </c>
      <c r="T5" s="57">
        <v>320</v>
      </c>
      <c r="U5" s="58">
        <v>100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0.14726562499999998</v>
      </c>
      <c r="AD5" s="57">
        <f t="shared" si="12"/>
        <v>0</v>
      </c>
      <c r="AE5" s="57">
        <v>-7.32</v>
      </c>
      <c r="AF5" s="57">
        <v>-8.2446974358974305</v>
      </c>
      <c r="AG5" s="57">
        <v>0</v>
      </c>
    </row>
    <row r="6" spans="1:33" ht="15.75" customHeight="1">
      <c r="A6" s="13" t="s">
        <v>38</v>
      </c>
      <c r="B6" s="13" t="s">
        <v>565</v>
      </c>
      <c r="C6" s="17">
        <f t="shared" si="4"/>
        <v>18.989999999999998</v>
      </c>
      <c r="D6" s="17">
        <v>1</v>
      </c>
      <c r="E6" s="17">
        <v>0</v>
      </c>
      <c r="F6" s="17">
        <v>18.989999999999998</v>
      </c>
      <c r="G6" s="17">
        <v>0</v>
      </c>
      <c r="H6" s="17">
        <f t="shared" si="1"/>
        <v>0</v>
      </c>
      <c r="I6" s="17">
        <f t="shared" si="2"/>
        <v>1.9672248636259416E-2</v>
      </c>
      <c r="J6" s="17">
        <f t="shared" si="5"/>
        <v>0.37357600160256632</v>
      </c>
      <c r="K6" s="17">
        <f t="shared" si="3"/>
        <v>0.37357600160256632</v>
      </c>
      <c r="L6" s="17">
        <v>3</v>
      </c>
      <c r="M6" s="17">
        <f t="shared" si="6"/>
        <v>0.33333333333333331</v>
      </c>
      <c r="N6" s="17">
        <v>26</v>
      </c>
      <c r="O6" s="17">
        <f t="shared" ref="O6:P6" si="14">D6/7</f>
        <v>0.14285714285714285</v>
      </c>
      <c r="P6" s="17">
        <f t="shared" si="14"/>
        <v>0</v>
      </c>
      <c r="Q6" s="17">
        <f t="shared" si="8"/>
        <v>182</v>
      </c>
      <c r="R6" s="17"/>
      <c r="S6" s="57">
        <v>0.64197530864197505</v>
      </c>
      <c r="T6" s="57">
        <v>320</v>
      </c>
      <c r="U6" s="58">
        <v>100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0.14726562499999998</v>
      </c>
      <c r="AD6" s="57">
        <f t="shared" si="12"/>
        <v>-0.20322656249999996</v>
      </c>
      <c r="AE6" s="57">
        <v>-7.32</v>
      </c>
      <c r="AF6" s="57">
        <v>-8.2446974358974305</v>
      </c>
      <c r="AG6" s="57">
        <v>0</v>
      </c>
    </row>
    <row r="7" spans="1:33" ht="15.75" customHeight="1">
      <c r="A7" s="13" t="s">
        <v>40</v>
      </c>
      <c r="B7" s="13"/>
      <c r="C7" s="17">
        <f t="shared" si="4"/>
        <v>19.656666666666666</v>
      </c>
      <c r="D7" s="17">
        <v>3</v>
      </c>
      <c r="E7" s="17">
        <v>0</v>
      </c>
      <c r="F7" s="17">
        <v>58.97</v>
      </c>
      <c r="G7" s="17">
        <v>-1.3</v>
      </c>
      <c r="H7" s="17">
        <f t="shared" si="1"/>
        <v>2.204510768187214E-2</v>
      </c>
      <c r="I7" s="17">
        <f t="shared" si="2"/>
        <v>2.5788163549262375E-2</v>
      </c>
      <c r="J7" s="17">
        <f t="shared" si="5"/>
        <v>1.5207280045000022</v>
      </c>
      <c r="K7" s="17">
        <f t="shared" si="3"/>
        <v>0.50690933483333411</v>
      </c>
      <c r="L7" s="17">
        <v>8</v>
      </c>
      <c r="M7" s="17">
        <f t="shared" si="6"/>
        <v>0.375</v>
      </c>
      <c r="N7" s="17">
        <v>23</v>
      </c>
      <c r="O7" s="17">
        <f t="shared" ref="O7:P7" si="15">D7/7</f>
        <v>0.42857142857142855</v>
      </c>
      <c r="P7" s="17">
        <f t="shared" si="15"/>
        <v>0</v>
      </c>
      <c r="Q7" s="17">
        <f t="shared" si="8"/>
        <v>53</v>
      </c>
      <c r="R7" s="17"/>
      <c r="S7" s="57">
        <v>0.61146496815286622</v>
      </c>
      <c r="T7" s="57">
        <v>320</v>
      </c>
      <c r="U7" s="58">
        <v>100</v>
      </c>
      <c r="V7" s="61">
        <v>44239</v>
      </c>
      <c r="W7" s="57">
        <v>1</v>
      </c>
      <c r="X7" s="57">
        <f t="shared" si="9"/>
        <v>0.33333333333333331</v>
      </c>
      <c r="Y7" s="57">
        <f t="shared" si="10"/>
        <v>1.3</v>
      </c>
      <c r="Z7" s="57">
        <v>0</v>
      </c>
      <c r="AA7" s="57" t="s">
        <v>35</v>
      </c>
      <c r="AB7" s="60">
        <f t="shared" si="11"/>
        <v>-0.69</v>
      </c>
      <c r="AC7" s="57">
        <v>0.14726562499999998</v>
      </c>
      <c r="AD7" s="57">
        <f t="shared" si="12"/>
        <v>-0.6096796874999999</v>
      </c>
      <c r="AE7" s="57">
        <v>-7.32</v>
      </c>
      <c r="AF7" s="57">
        <v>-8.2446974359999992</v>
      </c>
      <c r="AG7" s="57">
        <v>0</v>
      </c>
    </row>
    <row r="8" spans="1:33" ht="15.75" customHeight="1">
      <c r="A8" s="13" t="s">
        <v>42</v>
      </c>
      <c r="B8" s="25" t="s">
        <v>88</v>
      </c>
      <c r="C8" s="17">
        <f t="shared" si="4"/>
        <v>20.99</v>
      </c>
      <c r="D8" s="17">
        <v>2</v>
      </c>
      <c r="E8" s="17">
        <v>23</v>
      </c>
      <c r="F8" s="17">
        <v>41.98</v>
      </c>
      <c r="G8" s="17">
        <v>-0.65</v>
      </c>
      <c r="H8" s="17">
        <f t="shared" si="1"/>
        <v>1.5483563601715104E-2</v>
      </c>
      <c r="I8" s="17">
        <f t="shared" si="2"/>
        <v>9.2987258885183485E-2</v>
      </c>
      <c r="J8" s="17">
        <f t="shared" si="5"/>
        <v>3.9036051280000024</v>
      </c>
      <c r="K8" s="17">
        <f t="shared" si="3"/>
        <v>1.9518025640000012</v>
      </c>
      <c r="L8" s="17">
        <v>6</v>
      </c>
      <c r="M8" s="17">
        <f t="shared" si="6"/>
        <v>0.33333333333333331</v>
      </c>
      <c r="N8" s="17">
        <v>7</v>
      </c>
      <c r="O8" s="17">
        <f t="shared" ref="O8:P8" si="16">D8/7</f>
        <v>0.2857142857142857</v>
      </c>
      <c r="P8" s="17">
        <f t="shared" si="16"/>
        <v>3.2857142857142856</v>
      </c>
      <c r="Q8" s="17">
        <f t="shared" si="8"/>
        <v>1</v>
      </c>
      <c r="R8" s="17"/>
      <c r="S8" s="57">
        <v>0.7441860465116279</v>
      </c>
      <c r="T8" s="57">
        <v>320</v>
      </c>
      <c r="U8" s="58">
        <v>100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-8.2446974359999992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1</v>
      </c>
      <c r="F9" s="17">
        <v>0</v>
      </c>
      <c r="G9" s="17">
        <v>-0.62</v>
      </c>
      <c r="H9" s="17" t="e">
        <f t="shared" si="1"/>
        <v>#DIV/0!</v>
      </c>
      <c r="I9" s="17" t="e">
        <f t="shared" si="2"/>
        <v>#DIV/0!</v>
      </c>
      <c r="J9" s="17">
        <f t="shared" si="5"/>
        <v>-0.62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3</v>
      </c>
      <c r="O9" s="17">
        <f t="shared" ref="O9:P9" si="17">D9/7</f>
        <v>0</v>
      </c>
      <c r="P9" s="17">
        <f t="shared" si="17"/>
        <v>0.14285714285714285</v>
      </c>
      <c r="Q9" s="17">
        <f t="shared" si="8"/>
        <v>21</v>
      </c>
      <c r="R9" s="17"/>
      <c r="S9" s="57">
        <v>0.75862068965517238</v>
      </c>
      <c r="T9" s="57">
        <v>220</v>
      </c>
      <c r="U9" s="58">
        <v>84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0.14726562499999998</v>
      </c>
      <c r="AD9" s="57">
        <f t="shared" si="12"/>
        <v>0</v>
      </c>
      <c r="AE9" s="57">
        <v>-7.32</v>
      </c>
      <c r="AF9" s="57">
        <v>-8.597902564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-1.27</v>
      </c>
      <c r="H10" s="17" t="e">
        <f t="shared" si="1"/>
        <v>#DIV/0!</v>
      </c>
      <c r="I10" s="17" t="e">
        <f t="shared" si="2"/>
        <v>#DIV/0!</v>
      </c>
      <c r="J10" s="17">
        <f t="shared" si="5"/>
        <v>-1.27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1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0.83636363636363631</v>
      </c>
      <c r="T10" s="57">
        <v>184</v>
      </c>
      <c r="U10" s="58">
        <v>84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0.14726562499999998</v>
      </c>
      <c r="AD10" s="57">
        <f t="shared" si="12"/>
        <v>0</v>
      </c>
      <c r="AE10" s="57">
        <v>-7.32</v>
      </c>
      <c r="AF10" s="57">
        <v>-8.597902564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-0.88</v>
      </c>
      <c r="H11" s="17" t="e">
        <f t="shared" si="1"/>
        <v>#DIV/0!</v>
      </c>
      <c r="I11" s="17" t="e">
        <f t="shared" si="2"/>
        <v>#DIV/0!</v>
      </c>
      <c r="J11" s="17">
        <f t="shared" si="5"/>
        <v>-0.88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1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0.87619047619047619</v>
      </c>
      <c r="T11" s="57">
        <v>184</v>
      </c>
      <c r="U11" s="58">
        <v>84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0.14726562499999998</v>
      </c>
      <c r="AD11" s="57">
        <f t="shared" si="12"/>
        <v>0</v>
      </c>
      <c r="AE11" s="57">
        <v>-7.32</v>
      </c>
      <c r="AF11" s="57">
        <v>-8.6850820510000002</v>
      </c>
      <c r="AG11" s="57">
        <v>0</v>
      </c>
    </row>
    <row r="12" spans="1:33" ht="15.75" customHeight="1">
      <c r="A12" s="13" t="s">
        <v>50</v>
      </c>
      <c r="B12" s="13" t="s">
        <v>566</v>
      </c>
      <c r="C12" s="17">
        <f t="shared" si="4"/>
        <v>18.989999999999998</v>
      </c>
      <c r="D12" s="17">
        <v>1</v>
      </c>
      <c r="E12" s="17">
        <v>0</v>
      </c>
      <c r="F12" s="17">
        <v>18.989999999999998</v>
      </c>
      <c r="G12" s="17">
        <v>0</v>
      </c>
      <c r="H12" s="17">
        <f t="shared" si="1"/>
        <v>0</v>
      </c>
      <c r="I12" s="17">
        <f t="shared" si="2"/>
        <v>-1.3982441416535228E-2</v>
      </c>
      <c r="J12" s="17">
        <f t="shared" si="5"/>
        <v>-0.26552656250000395</v>
      </c>
      <c r="K12" s="17">
        <f t="shared" si="3"/>
        <v>-0.26552656250000395</v>
      </c>
      <c r="L12" s="17">
        <v>1</v>
      </c>
      <c r="M12" s="17">
        <f t="shared" si="6"/>
        <v>1</v>
      </c>
      <c r="N12" s="17">
        <v>100</v>
      </c>
      <c r="O12" s="17">
        <f t="shared" ref="O12:P12" si="20">D12/7</f>
        <v>0.14285714285714285</v>
      </c>
      <c r="P12" s="17">
        <f t="shared" si="20"/>
        <v>0</v>
      </c>
      <c r="Q12" s="17">
        <f t="shared" si="8"/>
        <v>700</v>
      </c>
      <c r="R12" s="17"/>
      <c r="S12" s="57">
        <v>0.4631578947368421</v>
      </c>
      <c r="T12" s="57">
        <v>184</v>
      </c>
      <c r="U12" s="58">
        <v>84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0.14726562499999998</v>
      </c>
      <c r="AD12" s="57">
        <f t="shared" si="12"/>
        <v>-0.20322656249999996</v>
      </c>
      <c r="AE12" s="57">
        <v>-7.32</v>
      </c>
      <c r="AF12" s="57">
        <v>-8.8838000000000008</v>
      </c>
      <c r="AG12" s="57">
        <v>0</v>
      </c>
    </row>
    <row r="13" spans="1:33" ht="15.75" customHeight="1">
      <c r="A13" s="13" t="s">
        <v>52</v>
      </c>
      <c r="B13" s="13" t="s">
        <v>549</v>
      </c>
      <c r="C13" s="17">
        <f t="shared" si="4"/>
        <v>18.989999999999998</v>
      </c>
      <c r="D13" s="17">
        <v>3</v>
      </c>
      <c r="E13" s="17">
        <v>2</v>
      </c>
      <c r="F13" s="17">
        <v>56.97</v>
      </c>
      <c r="G13" s="17">
        <v>0</v>
      </c>
      <c r="H13" s="17">
        <f t="shared" si="1"/>
        <v>0</v>
      </c>
      <c r="I13" s="17">
        <f t="shared" si="2"/>
        <v>-1.3982441416535166E-2</v>
      </c>
      <c r="J13" s="17">
        <f t="shared" si="5"/>
        <v>-0.7965796875000084</v>
      </c>
      <c r="K13" s="17">
        <f t="shared" si="3"/>
        <v>-0.26552656250000278</v>
      </c>
      <c r="L13" s="17">
        <v>5</v>
      </c>
      <c r="M13" s="17">
        <f t="shared" si="6"/>
        <v>0.6</v>
      </c>
      <c r="N13" s="17">
        <v>85</v>
      </c>
      <c r="O13" s="17">
        <f t="shared" ref="O13:P13" si="21">D13/7</f>
        <v>0.42857142857142855</v>
      </c>
      <c r="P13" s="17">
        <f t="shared" si="21"/>
        <v>0.2857142857142857</v>
      </c>
      <c r="Q13" s="17">
        <f t="shared" si="8"/>
        <v>119</v>
      </c>
      <c r="R13" s="17"/>
      <c r="S13" s="57">
        <v>0.60606060606060608</v>
      </c>
      <c r="T13" s="57">
        <v>184</v>
      </c>
      <c r="U13" s="58">
        <v>84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0.14726562499999998</v>
      </c>
      <c r="AD13" s="57">
        <f t="shared" si="12"/>
        <v>-0.6096796874999999</v>
      </c>
      <c r="AE13" s="57">
        <v>-7.32</v>
      </c>
      <c r="AF13" s="57">
        <v>-8.8838000000000008</v>
      </c>
      <c r="AG13" s="57">
        <v>0</v>
      </c>
    </row>
    <row r="14" spans="1:33" ht="15.75" customHeight="1">
      <c r="A14" s="13" t="s">
        <v>54</v>
      </c>
      <c r="B14" s="13" t="s">
        <v>144</v>
      </c>
      <c r="C14" s="17">
        <f t="shared" si="4"/>
        <v>20.990000000000002</v>
      </c>
      <c r="D14" s="17">
        <v>5</v>
      </c>
      <c r="E14" s="17">
        <v>1</v>
      </c>
      <c r="F14" s="17">
        <v>104.95</v>
      </c>
      <c r="G14" s="17">
        <v>-1.1599999999999999</v>
      </c>
      <c r="H14" s="17">
        <f t="shared" si="1"/>
        <v>1.1052882324916627E-2</v>
      </c>
      <c r="I14" s="17">
        <f t="shared" si="2"/>
        <v>5.7287919842782226E-2</v>
      </c>
      <c r="J14" s="17">
        <f t="shared" si="5"/>
        <v>6.0123671874999944</v>
      </c>
      <c r="K14" s="17">
        <f t="shared" si="3"/>
        <v>1.2024734374999988</v>
      </c>
      <c r="L14" s="17">
        <v>4</v>
      </c>
      <c r="M14" s="17">
        <f t="shared" si="6"/>
        <v>1.25</v>
      </c>
      <c r="N14" s="17">
        <v>79</v>
      </c>
      <c r="O14" s="17">
        <f t="shared" ref="O14:P14" si="22">D14/7</f>
        <v>0.7142857142857143</v>
      </c>
      <c r="P14" s="17">
        <f t="shared" si="22"/>
        <v>0.14285714285714285</v>
      </c>
      <c r="Q14" s="17">
        <f t="shared" si="8"/>
        <v>92</v>
      </c>
      <c r="R14" s="17"/>
      <c r="S14" s="57">
        <v>0.71724137931034482</v>
      </c>
      <c r="T14" s="57">
        <v>184</v>
      </c>
      <c r="U14" s="58">
        <v>84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0.14726562499999998</v>
      </c>
      <c r="AD14" s="57">
        <f t="shared" si="12"/>
        <v>-1.0161328124999998</v>
      </c>
      <c r="AE14" s="57">
        <v>-7.32</v>
      </c>
      <c r="AF14" s="57">
        <v>-8.8838000000000008</v>
      </c>
      <c r="AG14" s="57">
        <v>0</v>
      </c>
    </row>
    <row r="15" spans="1:33" ht="15.75" customHeight="1">
      <c r="A15" s="13" t="s">
        <v>56</v>
      </c>
      <c r="B15" s="13" t="s">
        <v>567</v>
      </c>
      <c r="C15" s="17">
        <f t="shared" si="4"/>
        <v>20.99</v>
      </c>
      <c r="D15" s="17">
        <v>6</v>
      </c>
      <c r="E15" s="17">
        <v>0</v>
      </c>
      <c r="F15" s="17">
        <v>125.94</v>
      </c>
      <c r="G15" s="17">
        <v>-3.97</v>
      </c>
      <c r="H15" s="17">
        <f t="shared" si="1"/>
        <v>3.152294743528665E-2</v>
      </c>
      <c r="I15" s="17">
        <f t="shared" si="2"/>
        <v>2.4780694179768102E-2</v>
      </c>
      <c r="J15" s="17">
        <f t="shared" si="5"/>
        <v>3.1208806249999945</v>
      </c>
      <c r="K15" s="17">
        <f t="shared" si="3"/>
        <v>0.52014677083333238</v>
      </c>
      <c r="L15" s="17">
        <v>13</v>
      </c>
      <c r="M15" s="17">
        <f t="shared" si="6"/>
        <v>0.46153846153846156</v>
      </c>
      <c r="N15" s="17">
        <v>67</v>
      </c>
      <c r="O15" s="17">
        <f t="shared" ref="O15:P15" si="23">D15/7</f>
        <v>0.8571428571428571</v>
      </c>
      <c r="P15" s="17">
        <f t="shared" si="23"/>
        <v>0</v>
      </c>
      <c r="Q15" s="17">
        <f t="shared" si="8"/>
        <v>78</v>
      </c>
      <c r="R15" s="17"/>
      <c r="S15" s="57">
        <v>0.91338582677165359</v>
      </c>
      <c r="T15" s="57">
        <v>184</v>
      </c>
      <c r="U15" s="58">
        <v>84</v>
      </c>
      <c r="V15" s="61">
        <v>44265</v>
      </c>
      <c r="W15" s="57">
        <v>0</v>
      </c>
      <c r="X15" s="57">
        <f t="shared" si="9"/>
        <v>0</v>
      </c>
      <c r="Y15" s="57">
        <f t="shared" si="10"/>
        <v>3.97</v>
      </c>
      <c r="Z15" s="57">
        <v>1</v>
      </c>
      <c r="AA15" s="57" t="s">
        <v>35</v>
      </c>
      <c r="AB15" s="60">
        <f t="shared" si="11"/>
        <v>-0.69</v>
      </c>
      <c r="AC15" s="57">
        <v>0.14726562499999998</v>
      </c>
      <c r="AD15" s="57">
        <f t="shared" si="12"/>
        <v>-1.2193593749999998</v>
      </c>
      <c r="AE15" s="57">
        <v>-7.32</v>
      </c>
      <c r="AF15" s="57">
        <v>-9.1364599999999996</v>
      </c>
      <c r="AG15" s="57">
        <v>0</v>
      </c>
    </row>
    <row r="16" spans="1:33" ht="15.75" customHeight="1">
      <c r="A16" s="13" t="s">
        <v>57</v>
      </c>
      <c r="B16" s="13" t="s">
        <v>365</v>
      </c>
      <c r="C16" s="17">
        <f t="shared" si="4"/>
        <v>24.99</v>
      </c>
      <c r="D16" s="17">
        <v>6</v>
      </c>
      <c r="E16" s="17">
        <v>0</v>
      </c>
      <c r="F16" s="17">
        <v>149.94</v>
      </c>
      <c r="G16" s="17">
        <v>-5.57</v>
      </c>
      <c r="H16" s="17">
        <f t="shared" si="1"/>
        <v>3.7148192610377488E-2</v>
      </c>
      <c r="I16" s="17">
        <f t="shared" si="2"/>
        <v>0.1461976832399626</v>
      </c>
      <c r="J16" s="17">
        <f t="shared" si="5"/>
        <v>21.920880624999992</v>
      </c>
      <c r="K16" s="17">
        <f t="shared" si="3"/>
        <v>3.6534801041666651</v>
      </c>
      <c r="L16" s="17">
        <v>24</v>
      </c>
      <c r="M16" s="17">
        <f t="shared" si="6"/>
        <v>0.25</v>
      </c>
      <c r="N16" s="17">
        <v>59</v>
      </c>
      <c r="O16" s="17">
        <f t="shared" ref="O16:P16" si="24">D16/7</f>
        <v>0.8571428571428571</v>
      </c>
      <c r="P16" s="17">
        <f t="shared" si="24"/>
        <v>0</v>
      </c>
      <c r="Q16" s="17">
        <f t="shared" si="8"/>
        <v>68</v>
      </c>
      <c r="R16" s="17"/>
      <c r="S16" s="57">
        <v>0.57692307692307687</v>
      </c>
      <c r="T16" s="57">
        <v>184</v>
      </c>
      <c r="U16" s="58">
        <v>100</v>
      </c>
      <c r="V16" s="61">
        <v>44279</v>
      </c>
      <c r="W16" s="57">
        <v>0</v>
      </c>
      <c r="X16" s="57">
        <f t="shared" si="9"/>
        <v>0</v>
      </c>
      <c r="Y16" s="57">
        <f t="shared" si="10"/>
        <v>2.7850000000000001</v>
      </c>
      <c r="Z16" s="57">
        <v>2</v>
      </c>
      <c r="AA16" s="57" t="s">
        <v>35</v>
      </c>
      <c r="AB16" s="60">
        <f t="shared" si="11"/>
        <v>-0.69</v>
      </c>
      <c r="AC16" s="57">
        <v>0.14726562499999998</v>
      </c>
      <c r="AD16" s="57">
        <f t="shared" si="12"/>
        <v>-1.2193593749999998</v>
      </c>
      <c r="AE16" s="57">
        <v>-7.32</v>
      </c>
      <c r="AF16" s="57">
        <v>-9.1364599999999996</v>
      </c>
      <c r="AG16" s="57">
        <v>0</v>
      </c>
    </row>
    <row r="17" spans="1:33" ht="15.75" customHeight="1">
      <c r="A17" s="13" t="s">
        <v>59</v>
      </c>
      <c r="B17" s="13" t="s">
        <v>568</v>
      </c>
      <c r="C17" s="17">
        <f t="shared" si="4"/>
        <v>25.305789473684211</v>
      </c>
      <c r="D17" s="17">
        <v>19</v>
      </c>
      <c r="E17" s="17">
        <v>0</v>
      </c>
      <c r="F17" s="17">
        <v>480.81</v>
      </c>
      <c r="G17" s="17">
        <v>-4.18</v>
      </c>
      <c r="H17" s="17">
        <f t="shared" si="1"/>
        <v>8.6936627773964766E-3</v>
      </c>
      <c r="I17" s="17">
        <f t="shared" si="2"/>
        <v>0.18297135107942841</v>
      </c>
      <c r="J17" s="17">
        <f t="shared" si="5"/>
        <v>87.97445531249997</v>
      </c>
      <c r="K17" s="17">
        <f t="shared" si="3"/>
        <v>4.6302344901315777</v>
      </c>
      <c r="L17" s="17">
        <v>21</v>
      </c>
      <c r="M17" s="17">
        <f t="shared" si="6"/>
        <v>0.90476190476190477</v>
      </c>
      <c r="N17" s="17">
        <v>118</v>
      </c>
      <c r="O17" s="17">
        <f t="shared" ref="O17:P17" si="25">D17/7</f>
        <v>2.7142857142857144</v>
      </c>
      <c r="P17" s="17">
        <f t="shared" si="25"/>
        <v>0</v>
      </c>
      <c r="Q17" s="17">
        <f t="shared" si="8"/>
        <v>43</v>
      </c>
      <c r="R17" s="17"/>
      <c r="S17" s="57">
        <v>0.71595330739299612</v>
      </c>
      <c r="T17" s="57">
        <v>948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4.18</v>
      </c>
      <c r="Z17" s="57">
        <v>1</v>
      </c>
      <c r="AA17" s="57" t="s">
        <v>35</v>
      </c>
      <c r="AB17" s="60">
        <f t="shared" si="11"/>
        <v>-0.69</v>
      </c>
      <c r="AC17" s="57">
        <v>0.14726562499999998</v>
      </c>
      <c r="AD17" s="57">
        <f t="shared" si="12"/>
        <v>-3.8613046874999992</v>
      </c>
      <c r="AE17" s="57">
        <v>-7.32</v>
      </c>
      <c r="AF17" s="57">
        <v>-9.1364599999999996</v>
      </c>
      <c r="AG17" s="57">
        <v>0</v>
      </c>
    </row>
    <row r="18" spans="1:33" ht="15.75" customHeight="1">
      <c r="A18" s="13" t="s">
        <v>61</v>
      </c>
      <c r="B18" s="13" t="s">
        <v>529</v>
      </c>
      <c r="C18" s="17">
        <f t="shared" si="4"/>
        <v>27.24</v>
      </c>
      <c r="D18" s="17">
        <v>8</v>
      </c>
      <c r="E18" s="17">
        <v>0</v>
      </c>
      <c r="F18" s="17">
        <v>217.92</v>
      </c>
      <c r="G18" s="17">
        <v>-1.86</v>
      </c>
      <c r="H18" s="17">
        <f t="shared" si="1"/>
        <v>8.5352422907488991E-3</v>
      </c>
      <c r="I18" s="17">
        <f t="shared" si="2"/>
        <v>0.22987567685389115</v>
      </c>
      <c r="J18" s="17">
        <f t="shared" si="5"/>
        <v>50.094507499999956</v>
      </c>
      <c r="K18" s="17">
        <f t="shared" si="3"/>
        <v>6.2618134374999945</v>
      </c>
      <c r="L18" s="17">
        <v>9</v>
      </c>
      <c r="M18" s="17">
        <f t="shared" si="6"/>
        <v>0.88888888888888884</v>
      </c>
      <c r="N18" s="17">
        <v>108</v>
      </c>
      <c r="O18" s="17">
        <f t="shared" ref="O18:P18" si="26">D18/7</f>
        <v>1.1428571428571428</v>
      </c>
      <c r="P18" s="17">
        <f t="shared" si="26"/>
        <v>0</v>
      </c>
      <c r="Q18" s="17">
        <f t="shared" si="8"/>
        <v>94</v>
      </c>
      <c r="R18" s="17"/>
      <c r="S18" s="57">
        <v>0.99099099099099097</v>
      </c>
      <c r="T18" s="57">
        <v>948</v>
      </c>
      <c r="U18" s="58" t="s">
        <v>63</v>
      </c>
      <c r="V18" s="61" t="s">
        <v>63</v>
      </c>
      <c r="W18" s="57">
        <v>1</v>
      </c>
      <c r="X18" s="57">
        <f t="shared" si="9"/>
        <v>0.125</v>
      </c>
      <c r="Y18" s="57">
        <f t="shared" si="10"/>
        <v>1.86</v>
      </c>
      <c r="Z18" s="57">
        <v>0</v>
      </c>
      <c r="AA18" s="57" t="s">
        <v>35</v>
      </c>
      <c r="AB18" s="60">
        <f t="shared" si="11"/>
        <v>-0.69</v>
      </c>
      <c r="AC18" s="57">
        <v>0.14726562499999998</v>
      </c>
      <c r="AD18" s="57">
        <f t="shared" si="12"/>
        <v>-1.6258124999999997</v>
      </c>
      <c r="AE18" s="57">
        <v>-7.32</v>
      </c>
      <c r="AF18" s="57">
        <v>-9.1364599999999996</v>
      </c>
      <c r="AG18" s="57">
        <v>0</v>
      </c>
    </row>
    <row r="19" spans="1:33" ht="15.75" customHeight="1">
      <c r="A19" s="13" t="s">
        <v>64</v>
      </c>
      <c r="B19" s="13" t="s">
        <v>569</v>
      </c>
      <c r="C19" s="17">
        <f t="shared" si="4"/>
        <v>27.29</v>
      </c>
      <c r="D19" s="17">
        <v>10</v>
      </c>
      <c r="E19" s="17">
        <v>0</v>
      </c>
      <c r="F19" s="17">
        <v>272.89999999999998</v>
      </c>
      <c r="G19" s="17">
        <v>-1.93</v>
      </c>
      <c r="H19" s="17">
        <f t="shared" si="1"/>
        <v>7.07218761451081E-3</v>
      </c>
      <c r="I19" s="17">
        <f t="shared" si="2"/>
        <v>0.23245926850494678</v>
      </c>
      <c r="J19" s="17">
        <f t="shared" si="5"/>
        <v>63.438134374999969</v>
      </c>
      <c r="K19" s="17">
        <f t="shared" si="3"/>
        <v>6.343813437499997</v>
      </c>
      <c r="L19" s="17">
        <v>18</v>
      </c>
      <c r="M19" s="17">
        <f t="shared" si="6"/>
        <v>0.55555555555555558</v>
      </c>
      <c r="N19" s="17">
        <v>93</v>
      </c>
      <c r="O19" s="17">
        <f t="shared" ref="O19:P19" si="27">D19/7</f>
        <v>1.4285714285714286</v>
      </c>
      <c r="P19" s="17">
        <f t="shared" si="27"/>
        <v>0</v>
      </c>
      <c r="Q19" s="17">
        <f t="shared" si="8"/>
        <v>65</v>
      </c>
      <c r="R19" s="17"/>
      <c r="S19" s="57">
        <v>1.2537313432835819</v>
      </c>
      <c r="T19" s="57">
        <v>948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0.14726562499999998</v>
      </c>
      <c r="AD19" s="57">
        <f t="shared" si="12"/>
        <v>-2.0322656249999995</v>
      </c>
      <c r="AE19" s="57">
        <v>-7.32</v>
      </c>
      <c r="AF19" s="57">
        <v>-9.1364599999999996</v>
      </c>
      <c r="AG19" s="57">
        <v>0</v>
      </c>
    </row>
    <row r="20" spans="1:33" ht="15.75" customHeight="1">
      <c r="A20" s="13" t="s">
        <v>66</v>
      </c>
      <c r="B20" s="13" t="s">
        <v>570</v>
      </c>
      <c r="C20" s="17">
        <f t="shared" si="4"/>
        <v>23.99111111111111</v>
      </c>
      <c r="D20" s="17">
        <v>9</v>
      </c>
      <c r="E20" s="17">
        <v>0</v>
      </c>
      <c r="F20" s="17">
        <v>215.92</v>
      </c>
      <c r="G20" s="17">
        <v>-3.17</v>
      </c>
      <c r="H20" s="17">
        <f t="shared" si="1"/>
        <v>1.4681363467951094E-2</v>
      </c>
      <c r="I20" s="17">
        <f t="shared" si="2"/>
        <v>0.14090784057752873</v>
      </c>
      <c r="J20" s="17">
        <f t="shared" si="5"/>
        <v>30.424820937500002</v>
      </c>
      <c r="K20" s="17">
        <f t="shared" si="3"/>
        <v>3.3805356597222223</v>
      </c>
      <c r="L20" s="17">
        <v>33</v>
      </c>
      <c r="M20" s="17">
        <f t="shared" si="6"/>
        <v>0.27272727272727271</v>
      </c>
      <c r="N20" s="17">
        <v>79</v>
      </c>
      <c r="O20" s="17">
        <f t="shared" ref="O20:P20" si="28">D20/7</f>
        <v>1.2857142857142858</v>
      </c>
      <c r="P20" s="17">
        <f t="shared" si="28"/>
        <v>0</v>
      </c>
      <c r="Q20" s="17">
        <f t="shared" si="8"/>
        <v>61</v>
      </c>
      <c r="R20" s="17"/>
      <c r="S20" s="57">
        <v>1.029411764705882</v>
      </c>
      <c r="T20" s="57">
        <v>948</v>
      </c>
      <c r="U20" s="58" t="s">
        <v>63</v>
      </c>
      <c r="V20" s="61" t="s">
        <v>63</v>
      </c>
      <c r="W20" s="57">
        <v>1</v>
      </c>
      <c r="X20" s="57">
        <f t="shared" si="9"/>
        <v>0.1111111111111111</v>
      </c>
      <c r="Y20" s="57">
        <f t="shared" si="10"/>
        <v>3.17</v>
      </c>
      <c r="Z20" s="57">
        <v>0</v>
      </c>
      <c r="AA20" s="57" t="s">
        <v>35</v>
      </c>
      <c r="AB20" s="60">
        <f t="shared" si="11"/>
        <v>-0.69</v>
      </c>
      <c r="AC20" s="57">
        <v>0.14726562499999998</v>
      </c>
      <c r="AD20" s="57">
        <f t="shared" si="12"/>
        <v>-1.8290390624999997</v>
      </c>
      <c r="AE20" s="57">
        <v>-7.32</v>
      </c>
      <c r="AF20" s="57">
        <v>-9.1364599999999996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4"/>
        <v>26.99</v>
      </c>
      <c r="D21" s="17">
        <v>19</v>
      </c>
      <c r="E21" s="17">
        <v>0</v>
      </c>
      <c r="F21" s="17">
        <v>512.80999999999995</v>
      </c>
      <c r="G21" s="17">
        <v>-2.48</v>
      </c>
      <c r="H21" s="17">
        <f t="shared" si="1"/>
        <v>4.8360991400323711E-3</v>
      </c>
      <c r="I21" s="17">
        <f t="shared" si="2"/>
        <v>0.22790986001150515</v>
      </c>
      <c r="J21" s="17">
        <f t="shared" si="5"/>
        <v>116.87445531249995</v>
      </c>
      <c r="K21" s="17">
        <f t="shared" si="3"/>
        <v>6.1512871217105234</v>
      </c>
      <c r="L21" s="17">
        <v>40</v>
      </c>
      <c r="M21" s="17">
        <f t="shared" si="6"/>
        <v>0.47499999999999998</v>
      </c>
      <c r="N21" s="17">
        <v>64</v>
      </c>
      <c r="O21" s="17">
        <f t="shared" ref="O21:P21" si="29">D21/7</f>
        <v>2.7142857142857144</v>
      </c>
      <c r="P21" s="17">
        <f t="shared" si="29"/>
        <v>0</v>
      </c>
      <c r="Q21" s="17">
        <f t="shared" si="8"/>
        <v>23</v>
      </c>
      <c r="R21" s="17"/>
      <c r="S21" s="57">
        <v>1.0065359477124181</v>
      </c>
      <c r="T21" s="57">
        <v>948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0.14726562499999998</v>
      </c>
      <c r="AD21" s="57">
        <f t="shared" si="12"/>
        <v>-3.8613046874999992</v>
      </c>
      <c r="AE21" s="57">
        <v>-7.32</v>
      </c>
      <c r="AF21" s="57">
        <v>-9.1364599999999996</v>
      </c>
      <c r="AG21" s="57">
        <v>0</v>
      </c>
    </row>
    <row r="22" spans="1:33" ht="15.75" customHeight="1">
      <c r="A22" s="13" t="s">
        <v>70</v>
      </c>
      <c r="B22" s="13" t="s">
        <v>113</v>
      </c>
      <c r="C22" s="17">
        <f t="shared" si="4"/>
        <v>26.99</v>
      </c>
      <c r="D22" s="17">
        <v>19</v>
      </c>
      <c r="E22" s="17">
        <v>0</v>
      </c>
      <c r="F22" s="17">
        <v>512.80999999999995</v>
      </c>
      <c r="G22" s="17">
        <v>-0.65</v>
      </c>
      <c r="H22" s="17">
        <f t="shared" si="1"/>
        <v>1.267525984282678E-3</v>
      </c>
      <c r="I22" s="17">
        <f t="shared" si="2"/>
        <v>0.23147843316725494</v>
      </c>
      <c r="J22" s="17">
        <f t="shared" si="5"/>
        <v>118.70445531249999</v>
      </c>
      <c r="K22" s="17">
        <f t="shared" si="3"/>
        <v>6.2476029111842095</v>
      </c>
      <c r="L22" s="17">
        <v>28</v>
      </c>
      <c r="M22" s="17">
        <f t="shared" si="6"/>
        <v>0.6785714285714286</v>
      </c>
      <c r="N22" s="17">
        <v>31</v>
      </c>
      <c r="O22" s="17">
        <f t="shared" ref="O22:P22" si="30">D22/7</f>
        <v>2.7142857142857144</v>
      </c>
      <c r="P22" s="17">
        <f t="shared" si="30"/>
        <v>0</v>
      </c>
      <c r="Q22" s="17">
        <f t="shared" si="8"/>
        <v>11</v>
      </c>
      <c r="R22" s="17"/>
      <c r="S22" s="57">
        <v>1.606425702811245</v>
      </c>
      <c r="T22" s="57">
        <v>948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0.14726562499999998</v>
      </c>
      <c r="AD22" s="57">
        <f t="shared" si="12"/>
        <v>-3.8613046874999992</v>
      </c>
      <c r="AE22" s="57">
        <v>-7.32</v>
      </c>
      <c r="AF22" s="57">
        <v>-9.1364599999999996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26.99</v>
      </c>
      <c r="D23" s="17">
        <v>12</v>
      </c>
      <c r="E23" s="17">
        <v>0</v>
      </c>
      <c r="F23" s="17">
        <v>323.88</v>
      </c>
      <c r="G23" s="17">
        <v>0</v>
      </c>
      <c r="H23" s="17">
        <f t="shared" si="1"/>
        <v>0</v>
      </c>
      <c r="I23" s="17">
        <f t="shared" si="2"/>
        <v>0.23274595915153765</v>
      </c>
      <c r="J23" s="17">
        <f t="shared" si="5"/>
        <v>75.381761250000011</v>
      </c>
      <c r="K23" s="17">
        <f t="shared" si="3"/>
        <v>6.2818134375000012</v>
      </c>
      <c r="L23" s="17">
        <v>28</v>
      </c>
      <c r="M23" s="17">
        <f t="shared" si="6"/>
        <v>0.42857142857142855</v>
      </c>
      <c r="N23" s="17">
        <v>9</v>
      </c>
      <c r="O23" s="17">
        <f t="shared" ref="O23:P23" si="31">D23/7</f>
        <v>1.7142857142857142</v>
      </c>
      <c r="P23" s="17">
        <f t="shared" si="31"/>
        <v>0</v>
      </c>
      <c r="Q23" s="17">
        <f t="shared" si="8"/>
        <v>5</v>
      </c>
      <c r="R23" s="17"/>
      <c r="S23" s="57">
        <v>2.2288557213930349</v>
      </c>
      <c r="T23" s="57">
        <v>948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0.14726562499999998</v>
      </c>
      <c r="AD23" s="57">
        <f t="shared" si="12"/>
        <v>-2.4387187499999996</v>
      </c>
      <c r="AE23" s="57">
        <v>-7.32</v>
      </c>
      <c r="AF23" s="57">
        <v>-9.1364599999999996</v>
      </c>
      <c r="AG23" s="57">
        <v>0</v>
      </c>
    </row>
    <row r="24" spans="1:33" ht="15.75" customHeight="1">
      <c r="A24" s="13" t="s">
        <v>74</v>
      </c>
      <c r="B24" s="13" t="s">
        <v>571</v>
      </c>
      <c r="C24" s="17">
        <f t="shared" si="4"/>
        <v>26.99</v>
      </c>
      <c r="D24" s="17">
        <v>4</v>
      </c>
      <c r="E24" s="17">
        <v>0</v>
      </c>
      <c r="F24" s="17">
        <v>107.96</v>
      </c>
      <c r="G24" s="17">
        <v>0</v>
      </c>
      <c r="H24" s="17">
        <f t="shared" si="1"/>
        <v>0</v>
      </c>
      <c r="I24" s="17">
        <f t="shared" si="2"/>
        <v>0.23274595915153753</v>
      </c>
      <c r="J24" s="17">
        <f t="shared" si="5"/>
        <v>25.127253749999991</v>
      </c>
      <c r="K24" s="17">
        <f t="shared" si="3"/>
        <v>6.2818134374999977</v>
      </c>
      <c r="L24" s="17">
        <v>16</v>
      </c>
      <c r="M24" s="17">
        <f t="shared" si="6"/>
        <v>0.25</v>
      </c>
      <c r="N24" s="17">
        <v>98</v>
      </c>
      <c r="O24" s="17">
        <f t="shared" ref="O24:P24" si="32">D24/7</f>
        <v>0.5714285714285714</v>
      </c>
      <c r="P24" s="17">
        <f t="shared" si="32"/>
        <v>0</v>
      </c>
      <c r="Q24" s="17">
        <f t="shared" si="8"/>
        <v>171</v>
      </c>
      <c r="R24" s="17"/>
      <c r="S24" s="57">
        <v>1.868725868725869</v>
      </c>
      <c r="T24" s="57">
        <v>948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0.14726562499999998</v>
      </c>
      <c r="AD24" s="57">
        <f t="shared" si="12"/>
        <v>-0.81290624999999983</v>
      </c>
      <c r="AE24" s="57">
        <v>-7.32</v>
      </c>
      <c r="AF24" s="57">
        <v>-9.1364599999999996</v>
      </c>
      <c r="AG24" s="57">
        <v>0</v>
      </c>
    </row>
    <row r="25" spans="1:33" ht="15.75" customHeight="1">
      <c r="A25" s="13" t="s">
        <v>76</v>
      </c>
      <c r="B25" s="13" t="s">
        <v>545</v>
      </c>
      <c r="C25" s="17">
        <f t="shared" si="4"/>
        <v>26.204285714285714</v>
      </c>
      <c r="D25" s="17">
        <v>14</v>
      </c>
      <c r="E25" s="17">
        <v>0</v>
      </c>
      <c r="F25" s="17">
        <v>366.86</v>
      </c>
      <c r="G25" s="17">
        <v>0</v>
      </c>
      <c r="H25" s="17">
        <f t="shared" si="1"/>
        <v>0</v>
      </c>
      <c r="I25" s="17">
        <f t="shared" si="2"/>
        <v>0.21958073413563761</v>
      </c>
      <c r="J25" s="17">
        <f t="shared" si="5"/>
        <v>80.555388125000022</v>
      </c>
      <c r="K25" s="17">
        <f t="shared" si="3"/>
        <v>5.7539562946428591</v>
      </c>
      <c r="L25" s="17">
        <v>29</v>
      </c>
      <c r="M25" s="17">
        <f t="shared" si="6"/>
        <v>0.48275862068965519</v>
      </c>
      <c r="N25" s="17">
        <v>79</v>
      </c>
      <c r="O25" s="17">
        <f t="shared" ref="O25:P25" si="33">D25/7</f>
        <v>2</v>
      </c>
      <c r="P25" s="17">
        <f t="shared" si="33"/>
        <v>0</v>
      </c>
      <c r="Q25" s="17">
        <f t="shared" si="8"/>
        <v>39</v>
      </c>
      <c r="R25" s="17"/>
      <c r="S25" s="57">
        <v>1.495548961424332</v>
      </c>
      <c r="T25" s="57">
        <v>948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0.14726562499999998</v>
      </c>
      <c r="AD25" s="57">
        <f t="shared" si="12"/>
        <v>-2.8451718749999992</v>
      </c>
      <c r="AE25" s="57">
        <v>-7.18</v>
      </c>
      <c r="AF25" s="57">
        <v>-9.1364599999999996</v>
      </c>
      <c r="AG25" s="57">
        <v>0</v>
      </c>
    </row>
    <row r="26" spans="1:33" ht="15.75" customHeight="1">
      <c r="A26" s="13" t="s">
        <v>78</v>
      </c>
      <c r="B26" s="13" t="s">
        <v>113</v>
      </c>
      <c r="C26" s="17">
        <f t="shared" si="4"/>
        <v>29.990000000000002</v>
      </c>
      <c r="D26" s="17">
        <v>13</v>
      </c>
      <c r="E26" s="17">
        <v>0</v>
      </c>
      <c r="F26" s="17">
        <v>389.87</v>
      </c>
      <c r="G26" s="17">
        <v>0</v>
      </c>
      <c r="H26" s="17">
        <f t="shared" si="1"/>
        <v>0</v>
      </c>
      <c r="I26" s="17">
        <f t="shared" si="2"/>
        <v>0.29916016797265754</v>
      </c>
      <c r="J26" s="17">
        <f t="shared" si="5"/>
        <v>116.6335746875</v>
      </c>
      <c r="K26" s="17">
        <f t="shared" si="3"/>
        <v>8.9718134374999998</v>
      </c>
      <c r="L26" s="17">
        <v>16</v>
      </c>
      <c r="M26" s="17">
        <f t="shared" si="6"/>
        <v>0.8125</v>
      </c>
      <c r="N26" s="17">
        <v>56</v>
      </c>
      <c r="O26" s="17">
        <f t="shared" ref="O26:P26" si="34">D26/7</f>
        <v>1.8571428571428572</v>
      </c>
      <c r="P26" s="17">
        <f t="shared" si="34"/>
        <v>0</v>
      </c>
      <c r="Q26" s="17">
        <f t="shared" si="8"/>
        <v>30</v>
      </c>
      <c r="R26" s="17"/>
      <c r="S26" s="57">
        <v>1.5739644970414199</v>
      </c>
      <c r="T26" s="57">
        <v>948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0.14726562499999998</v>
      </c>
      <c r="AD26" s="57">
        <f t="shared" si="12"/>
        <v>-2.6419453124999994</v>
      </c>
      <c r="AE26" s="57">
        <v>-7.18</v>
      </c>
      <c r="AF26" s="57">
        <v>-9.1364599999999996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29.99</v>
      </c>
      <c r="D27" s="17">
        <v>11</v>
      </c>
      <c r="E27" s="17">
        <v>0</v>
      </c>
      <c r="F27" s="17">
        <v>329.89</v>
      </c>
      <c r="G27" s="17">
        <v>0</v>
      </c>
      <c r="H27" s="17">
        <f t="shared" si="1"/>
        <v>0</v>
      </c>
      <c r="I27" s="17">
        <f t="shared" si="2"/>
        <v>0.2991601679726576</v>
      </c>
      <c r="J27" s="17">
        <f t="shared" si="5"/>
        <v>98.689947812500009</v>
      </c>
      <c r="K27" s="17">
        <f t="shared" si="3"/>
        <v>8.9718134375000016</v>
      </c>
      <c r="L27" s="17">
        <v>25</v>
      </c>
      <c r="M27" s="17">
        <f t="shared" si="6"/>
        <v>0.44</v>
      </c>
      <c r="N27" s="17">
        <v>34</v>
      </c>
      <c r="O27" s="17">
        <f t="shared" ref="O27:P27" si="35">D27/7</f>
        <v>1.5714285714285714</v>
      </c>
      <c r="P27" s="17">
        <f t="shared" si="35"/>
        <v>0</v>
      </c>
      <c r="Q27" s="17">
        <f t="shared" si="8"/>
        <v>21</v>
      </c>
      <c r="R27" s="17"/>
      <c r="S27" s="57">
        <v>2.3241106719367588</v>
      </c>
      <c r="T27" s="57">
        <v>948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0.14726562499999998</v>
      </c>
      <c r="AD27" s="57">
        <f t="shared" si="12"/>
        <v>-2.2354921874999993</v>
      </c>
      <c r="AE27" s="57">
        <v>-7.18</v>
      </c>
      <c r="AF27" s="57">
        <v>-9.1364599999999996</v>
      </c>
      <c r="AG27" s="57">
        <v>0</v>
      </c>
    </row>
    <row r="28" spans="1:33" ht="15.75" customHeight="1">
      <c r="A28" s="13" t="s">
        <v>81</v>
      </c>
      <c r="B28" s="13" t="s">
        <v>156</v>
      </c>
      <c r="C28" s="17">
        <f t="shared" si="4"/>
        <v>29.99</v>
      </c>
      <c r="D28" s="17">
        <v>3</v>
      </c>
      <c r="E28" s="17">
        <v>0</v>
      </c>
      <c r="F28" s="17">
        <v>89.97</v>
      </c>
      <c r="G28" s="17">
        <v>-0.02</v>
      </c>
      <c r="H28" s="17">
        <f t="shared" si="1"/>
        <v>2.2229632099588753E-4</v>
      </c>
      <c r="I28" s="17">
        <f t="shared" si="2"/>
        <v>0.32370175115316246</v>
      </c>
      <c r="J28" s="17">
        <f t="shared" si="5"/>
        <v>29.123446551250026</v>
      </c>
      <c r="K28" s="17">
        <f t="shared" si="3"/>
        <v>9.7078155170833416</v>
      </c>
      <c r="L28" s="17">
        <v>12</v>
      </c>
      <c r="M28" s="17">
        <f t="shared" si="6"/>
        <v>0.25</v>
      </c>
      <c r="N28" s="17">
        <v>8</v>
      </c>
      <c r="O28" s="17">
        <f t="shared" ref="O28:P28" si="36">D28/7</f>
        <v>0.42857142857142855</v>
      </c>
      <c r="P28" s="17">
        <f t="shared" si="36"/>
        <v>0</v>
      </c>
      <c r="Q28" s="17">
        <f t="shared" si="8"/>
        <v>18</v>
      </c>
      <c r="R28" s="17"/>
      <c r="S28" s="57">
        <v>3.1823204419889501</v>
      </c>
      <c r="T28" s="57">
        <v>948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0.14726562499999998</v>
      </c>
      <c r="AD28" s="57">
        <f t="shared" si="12"/>
        <v>-0.6096796874999999</v>
      </c>
      <c r="AE28" s="57">
        <v>-7.18</v>
      </c>
      <c r="AF28" s="57">
        <v>-8.3937912537499901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2.3666666666666671</v>
      </c>
      <c r="T29" s="57">
        <v>948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0.14726562499999998</v>
      </c>
      <c r="AD29" s="57">
        <f t="shared" si="12"/>
        <v>0</v>
      </c>
      <c r="AE29" s="57">
        <v>-7.18</v>
      </c>
      <c r="AF29" s="57">
        <v>-8.3937912537499901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1.842696629213483</v>
      </c>
      <c r="T30" s="57">
        <v>948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0.14726562499999998</v>
      </c>
      <c r="AD30" s="57">
        <f t="shared" si="12"/>
        <v>0</v>
      </c>
      <c r="AE30" s="57">
        <v>-7.18</v>
      </c>
      <c r="AF30" s="57">
        <v>-8.3937912537499901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0.14726562499999998</v>
      </c>
      <c r="AD31" s="57">
        <f t="shared" si="12"/>
        <v>0</v>
      </c>
      <c r="AE31" s="57">
        <v>-7.18</v>
      </c>
      <c r="AF31" s="57">
        <v>-8.3937912537499901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37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1.1640625" customWidth="1"/>
    <col min="22" max="22" width="1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Red &amp; 4 Blue")</f>
        <v>Pro Cornhole Bags - Set of 8 Regulation All Weather Two Sided Bean Bags for Professional Corn Hole Game - 4 Red &amp; 4 Blue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Info!B1:BJ7000""),3,FALSE),"""")"),"B089H2BWXJ")</f>
        <v>B089H2BWXJ</v>
      </c>
      <c r="B2" s="2" t="s">
        <v>572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18.32210735735293</v>
      </c>
      <c r="D3" s="4">
        <f>SUM(D4:D99763)</f>
        <v>191</v>
      </c>
      <c r="E3" s="4"/>
      <c r="F3" s="5">
        <f t="shared" ref="F3:G3" si="0">SUM(F4:F99763)</f>
        <v>5041.0999999999995</v>
      </c>
      <c r="G3" s="5">
        <f t="shared" si="0"/>
        <v>-360.15999999999997</v>
      </c>
      <c r="H3" s="6">
        <f t="shared" ref="H3:H31" si="1">G3/F3*-1</f>
        <v>7.1444724365713835E-2</v>
      </c>
      <c r="I3" s="7">
        <f t="shared" ref="I3:I31" si="2">J3/F3</f>
        <v>0.15725068023528402</v>
      </c>
      <c r="J3" s="5">
        <f>SUM(J4:J99763)</f>
        <v>792.71640413409011</v>
      </c>
      <c r="K3" s="5">
        <f t="shared" ref="K3:K31" si="3">J3/D3</f>
        <v>4.1503476656235083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7 - April
7 - May
7 - Jun
0 - Jul
0 - Aug
0 - Sept
0 - Oct
0 - Nov
0 - Dec
1 - Jan
2 - Feb")</f>
        <v>3 - March
7 - April
7 - May
7 -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29</v>
      </c>
      <c r="X3" s="6">
        <f>AVERAGE(X4:X99763)</f>
        <v>9.8578294954345363E-2</v>
      </c>
      <c r="Y3" s="5">
        <f>ROUND(AVERAGE(Y4:Y99763),2)</f>
        <v>2.02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3.6</v>
      </c>
    </row>
    <row r="4" spans="1:33" ht="15.75" customHeight="1">
      <c r="A4" s="13" t="s">
        <v>33</v>
      </c>
      <c r="B4" s="13" t="s">
        <v>400</v>
      </c>
      <c r="C4" s="17">
        <f t="shared" ref="C4:C31" si="4">IFERROR(F4/D4," - ")</f>
        <v>19.989999999999998</v>
      </c>
      <c r="D4" s="17">
        <v>2</v>
      </c>
      <c r="E4" s="17">
        <v>0</v>
      </c>
      <c r="F4" s="17">
        <v>39.979999999999997</v>
      </c>
      <c r="G4" s="17">
        <v>0</v>
      </c>
      <c r="H4" s="17">
        <f t="shared" si="1"/>
        <v>0</v>
      </c>
      <c r="I4" s="17">
        <f t="shared" si="2"/>
        <v>9.0589429133236685E-2</v>
      </c>
      <c r="J4" s="17">
        <f t="shared" ref="J4:J31" si="5">F4*0.85+G4+AF4*D4+D4*AE4+AG4+AD4</f>
        <v>3.6217653767468021</v>
      </c>
      <c r="K4" s="17">
        <f t="shared" si="3"/>
        <v>1.8108826883734011</v>
      </c>
      <c r="L4" s="17">
        <v>11</v>
      </c>
      <c r="M4" s="17">
        <f t="shared" ref="M4:M31" si="6">IFERROR(D4/L4,"-")</f>
        <v>0.18181818181818182</v>
      </c>
      <c r="N4" s="17">
        <v>50</v>
      </c>
      <c r="O4" s="17">
        <f t="shared" ref="O4:P4" si="7">D4/7</f>
        <v>0.2857142857142857</v>
      </c>
      <c r="P4" s="17">
        <f t="shared" si="7"/>
        <v>0</v>
      </c>
      <c r="Q4" s="17">
        <f t="shared" ref="Q4:Q31" si="8">ROUNDDOWN(N4/(O4+P4),0)</f>
        <v>175</v>
      </c>
      <c r="R4" s="17"/>
      <c r="S4" s="57">
        <v>0.50724637681159401</v>
      </c>
      <c r="T4" s="57">
        <v>348</v>
      </c>
      <c r="U4" s="58">
        <v>136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0.19059411284722222</v>
      </c>
      <c r="AD4" s="57">
        <f t="shared" ref="AD4:AD31" si="12">IFERROR(AB4*AC4*D4*2,0)</f>
        <v>-0.52603975145833326</v>
      </c>
      <c r="AE4" s="57">
        <v>-7.32</v>
      </c>
      <c r="AF4" s="57">
        <v>-7.5975974358974296</v>
      </c>
      <c r="AG4" s="57">
        <v>0</v>
      </c>
    </row>
    <row r="5" spans="1:33" ht="15.75" customHeight="1">
      <c r="A5" s="13" t="s">
        <v>36</v>
      </c>
      <c r="B5" s="25" t="s">
        <v>88</v>
      </c>
      <c r="C5" s="17">
        <f t="shared" si="4"/>
        <v>19.323333333333334</v>
      </c>
      <c r="D5" s="17">
        <v>3</v>
      </c>
      <c r="E5" s="17">
        <v>0</v>
      </c>
      <c r="F5" s="17">
        <v>57.97</v>
      </c>
      <c r="G5" s="17">
        <v>0</v>
      </c>
      <c r="H5" s="17">
        <f t="shared" si="1"/>
        <v>0</v>
      </c>
      <c r="I5" s="17">
        <f t="shared" si="2"/>
        <v>3.0901294895984165E-2</v>
      </c>
      <c r="J5" s="17">
        <f t="shared" si="5"/>
        <v>1.7913480651202021</v>
      </c>
      <c r="K5" s="17">
        <f t="shared" si="3"/>
        <v>0.59711602170673406</v>
      </c>
      <c r="L5" s="17">
        <v>10</v>
      </c>
      <c r="M5" s="17">
        <f t="shared" si="6"/>
        <v>0.3</v>
      </c>
      <c r="N5" s="17">
        <v>45</v>
      </c>
      <c r="O5" s="17">
        <f t="shared" ref="O5:P5" si="13">D5/7</f>
        <v>0.42857142857142855</v>
      </c>
      <c r="P5" s="17">
        <f t="shared" si="13"/>
        <v>0</v>
      </c>
      <c r="Q5" s="17">
        <f t="shared" si="8"/>
        <v>105</v>
      </c>
      <c r="R5" s="17"/>
      <c r="S5" s="57">
        <v>0.54263565891472798</v>
      </c>
      <c r="T5" s="57">
        <v>348</v>
      </c>
      <c r="U5" s="58">
        <v>136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0.19059411284722222</v>
      </c>
      <c r="AD5" s="57">
        <f t="shared" si="12"/>
        <v>-0.78905962718749989</v>
      </c>
      <c r="AE5" s="57">
        <v>-7.32</v>
      </c>
      <c r="AF5" s="57">
        <v>-8.2446974358974305</v>
      </c>
      <c r="AG5" s="57">
        <v>0</v>
      </c>
    </row>
    <row r="6" spans="1:33" ht="15.75" customHeight="1">
      <c r="A6" s="13" t="s">
        <v>38</v>
      </c>
      <c r="B6" s="25" t="s">
        <v>88</v>
      </c>
      <c r="C6" s="17">
        <f t="shared" si="4"/>
        <v>16.989999999999998</v>
      </c>
      <c r="D6" s="17">
        <v>4</v>
      </c>
      <c r="E6" s="17">
        <v>0</v>
      </c>
      <c r="F6" s="17">
        <v>67.959999999999994</v>
      </c>
      <c r="G6" s="17">
        <v>0</v>
      </c>
      <c r="H6" s="17">
        <f t="shared" si="1"/>
        <v>0</v>
      </c>
      <c r="I6" s="17">
        <f t="shared" si="2"/>
        <v>-8.1590189030406116E-2</v>
      </c>
      <c r="J6" s="17">
        <f t="shared" si="5"/>
        <v>-5.5448692465063987</v>
      </c>
      <c r="K6" s="17">
        <f t="shared" si="3"/>
        <v>-1.3862173116265997</v>
      </c>
      <c r="L6" s="17">
        <v>16</v>
      </c>
      <c r="M6" s="17">
        <f t="shared" si="6"/>
        <v>0.25</v>
      </c>
      <c r="N6" s="17">
        <v>42</v>
      </c>
      <c r="O6" s="17">
        <f t="shared" ref="O6:P6" si="14">D6/7</f>
        <v>0.5714285714285714</v>
      </c>
      <c r="P6" s="17">
        <f t="shared" si="14"/>
        <v>0</v>
      </c>
      <c r="Q6" s="17">
        <f t="shared" si="8"/>
        <v>73</v>
      </c>
      <c r="R6" s="17"/>
      <c r="S6" s="57">
        <v>0.58730158730158699</v>
      </c>
      <c r="T6" s="57">
        <v>348</v>
      </c>
      <c r="U6" s="58">
        <v>136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0.19059411284722222</v>
      </c>
      <c r="AD6" s="57">
        <f t="shared" si="12"/>
        <v>-1.0520795029166665</v>
      </c>
      <c r="AE6" s="57">
        <v>-7.32</v>
      </c>
      <c r="AF6" s="57">
        <v>-8.2446974358974305</v>
      </c>
      <c r="AG6" s="57">
        <v>0</v>
      </c>
    </row>
    <row r="7" spans="1:33" ht="15.75" customHeight="1">
      <c r="A7" s="13" t="s">
        <v>40</v>
      </c>
      <c r="B7" s="13"/>
      <c r="C7" s="17">
        <f t="shared" si="4"/>
        <v>16.989999999999998</v>
      </c>
      <c r="D7" s="17">
        <v>3</v>
      </c>
      <c r="E7" s="17">
        <v>1</v>
      </c>
      <c r="F7" s="17">
        <v>50.97</v>
      </c>
      <c r="G7" s="17">
        <v>0</v>
      </c>
      <c r="H7" s="17">
        <f t="shared" si="1"/>
        <v>0</v>
      </c>
      <c r="I7" s="17">
        <f t="shared" si="2"/>
        <v>-8.1590189036442967E-2</v>
      </c>
      <c r="J7" s="17">
        <f t="shared" si="5"/>
        <v>-4.158651935187498</v>
      </c>
      <c r="K7" s="17">
        <f t="shared" si="3"/>
        <v>-1.3862173117291661</v>
      </c>
      <c r="L7" s="17">
        <v>7</v>
      </c>
      <c r="M7" s="17">
        <f t="shared" si="6"/>
        <v>0.42857142857142855</v>
      </c>
      <c r="N7" s="17">
        <v>41</v>
      </c>
      <c r="O7" s="17">
        <f t="shared" ref="O7:P7" si="15">D7/7</f>
        <v>0.42857142857142855</v>
      </c>
      <c r="P7" s="17">
        <f t="shared" si="15"/>
        <v>0.14285714285714285</v>
      </c>
      <c r="Q7" s="17">
        <f t="shared" si="8"/>
        <v>71</v>
      </c>
      <c r="R7" s="17"/>
      <c r="S7" s="57">
        <v>0.57851239669421484</v>
      </c>
      <c r="T7" s="57">
        <v>348</v>
      </c>
      <c r="U7" s="58">
        <v>136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0.19059411284722222</v>
      </c>
      <c r="AD7" s="57">
        <f t="shared" si="12"/>
        <v>-0.78905962718749989</v>
      </c>
      <c r="AE7" s="57">
        <v>-7.32</v>
      </c>
      <c r="AF7" s="57">
        <v>-8.2446974359999992</v>
      </c>
      <c r="AG7" s="57">
        <v>0</v>
      </c>
    </row>
    <row r="8" spans="1:33" ht="15.75" customHeight="1">
      <c r="A8" s="13" t="s">
        <v>42</v>
      </c>
      <c r="B8" s="13" t="s">
        <v>573</v>
      </c>
      <c r="C8" s="17">
        <f t="shared" si="4"/>
        <v>17.989999999999998</v>
      </c>
      <c r="D8" s="17">
        <v>2</v>
      </c>
      <c r="E8" s="17">
        <v>43</v>
      </c>
      <c r="F8" s="17">
        <v>35.979999999999997</v>
      </c>
      <c r="G8" s="17">
        <v>0</v>
      </c>
      <c r="H8" s="17">
        <f t="shared" si="1"/>
        <v>0</v>
      </c>
      <c r="I8" s="17">
        <f t="shared" si="2"/>
        <v>7.0249176668751051E-2</v>
      </c>
      <c r="J8" s="17">
        <f t="shared" si="5"/>
        <v>2.5275653765416628</v>
      </c>
      <c r="K8" s="17">
        <f t="shared" si="3"/>
        <v>1.2637826882708314</v>
      </c>
      <c r="L8" s="17">
        <v>13</v>
      </c>
      <c r="M8" s="17">
        <f t="shared" si="6"/>
        <v>0.15384615384615385</v>
      </c>
      <c r="N8" s="17">
        <v>12</v>
      </c>
      <c r="O8" s="17">
        <f t="shared" ref="O8:P8" si="16">D8/7</f>
        <v>0.2857142857142857</v>
      </c>
      <c r="P8" s="17">
        <f t="shared" si="16"/>
        <v>6.1428571428571432</v>
      </c>
      <c r="Q8" s="17">
        <f t="shared" si="8"/>
        <v>1</v>
      </c>
      <c r="R8" s="17"/>
      <c r="S8" s="57">
        <v>0.8</v>
      </c>
      <c r="T8" s="57">
        <v>348</v>
      </c>
      <c r="U8" s="58">
        <v>136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0.19059411284722222</v>
      </c>
      <c r="AD8" s="57">
        <f t="shared" si="12"/>
        <v>-0.52603975145833326</v>
      </c>
      <c r="AE8" s="57">
        <v>-7.32</v>
      </c>
      <c r="AF8" s="57">
        <v>-8.2446974359999992</v>
      </c>
      <c r="AG8" s="57">
        <v>3.6</v>
      </c>
    </row>
    <row r="9" spans="1:33" ht="15.75" customHeight="1">
      <c r="A9" s="13" t="s">
        <v>44</v>
      </c>
      <c r="B9" s="13"/>
      <c r="C9" s="17">
        <f t="shared" si="4"/>
        <v>18.323333333333334</v>
      </c>
      <c r="D9" s="17">
        <v>3</v>
      </c>
      <c r="E9" s="17">
        <v>2</v>
      </c>
      <c r="F9" s="17">
        <v>54.97</v>
      </c>
      <c r="G9" s="17">
        <v>0</v>
      </c>
      <c r="H9" s="17">
        <f t="shared" si="1"/>
        <v>0</v>
      </c>
      <c r="I9" s="17">
        <f t="shared" si="2"/>
        <v>-2.8708727251227941E-2</v>
      </c>
      <c r="J9" s="17">
        <f t="shared" si="5"/>
        <v>-1.5781187369999998</v>
      </c>
      <c r="K9" s="17">
        <f t="shared" si="3"/>
        <v>-0.52603957899999998</v>
      </c>
      <c r="L9" s="17">
        <v>5</v>
      </c>
      <c r="M9" s="17">
        <f t="shared" si="6"/>
        <v>0.6</v>
      </c>
      <c r="N9" s="17">
        <v>4</v>
      </c>
      <c r="O9" s="17">
        <f t="shared" ref="O9:P9" si="17">D9/7</f>
        <v>0.42857142857142855</v>
      </c>
      <c r="P9" s="17">
        <f t="shared" si="17"/>
        <v>0.2857142857142857</v>
      </c>
      <c r="Q9" s="17">
        <f t="shared" si="8"/>
        <v>5</v>
      </c>
      <c r="R9" s="17"/>
      <c r="S9" s="57">
        <v>0</v>
      </c>
      <c r="T9" s="57">
        <v>212</v>
      </c>
      <c r="U9" s="58">
        <v>72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0.19059411284722222</v>
      </c>
      <c r="AD9" s="57">
        <f t="shared" si="12"/>
        <v>-0.54891104499999988</v>
      </c>
      <c r="AE9" s="57">
        <v>-7.32</v>
      </c>
      <c r="AF9" s="57">
        <v>-8.597902564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1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184</v>
      </c>
      <c r="U10" s="58">
        <v>72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0.19059411284722222</v>
      </c>
      <c r="AD10" s="57">
        <f t="shared" si="12"/>
        <v>0</v>
      </c>
      <c r="AE10" s="57">
        <v>-7.32</v>
      </c>
      <c r="AF10" s="57">
        <v>-8.597902564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1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184</v>
      </c>
      <c r="U11" s="58">
        <v>72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0.19059411284722222</v>
      </c>
      <c r="AD11" s="57">
        <f t="shared" si="12"/>
        <v>0</v>
      </c>
      <c r="AE11" s="57">
        <v>-7.32</v>
      </c>
      <c r="AF11" s="57">
        <v>-8.6850820510000002</v>
      </c>
      <c r="AG11" s="57">
        <v>0</v>
      </c>
    </row>
    <row r="12" spans="1:33" ht="15.75" customHeight="1">
      <c r="A12" s="13" t="s">
        <v>50</v>
      </c>
      <c r="B12" s="13" t="s">
        <v>574</v>
      </c>
      <c r="C12" s="17" t="str">
        <f t="shared" si="4"/>
        <v xml:space="preserve"> - </v>
      </c>
      <c r="D12" s="17">
        <v>0</v>
      </c>
      <c r="E12" s="17">
        <v>1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80</v>
      </c>
      <c r="O12" s="17">
        <f t="shared" ref="O12:P12" si="20">D12/7</f>
        <v>0</v>
      </c>
      <c r="P12" s="17">
        <f t="shared" si="20"/>
        <v>0.14285714285714285</v>
      </c>
      <c r="Q12" s="17">
        <f t="shared" si="8"/>
        <v>560</v>
      </c>
      <c r="R12" s="17"/>
      <c r="S12" s="57">
        <v>0.74458874458874458</v>
      </c>
      <c r="T12" s="57">
        <v>184</v>
      </c>
      <c r="U12" s="58">
        <v>72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0.19059411284722222</v>
      </c>
      <c r="AD12" s="57">
        <f t="shared" si="12"/>
        <v>0</v>
      </c>
      <c r="AE12" s="57">
        <v>-7.32</v>
      </c>
      <c r="AF12" s="57">
        <v>-8.8838000000000008</v>
      </c>
      <c r="AG12" s="57">
        <v>0</v>
      </c>
    </row>
    <row r="13" spans="1:33" ht="15.75" customHeight="1">
      <c r="A13" s="13" t="s">
        <v>52</v>
      </c>
      <c r="B13" s="13" t="s">
        <v>549</v>
      </c>
      <c r="C13" s="17">
        <f t="shared" si="4"/>
        <v>18.989999999999998</v>
      </c>
      <c r="D13" s="17">
        <v>6</v>
      </c>
      <c r="E13" s="17">
        <v>8</v>
      </c>
      <c r="F13" s="17">
        <v>113.94</v>
      </c>
      <c r="G13" s="17">
        <v>0</v>
      </c>
      <c r="H13" s="17">
        <f t="shared" si="1"/>
        <v>0</v>
      </c>
      <c r="I13" s="17">
        <f t="shared" si="2"/>
        <v>-1.7131115098955738E-2</v>
      </c>
      <c r="J13" s="17">
        <f t="shared" si="5"/>
        <v>-1.9519192543750168</v>
      </c>
      <c r="K13" s="17">
        <f t="shared" si="3"/>
        <v>-0.32531987572916948</v>
      </c>
      <c r="L13" s="17">
        <v>7</v>
      </c>
      <c r="M13" s="17">
        <f t="shared" si="6"/>
        <v>0.8571428571428571</v>
      </c>
      <c r="N13" s="17">
        <v>68</v>
      </c>
      <c r="O13" s="17">
        <f t="shared" ref="O13:P13" si="21">D13/7</f>
        <v>0.8571428571428571</v>
      </c>
      <c r="P13" s="17">
        <f t="shared" si="21"/>
        <v>1.1428571428571428</v>
      </c>
      <c r="Q13" s="17">
        <f t="shared" si="8"/>
        <v>34</v>
      </c>
      <c r="R13" s="17"/>
      <c r="S13" s="57">
        <v>0.96335078534031415</v>
      </c>
      <c r="T13" s="57">
        <v>184</v>
      </c>
      <c r="U13" s="58">
        <v>72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0.19059411284722222</v>
      </c>
      <c r="AD13" s="57">
        <f t="shared" si="12"/>
        <v>-1.5781192543749998</v>
      </c>
      <c r="AE13" s="57">
        <v>-7.32</v>
      </c>
      <c r="AF13" s="57">
        <v>-8.8838000000000008</v>
      </c>
      <c r="AG13" s="57">
        <v>0</v>
      </c>
    </row>
    <row r="14" spans="1:33" ht="15.75" customHeight="1">
      <c r="A14" s="13" t="s">
        <v>54</v>
      </c>
      <c r="B14" s="13" t="s">
        <v>144</v>
      </c>
      <c r="C14" s="17">
        <f t="shared" si="4"/>
        <v>20.99</v>
      </c>
      <c r="D14" s="17">
        <v>1</v>
      </c>
      <c r="E14" s="17">
        <v>8</v>
      </c>
      <c r="F14" s="17">
        <v>20.99</v>
      </c>
      <c r="G14" s="17">
        <v>-1.18</v>
      </c>
      <c r="H14" s="17">
        <f t="shared" si="1"/>
        <v>5.6217246307765603E-2</v>
      </c>
      <c r="I14" s="17">
        <f t="shared" si="2"/>
        <v>9.2748987265761067E-3</v>
      </c>
      <c r="J14" s="17">
        <f t="shared" si="5"/>
        <v>0.19468012427083248</v>
      </c>
      <c r="K14" s="17">
        <f t="shared" si="3"/>
        <v>0.19468012427083248</v>
      </c>
      <c r="L14" s="17">
        <v>4</v>
      </c>
      <c r="M14" s="17">
        <f t="shared" si="6"/>
        <v>0.25</v>
      </c>
      <c r="N14" s="17">
        <v>113</v>
      </c>
      <c r="O14" s="17">
        <f t="shared" ref="O14:P14" si="22">D14/7</f>
        <v>0.14285714285714285</v>
      </c>
      <c r="P14" s="17">
        <f t="shared" si="22"/>
        <v>1.1428571428571428</v>
      </c>
      <c r="Q14" s="17">
        <f t="shared" si="8"/>
        <v>87</v>
      </c>
      <c r="R14" s="17"/>
      <c r="S14" s="57">
        <v>1.0363636363636359</v>
      </c>
      <c r="T14" s="57">
        <v>184</v>
      </c>
      <c r="U14" s="58">
        <v>72</v>
      </c>
      <c r="V14" s="61">
        <v>44265</v>
      </c>
      <c r="W14" s="57">
        <v>0</v>
      </c>
      <c r="X14" s="57">
        <f t="shared" si="9"/>
        <v>0</v>
      </c>
      <c r="Y14" s="57">
        <f t="shared" si="10"/>
        <v>1.18</v>
      </c>
      <c r="Z14" s="57">
        <v>1</v>
      </c>
      <c r="AA14" s="57" t="s">
        <v>35</v>
      </c>
      <c r="AB14" s="60">
        <f t="shared" si="11"/>
        <v>-0.69</v>
      </c>
      <c r="AC14" s="57">
        <v>0.19059411284722222</v>
      </c>
      <c r="AD14" s="57">
        <f t="shared" si="12"/>
        <v>-0.26301987572916663</v>
      </c>
      <c r="AE14" s="57">
        <v>-7.32</v>
      </c>
      <c r="AF14" s="57">
        <v>-8.8838000000000008</v>
      </c>
      <c r="AG14" s="57">
        <v>0</v>
      </c>
    </row>
    <row r="15" spans="1:33" ht="15.75" customHeight="1">
      <c r="A15" s="13" t="s">
        <v>56</v>
      </c>
      <c r="B15" s="13" t="s">
        <v>567</v>
      </c>
      <c r="C15" s="17">
        <f t="shared" si="4"/>
        <v>20.99</v>
      </c>
      <c r="D15" s="17">
        <v>2</v>
      </c>
      <c r="E15" s="17">
        <v>2</v>
      </c>
      <c r="F15" s="17">
        <v>41.98</v>
      </c>
      <c r="G15" s="17">
        <v>-7.0299999999999994</v>
      </c>
      <c r="H15" s="17">
        <f t="shared" si="1"/>
        <v>0.16746069556931872</v>
      </c>
      <c r="I15" s="17">
        <f t="shared" si="2"/>
        <v>-0.11400571108762111</v>
      </c>
      <c r="J15" s="17">
        <f t="shared" si="5"/>
        <v>-4.7859597514583339</v>
      </c>
      <c r="K15" s="17">
        <f t="shared" si="3"/>
        <v>-2.3929798757291669</v>
      </c>
      <c r="L15" s="17">
        <v>10</v>
      </c>
      <c r="M15" s="17">
        <f t="shared" si="6"/>
        <v>0.2</v>
      </c>
      <c r="N15" s="17">
        <v>110</v>
      </c>
      <c r="O15" s="17">
        <f t="shared" ref="O15:P15" si="23">D15/7</f>
        <v>0.2857142857142857</v>
      </c>
      <c r="P15" s="17">
        <f t="shared" si="23"/>
        <v>0.2857142857142857</v>
      </c>
      <c r="Q15" s="17">
        <f t="shared" si="8"/>
        <v>192</v>
      </c>
      <c r="R15" s="17"/>
      <c r="S15" s="57">
        <v>1.089201877934272</v>
      </c>
      <c r="T15" s="57">
        <v>184</v>
      </c>
      <c r="U15" s="58">
        <v>72</v>
      </c>
      <c r="V15" s="61">
        <v>44265</v>
      </c>
      <c r="W15" s="57">
        <v>1</v>
      </c>
      <c r="X15" s="57">
        <f t="shared" si="9"/>
        <v>0.5</v>
      </c>
      <c r="Y15" s="57">
        <f t="shared" si="10"/>
        <v>3.5149999999999997</v>
      </c>
      <c r="Z15" s="57">
        <v>1</v>
      </c>
      <c r="AA15" s="57" t="s">
        <v>35</v>
      </c>
      <c r="AB15" s="60">
        <f t="shared" si="11"/>
        <v>-0.69</v>
      </c>
      <c r="AC15" s="57">
        <v>0.19059411284722222</v>
      </c>
      <c r="AD15" s="57">
        <f t="shared" si="12"/>
        <v>-0.52603975145833326</v>
      </c>
      <c r="AE15" s="57">
        <v>-7.32</v>
      </c>
      <c r="AF15" s="57">
        <v>-9.1364599999999996</v>
      </c>
      <c r="AG15" s="57">
        <v>0</v>
      </c>
    </row>
    <row r="16" spans="1:33" ht="15.75" customHeight="1">
      <c r="A16" s="13" t="s">
        <v>57</v>
      </c>
      <c r="B16" s="13" t="s">
        <v>365</v>
      </c>
      <c r="C16" s="17">
        <f t="shared" si="4"/>
        <v>24.990000000000002</v>
      </c>
      <c r="D16" s="17">
        <v>5</v>
      </c>
      <c r="E16" s="17">
        <v>3</v>
      </c>
      <c r="F16" s="17">
        <v>124.95</v>
      </c>
      <c r="G16" s="17">
        <v>-6.1</v>
      </c>
      <c r="H16" s="17">
        <f t="shared" si="1"/>
        <v>4.8819527811124447E-2</v>
      </c>
      <c r="I16" s="17">
        <f t="shared" si="2"/>
        <v>0.13213365843420705</v>
      </c>
      <c r="J16" s="17">
        <f t="shared" si="5"/>
        <v>16.510100621354169</v>
      </c>
      <c r="K16" s="17">
        <f t="shared" si="3"/>
        <v>3.3020201242708338</v>
      </c>
      <c r="L16" s="17">
        <v>17</v>
      </c>
      <c r="M16" s="17">
        <f t="shared" si="6"/>
        <v>0.29411764705882354</v>
      </c>
      <c r="N16" s="17">
        <v>99</v>
      </c>
      <c r="O16" s="17">
        <f t="shared" ref="O16:P16" si="24">D16/7</f>
        <v>0.7142857142857143</v>
      </c>
      <c r="P16" s="17">
        <f t="shared" si="24"/>
        <v>0.42857142857142855</v>
      </c>
      <c r="Q16" s="17">
        <f t="shared" si="8"/>
        <v>86</v>
      </c>
      <c r="R16" s="17"/>
      <c r="S16" s="57">
        <v>0.86891385767790263</v>
      </c>
      <c r="T16" s="57">
        <v>184</v>
      </c>
      <c r="U16" s="58">
        <v>112</v>
      </c>
      <c r="V16" s="61">
        <v>44279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0.19059411284722222</v>
      </c>
      <c r="AD16" s="57">
        <f t="shared" si="12"/>
        <v>-1.3150993786458332</v>
      </c>
      <c r="AE16" s="57">
        <v>-7.32</v>
      </c>
      <c r="AF16" s="57">
        <v>-9.1364599999999996</v>
      </c>
      <c r="AG16" s="57">
        <v>0</v>
      </c>
    </row>
    <row r="17" spans="1:33" ht="15.75" customHeight="1">
      <c r="A17" s="13" t="s">
        <v>59</v>
      </c>
      <c r="B17" s="13" t="s">
        <v>575</v>
      </c>
      <c r="C17" s="17">
        <f t="shared" si="4"/>
        <v>24.990000000000002</v>
      </c>
      <c r="D17" s="17">
        <v>7</v>
      </c>
      <c r="E17" s="17">
        <v>1</v>
      </c>
      <c r="F17" s="17">
        <v>174.93</v>
      </c>
      <c r="G17" s="17">
        <v>-8.89</v>
      </c>
      <c r="H17" s="17">
        <f t="shared" si="1"/>
        <v>5.08203281312525E-2</v>
      </c>
      <c r="I17" s="17">
        <f t="shared" si="2"/>
        <v>0.13013285811407896</v>
      </c>
      <c r="J17" s="17">
        <f t="shared" si="5"/>
        <v>22.764140869895833</v>
      </c>
      <c r="K17" s="17">
        <f t="shared" si="3"/>
        <v>3.2520201242708331</v>
      </c>
      <c r="L17" s="17">
        <v>28</v>
      </c>
      <c r="M17" s="17">
        <f t="shared" si="6"/>
        <v>0.25</v>
      </c>
      <c r="N17" s="17">
        <v>162</v>
      </c>
      <c r="O17" s="17">
        <f t="shared" ref="O17:P17" si="25">D17/7</f>
        <v>1</v>
      </c>
      <c r="P17" s="17">
        <f t="shared" si="25"/>
        <v>0.14285714285714285</v>
      </c>
      <c r="Q17" s="17">
        <f t="shared" si="8"/>
        <v>141</v>
      </c>
      <c r="R17" s="17"/>
      <c r="S17" s="57">
        <v>0.84210526315789469</v>
      </c>
      <c r="T17" s="57">
        <v>668</v>
      </c>
      <c r="U17" s="58" t="s">
        <v>63</v>
      </c>
      <c r="V17" s="61" t="s">
        <v>63</v>
      </c>
      <c r="W17" s="57">
        <v>1</v>
      </c>
      <c r="X17" s="57">
        <f t="shared" si="9"/>
        <v>0.14285714285714285</v>
      </c>
      <c r="Y17" s="57">
        <f t="shared" si="10"/>
        <v>1.4816666666666667</v>
      </c>
      <c r="Z17" s="57">
        <v>5</v>
      </c>
      <c r="AA17" s="57" t="s">
        <v>35</v>
      </c>
      <c r="AB17" s="60">
        <f t="shared" si="11"/>
        <v>-0.69</v>
      </c>
      <c r="AC17" s="57">
        <v>0.19059411284722222</v>
      </c>
      <c r="AD17" s="57">
        <f t="shared" si="12"/>
        <v>-1.8411391301041664</v>
      </c>
      <c r="AE17" s="57">
        <v>-7.32</v>
      </c>
      <c r="AF17" s="57">
        <v>-9.1364599999999996</v>
      </c>
      <c r="AG17" s="57">
        <v>0</v>
      </c>
    </row>
    <row r="18" spans="1:33" ht="15.75" customHeight="1">
      <c r="A18" s="13" t="s">
        <v>61</v>
      </c>
      <c r="B18" s="13" t="s">
        <v>529</v>
      </c>
      <c r="C18" s="17">
        <f t="shared" si="4"/>
        <v>26.823333333333334</v>
      </c>
      <c r="D18" s="17">
        <v>12</v>
      </c>
      <c r="E18" s="17">
        <v>1</v>
      </c>
      <c r="F18" s="17">
        <v>321.88</v>
      </c>
      <c r="G18" s="17">
        <v>-6.0299999999999994</v>
      </c>
      <c r="H18" s="17">
        <f t="shared" si="1"/>
        <v>1.8733689573754191E-2</v>
      </c>
      <c r="I18" s="17">
        <f t="shared" si="2"/>
        <v>0.20794781126895132</v>
      </c>
      <c r="J18" s="17">
        <f t="shared" si="5"/>
        <v>66.934241491250049</v>
      </c>
      <c r="K18" s="17">
        <f t="shared" si="3"/>
        <v>5.5778534576041707</v>
      </c>
      <c r="L18" s="17">
        <v>23</v>
      </c>
      <c r="M18" s="17">
        <f t="shared" si="6"/>
        <v>0.52173913043478259</v>
      </c>
      <c r="N18" s="17">
        <v>151</v>
      </c>
      <c r="O18" s="17">
        <f t="shared" ref="O18:P18" si="26">D18/7</f>
        <v>1.7142857142857142</v>
      </c>
      <c r="P18" s="17">
        <f t="shared" si="26"/>
        <v>0.14285714285714285</v>
      </c>
      <c r="Q18" s="17">
        <f t="shared" si="8"/>
        <v>81</v>
      </c>
      <c r="R18" s="17"/>
      <c r="S18" s="57">
        <v>0.88607594936708856</v>
      </c>
      <c r="T18" s="57">
        <v>668</v>
      </c>
      <c r="U18" s="58" t="s">
        <v>63</v>
      </c>
      <c r="V18" s="61" t="s">
        <v>63</v>
      </c>
      <c r="W18" s="57">
        <v>3</v>
      </c>
      <c r="X18" s="57">
        <f t="shared" si="9"/>
        <v>0.25</v>
      </c>
      <c r="Y18" s="57">
        <f t="shared" si="10"/>
        <v>2.0099999999999998</v>
      </c>
      <c r="Z18" s="57">
        <v>0</v>
      </c>
      <c r="AA18" s="57" t="s">
        <v>35</v>
      </c>
      <c r="AB18" s="60">
        <f t="shared" si="11"/>
        <v>-0.69</v>
      </c>
      <c r="AC18" s="57">
        <v>0.19059411284722222</v>
      </c>
      <c r="AD18" s="57">
        <f t="shared" si="12"/>
        <v>-3.1562385087499996</v>
      </c>
      <c r="AE18" s="57">
        <v>-7.32</v>
      </c>
      <c r="AF18" s="57">
        <v>-9.1364599999999996</v>
      </c>
      <c r="AG18" s="57">
        <v>0</v>
      </c>
    </row>
    <row r="19" spans="1:33" ht="15.75" customHeight="1">
      <c r="A19" s="13" t="s">
        <v>64</v>
      </c>
      <c r="B19" s="13" t="s">
        <v>532</v>
      </c>
      <c r="C19" s="17">
        <f t="shared" si="4"/>
        <v>27.69</v>
      </c>
      <c r="D19" s="17">
        <v>4</v>
      </c>
      <c r="E19" s="17">
        <v>0</v>
      </c>
      <c r="F19" s="17">
        <v>110.76</v>
      </c>
      <c r="G19" s="17">
        <v>0</v>
      </c>
      <c r="H19" s="17">
        <f t="shared" si="1"/>
        <v>0</v>
      </c>
      <c r="I19" s="17">
        <f t="shared" si="2"/>
        <v>0.24619068704481162</v>
      </c>
      <c r="J19" s="17">
        <f t="shared" si="5"/>
        <v>27.268080497083336</v>
      </c>
      <c r="K19" s="17">
        <f t="shared" si="3"/>
        <v>6.8170201242708339</v>
      </c>
      <c r="L19" s="17">
        <v>7</v>
      </c>
      <c r="M19" s="17">
        <f t="shared" si="6"/>
        <v>0.5714285714285714</v>
      </c>
      <c r="N19" s="17">
        <v>142</v>
      </c>
      <c r="O19" s="17">
        <f t="shared" ref="O19:P19" si="27">D19/7</f>
        <v>0.5714285714285714</v>
      </c>
      <c r="P19" s="17">
        <f t="shared" si="27"/>
        <v>0</v>
      </c>
      <c r="Q19" s="17">
        <f t="shared" si="8"/>
        <v>248</v>
      </c>
      <c r="R19" s="17"/>
      <c r="S19" s="57">
        <v>1.0167224080267561</v>
      </c>
      <c r="T19" s="57">
        <v>668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0.19059411284722222</v>
      </c>
      <c r="AD19" s="57">
        <f t="shared" si="12"/>
        <v>-1.0520795029166665</v>
      </c>
      <c r="AE19" s="57">
        <v>-7.32</v>
      </c>
      <c r="AF19" s="57">
        <v>-9.1364599999999996</v>
      </c>
      <c r="AG19" s="57">
        <v>0</v>
      </c>
    </row>
    <row r="20" spans="1:33" ht="15.75" customHeight="1">
      <c r="A20" s="13" t="s">
        <v>66</v>
      </c>
      <c r="B20" s="13" t="s">
        <v>576</v>
      </c>
      <c r="C20" s="17">
        <f t="shared" si="4"/>
        <v>27.189999999999998</v>
      </c>
      <c r="D20" s="17">
        <v>10</v>
      </c>
      <c r="E20" s="17">
        <v>2</v>
      </c>
      <c r="F20" s="17">
        <v>271.89999999999998</v>
      </c>
      <c r="G20" s="17">
        <v>-17.82</v>
      </c>
      <c r="H20" s="17">
        <f t="shared" si="1"/>
        <v>6.5538801029790372E-2</v>
      </c>
      <c r="I20" s="17">
        <f t="shared" si="2"/>
        <v>0.16954836793934655</v>
      </c>
      <c r="J20" s="17">
        <f t="shared" si="5"/>
        <v>46.100201242708323</v>
      </c>
      <c r="K20" s="17">
        <f t="shared" si="3"/>
        <v>4.6100201242708323</v>
      </c>
      <c r="L20" s="17">
        <v>34</v>
      </c>
      <c r="M20" s="17">
        <f t="shared" si="6"/>
        <v>0.29411764705882354</v>
      </c>
      <c r="N20" s="17">
        <v>129</v>
      </c>
      <c r="O20" s="17">
        <f t="shared" ref="O20:P20" si="28">D20/7</f>
        <v>1.4285714285714286</v>
      </c>
      <c r="P20" s="17">
        <f t="shared" si="28"/>
        <v>0.2857142857142857</v>
      </c>
      <c r="Q20" s="17">
        <f t="shared" si="8"/>
        <v>75</v>
      </c>
      <c r="R20" s="17"/>
      <c r="S20" s="57">
        <v>0.9</v>
      </c>
      <c r="T20" s="57">
        <v>668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3.5640000000000001</v>
      </c>
      <c r="Z20" s="57">
        <v>5</v>
      </c>
      <c r="AA20" s="57" t="s">
        <v>35</v>
      </c>
      <c r="AB20" s="60">
        <f t="shared" si="11"/>
        <v>-0.69</v>
      </c>
      <c r="AC20" s="57">
        <v>0.19059411284722222</v>
      </c>
      <c r="AD20" s="57">
        <f t="shared" si="12"/>
        <v>-2.6301987572916663</v>
      </c>
      <c r="AE20" s="57">
        <v>-7.32</v>
      </c>
      <c r="AF20" s="57">
        <v>-9.1364599999999996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4"/>
        <v>28.59</v>
      </c>
      <c r="D21" s="17">
        <v>13</v>
      </c>
      <c r="E21" s="17">
        <v>0</v>
      </c>
      <c r="F21" s="17">
        <v>371.67</v>
      </c>
      <c r="G21" s="17">
        <v>-23.01</v>
      </c>
      <c r="H21" s="17">
        <f t="shared" si="1"/>
        <v>6.1909758656873037E-2</v>
      </c>
      <c r="I21" s="17">
        <f t="shared" si="2"/>
        <v>0.2032885667810716</v>
      </c>
      <c r="J21" s="17">
        <f t="shared" si="5"/>
        <v>75.556261615520881</v>
      </c>
      <c r="K21" s="17">
        <f t="shared" si="3"/>
        <v>5.8120201242708367</v>
      </c>
      <c r="L21" s="17">
        <v>26</v>
      </c>
      <c r="M21" s="17">
        <f t="shared" si="6"/>
        <v>0.5</v>
      </c>
      <c r="N21" s="17">
        <v>117</v>
      </c>
      <c r="O21" s="17">
        <f t="shared" ref="O21:P21" si="29">D21/7</f>
        <v>1.8571428571428572</v>
      </c>
      <c r="P21" s="17">
        <f t="shared" si="29"/>
        <v>0</v>
      </c>
      <c r="Q21" s="17">
        <f t="shared" si="8"/>
        <v>63</v>
      </c>
      <c r="R21" s="17"/>
      <c r="S21" s="57">
        <v>0.8923884514435696</v>
      </c>
      <c r="T21" s="57">
        <v>668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3.2871428571428574</v>
      </c>
      <c r="Z21" s="57">
        <v>7</v>
      </c>
      <c r="AA21" s="57" t="s">
        <v>35</v>
      </c>
      <c r="AB21" s="60">
        <f t="shared" si="11"/>
        <v>-0.69</v>
      </c>
      <c r="AC21" s="57">
        <v>0.19059411284722222</v>
      </c>
      <c r="AD21" s="57">
        <f t="shared" si="12"/>
        <v>-3.419258384479166</v>
      </c>
      <c r="AE21" s="57">
        <v>-7.32</v>
      </c>
      <c r="AF21" s="57">
        <v>-9.1364599999999996</v>
      </c>
      <c r="AG21" s="57">
        <v>0</v>
      </c>
    </row>
    <row r="22" spans="1:33" ht="15.75" customHeight="1">
      <c r="A22" s="13" t="s">
        <v>70</v>
      </c>
      <c r="B22" s="13" t="s">
        <v>577</v>
      </c>
      <c r="C22" s="17">
        <f t="shared" si="4"/>
        <v>28.589999999999996</v>
      </c>
      <c r="D22" s="17">
        <v>5</v>
      </c>
      <c r="E22" s="17">
        <v>0</v>
      </c>
      <c r="F22" s="17">
        <v>142.94999999999999</v>
      </c>
      <c r="G22" s="17">
        <v>-36.450000000000003</v>
      </c>
      <c r="H22" s="17">
        <f t="shared" si="1"/>
        <v>0.25498426023084997</v>
      </c>
      <c r="I22" s="17">
        <f t="shared" si="2"/>
        <v>1.0214065207094494E-2</v>
      </c>
      <c r="J22" s="17">
        <f t="shared" si="5"/>
        <v>1.4601006213541579</v>
      </c>
      <c r="K22" s="17">
        <f t="shared" si="3"/>
        <v>0.29202012427083157</v>
      </c>
      <c r="L22" s="17">
        <v>30</v>
      </c>
      <c r="M22" s="17">
        <f t="shared" si="6"/>
        <v>0.16666666666666666</v>
      </c>
      <c r="N22" s="17">
        <v>113</v>
      </c>
      <c r="O22" s="17">
        <f t="shared" ref="O22:P22" si="30">D22/7</f>
        <v>0.7142857142857143</v>
      </c>
      <c r="P22" s="17">
        <f t="shared" si="30"/>
        <v>0</v>
      </c>
      <c r="Q22" s="17">
        <f t="shared" si="8"/>
        <v>158</v>
      </c>
      <c r="R22" s="17"/>
      <c r="S22" s="57">
        <v>1.023529411764706</v>
      </c>
      <c r="T22" s="57">
        <v>668</v>
      </c>
      <c r="U22" s="58" t="s">
        <v>63</v>
      </c>
      <c r="V22" s="61" t="s">
        <v>63</v>
      </c>
      <c r="W22" s="57">
        <v>1</v>
      </c>
      <c r="X22" s="57">
        <f t="shared" si="9"/>
        <v>0.2</v>
      </c>
      <c r="Y22" s="57">
        <f t="shared" si="10"/>
        <v>12.15</v>
      </c>
      <c r="Z22" s="57">
        <v>2</v>
      </c>
      <c r="AA22" s="57" t="s">
        <v>35</v>
      </c>
      <c r="AB22" s="60">
        <f t="shared" si="11"/>
        <v>-0.69</v>
      </c>
      <c r="AC22" s="57">
        <v>0.19059411284722222</v>
      </c>
      <c r="AD22" s="57">
        <f t="shared" si="12"/>
        <v>-1.3150993786458332</v>
      </c>
      <c r="AE22" s="57">
        <v>-7.32</v>
      </c>
      <c r="AF22" s="57">
        <v>-9.1364599999999996</v>
      </c>
      <c r="AG22" s="57">
        <v>0</v>
      </c>
    </row>
    <row r="23" spans="1:33" ht="15.75" customHeight="1">
      <c r="A23" s="13" t="s">
        <v>72</v>
      </c>
      <c r="B23" s="13" t="s">
        <v>406</v>
      </c>
      <c r="C23" s="17">
        <f t="shared" si="4"/>
        <v>27.923333333333332</v>
      </c>
      <c r="D23" s="17">
        <v>6</v>
      </c>
      <c r="E23" s="17">
        <v>0</v>
      </c>
      <c r="F23" s="17">
        <v>167.54</v>
      </c>
      <c r="G23" s="17">
        <v>-33.200000000000003</v>
      </c>
      <c r="H23" s="17">
        <f t="shared" si="1"/>
        <v>0.19816163304285547</v>
      </c>
      <c r="I23" s="17">
        <f t="shared" si="2"/>
        <v>5.30746134990151E-2</v>
      </c>
      <c r="J23" s="17">
        <f t="shared" si="5"/>
        <v>8.8921207456249896</v>
      </c>
      <c r="K23" s="17">
        <f t="shared" si="3"/>
        <v>1.4820201242708315</v>
      </c>
      <c r="L23" s="17">
        <v>37</v>
      </c>
      <c r="M23" s="17">
        <f t="shared" si="6"/>
        <v>0.16216216216216217</v>
      </c>
      <c r="N23" s="17">
        <v>107</v>
      </c>
      <c r="O23" s="17">
        <f t="shared" ref="O23:P23" si="31">D23/7</f>
        <v>0.8571428571428571</v>
      </c>
      <c r="P23" s="17">
        <f t="shared" si="31"/>
        <v>0</v>
      </c>
      <c r="Q23" s="17">
        <f t="shared" si="8"/>
        <v>124</v>
      </c>
      <c r="R23" s="17"/>
      <c r="S23" s="57">
        <v>1.0054054054054049</v>
      </c>
      <c r="T23" s="57">
        <v>668</v>
      </c>
      <c r="U23" s="58" t="s">
        <v>63</v>
      </c>
      <c r="V23" s="61" t="s">
        <v>63</v>
      </c>
      <c r="W23" s="57">
        <v>2</v>
      </c>
      <c r="X23" s="57">
        <f t="shared" si="9"/>
        <v>0.33333333333333331</v>
      </c>
      <c r="Y23" s="57">
        <f t="shared" si="10"/>
        <v>6.6400000000000006</v>
      </c>
      <c r="Z23" s="57">
        <v>3</v>
      </c>
      <c r="AA23" s="57" t="s">
        <v>35</v>
      </c>
      <c r="AB23" s="60">
        <f t="shared" si="11"/>
        <v>-0.69</v>
      </c>
      <c r="AC23" s="57">
        <v>0.19059411284722222</v>
      </c>
      <c r="AD23" s="57">
        <f t="shared" si="12"/>
        <v>-1.5781192543749998</v>
      </c>
      <c r="AE23" s="57">
        <v>-7.32</v>
      </c>
      <c r="AF23" s="57">
        <v>-9.1364599999999996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26.59</v>
      </c>
      <c r="D24" s="17">
        <v>11</v>
      </c>
      <c r="E24" s="17">
        <v>1</v>
      </c>
      <c r="F24" s="17">
        <v>292.49</v>
      </c>
      <c r="G24" s="17">
        <v>-37.089999999999989</v>
      </c>
      <c r="H24" s="17">
        <f t="shared" si="1"/>
        <v>0.12680775411125161</v>
      </c>
      <c r="I24" s="17">
        <f t="shared" si="2"/>
        <v>9.4403984296827781E-2</v>
      </c>
      <c r="J24" s="17">
        <f t="shared" si="5"/>
        <v>27.61222136697916</v>
      </c>
      <c r="K24" s="17">
        <f t="shared" si="3"/>
        <v>2.5102019424526509</v>
      </c>
      <c r="L24" s="17">
        <v>48</v>
      </c>
      <c r="M24" s="17">
        <f t="shared" si="6"/>
        <v>0.22916666666666666</v>
      </c>
      <c r="N24" s="17">
        <v>92</v>
      </c>
      <c r="O24" s="17">
        <f t="shared" ref="O24:P24" si="32">D24/7</f>
        <v>1.5714285714285714</v>
      </c>
      <c r="P24" s="17">
        <f t="shared" si="32"/>
        <v>0.14285714285714285</v>
      </c>
      <c r="Q24" s="17">
        <f t="shared" si="8"/>
        <v>53</v>
      </c>
      <c r="R24" s="17"/>
      <c r="S24" s="57">
        <v>1.270588235294118</v>
      </c>
      <c r="T24" s="57">
        <v>668</v>
      </c>
      <c r="U24" s="58" t="s">
        <v>63</v>
      </c>
      <c r="V24" s="61" t="s">
        <v>63</v>
      </c>
      <c r="W24" s="57">
        <v>3</v>
      </c>
      <c r="X24" s="57">
        <f t="shared" si="9"/>
        <v>0.27272727272727271</v>
      </c>
      <c r="Y24" s="57">
        <f t="shared" si="10"/>
        <v>4.1211111111111096</v>
      </c>
      <c r="Z24" s="57">
        <v>6</v>
      </c>
      <c r="AA24" s="57" t="s">
        <v>35</v>
      </c>
      <c r="AB24" s="60">
        <f t="shared" si="11"/>
        <v>-0.69</v>
      </c>
      <c r="AC24" s="57">
        <v>0.19059411284722222</v>
      </c>
      <c r="AD24" s="57">
        <f t="shared" si="12"/>
        <v>-2.8932186330208332</v>
      </c>
      <c r="AE24" s="57">
        <v>-7.32</v>
      </c>
      <c r="AF24" s="57">
        <v>-9.1364599999999996</v>
      </c>
      <c r="AG24" s="57">
        <v>0</v>
      </c>
    </row>
    <row r="25" spans="1:33" ht="15.75" customHeight="1">
      <c r="A25" s="13" t="s">
        <v>76</v>
      </c>
      <c r="B25" s="27">
        <v>28.99</v>
      </c>
      <c r="C25" s="17">
        <f t="shared" si="4"/>
        <v>25.025882352941178</v>
      </c>
      <c r="D25" s="17">
        <v>17</v>
      </c>
      <c r="E25" s="17">
        <v>0</v>
      </c>
      <c r="F25" s="17">
        <v>425.44</v>
      </c>
      <c r="G25" s="17">
        <v>-64.069999999999993</v>
      </c>
      <c r="H25" s="17">
        <f t="shared" si="1"/>
        <v>0.15059702895825497</v>
      </c>
      <c r="I25" s="17">
        <f t="shared" si="2"/>
        <v>3.6909651449332795E-2</v>
      </c>
      <c r="J25" s="17">
        <f t="shared" si="5"/>
        <v>15.702842112604145</v>
      </c>
      <c r="K25" s="17">
        <f t="shared" si="3"/>
        <v>0.92369659485906741</v>
      </c>
      <c r="L25" s="17">
        <v>65</v>
      </c>
      <c r="M25" s="17">
        <f t="shared" si="6"/>
        <v>0.26153846153846155</v>
      </c>
      <c r="N25" s="17">
        <v>80</v>
      </c>
      <c r="O25" s="17">
        <f t="shared" ref="O25:P25" si="33">D25/7</f>
        <v>2.4285714285714284</v>
      </c>
      <c r="P25" s="17">
        <f t="shared" si="33"/>
        <v>0</v>
      </c>
      <c r="Q25" s="17">
        <f t="shared" si="8"/>
        <v>32</v>
      </c>
      <c r="R25" s="17"/>
      <c r="S25" s="57">
        <v>1.128463476070529</v>
      </c>
      <c r="T25" s="57">
        <v>668</v>
      </c>
      <c r="U25" s="58" t="s">
        <v>63</v>
      </c>
      <c r="V25" s="61" t="s">
        <v>63</v>
      </c>
      <c r="W25" s="57">
        <v>6</v>
      </c>
      <c r="X25" s="57">
        <f t="shared" si="9"/>
        <v>0.35294117647058826</v>
      </c>
      <c r="Y25" s="57">
        <f t="shared" si="10"/>
        <v>4.2713333333333328</v>
      </c>
      <c r="Z25" s="57">
        <v>9</v>
      </c>
      <c r="AA25" s="57" t="s">
        <v>35</v>
      </c>
      <c r="AB25" s="60">
        <f t="shared" si="11"/>
        <v>-0.69</v>
      </c>
      <c r="AC25" s="57">
        <v>0.19059411284722222</v>
      </c>
      <c r="AD25" s="57">
        <f t="shared" si="12"/>
        <v>-4.4713378873958325</v>
      </c>
      <c r="AE25" s="57">
        <v>-7.18</v>
      </c>
      <c r="AF25" s="57">
        <v>-9.1364599999999996</v>
      </c>
      <c r="AG25" s="57">
        <v>0</v>
      </c>
    </row>
    <row r="26" spans="1:33" ht="15.75" customHeight="1">
      <c r="A26" s="13" t="s">
        <v>78</v>
      </c>
      <c r="B26" s="13" t="s">
        <v>141</v>
      </c>
      <c r="C26" s="17">
        <f t="shared" si="4"/>
        <v>28.89</v>
      </c>
      <c r="D26" s="17">
        <v>24</v>
      </c>
      <c r="E26" s="17">
        <v>0</v>
      </c>
      <c r="F26" s="17">
        <v>693.36</v>
      </c>
      <c r="G26" s="17">
        <v>-61.829999999999991</v>
      </c>
      <c r="H26" s="17">
        <f t="shared" si="1"/>
        <v>8.9174454828660418E-2</v>
      </c>
      <c r="I26" s="17">
        <f t="shared" si="2"/>
        <v>0.18694254497302987</v>
      </c>
      <c r="J26" s="17">
        <f t="shared" si="5"/>
        <v>129.61848298249998</v>
      </c>
      <c r="K26" s="17">
        <f t="shared" si="3"/>
        <v>5.4007701242708324</v>
      </c>
      <c r="L26" s="17">
        <v>51</v>
      </c>
      <c r="M26" s="17">
        <f t="shared" si="6"/>
        <v>0.47058823529411764</v>
      </c>
      <c r="N26" s="17">
        <v>56</v>
      </c>
      <c r="O26" s="17">
        <f t="shared" ref="O26:P26" si="34">D26/7</f>
        <v>3.4285714285714284</v>
      </c>
      <c r="P26" s="17">
        <f t="shared" si="34"/>
        <v>0</v>
      </c>
      <c r="Q26" s="17">
        <f t="shared" si="8"/>
        <v>16</v>
      </c>
      <c r="R26" s="17"/>
      <c r="S26" s="57">
        <v>1.2153110047846889</v>
      </c>
      <c r="T26" s="57">
        <v>668</v>
      </c>
      <c r="U26" s="58" t="s">
        <v>63</v>
      </c>
      <c r="V26" s="61" t="s">
        <v>63</v>
      </c>
      <c r="W26" s="57">
        <v>5</v>
      </c>
      <c r="X26" s="57">
        <f t="shared" si="9"/>
        <v>0.20833333333333334</v>
      </c>
      <c r="Y26" s="57">
        <f t="shared" si="10"/>
        <v>10.304999999999998</v>
      </c>
      <c r="Z26" s="57">
        <v>1</v>
      </c>
      <c r="AA26" s="57" t="s">
        <v>35</v>
      </c>
      <c r="AB26" s="60">
        <f t="shared" si="11"/>
        <v>-0.69</v>
      </c>
      <c r="AC26" s="57">
        <v>0.19059411284722222</v>
      </c>
      <c r="AD26" s="57">
        <f t="shared" si="12"/>
        <v>-6.3124770174999991</v>
      </c>
      <c r="AE26" s="57">
        <v>-7.18</v>
      </c>
      <c r="AF26" s="57">
        <v>-9.1364599999999996</v>
      </c>
      <c r="AG26" s="57">
        <v>0</v>
      </c>
    </row>
    <row r="27" spans="1:33" ht="15.75" customHeight="1">
      <c r="A27" s="13" t="s">
        <v>79</v>
      </c>
      <c r="B27" s="13" t="s">
        <v>113</v>
      </c>
      <c r="C27" s="17">
        <f t="shared" si="4"/>
        <v>28.990000000000002</v>
      </c>
      <c r="D27" s="17">
        <v>14</v>
      </c>
      <c r="E27" s="17">
        <v>0</v>
      </c>
      <c r="F27" s="17">
        <v>405.86</v>
      </c>
      <c r="G27" s="17">
        <v>-57.419999999999987</v>
      </c>
      <c r="H27" s="17">
        <f t="shared" si="1"/>
        <v>0.14147735672399345</v>
      </c>
      <c r="I27" s="17">
        <f t="shared" si="2"/>
        <v>0.13661923259200637</v>
      </c>
      <c r="J27" s="17">
        <f t="shared" si="5"/>
        <v>55.44828173979171</v>
      </c>
      <c r="K27" s="17">
        <f t="shared" si="3"/>
        <v>3.9605915528422648</v>
      </c>
      <c r="L27" s="17">
        <v>53</v>
      </c>
      <c r="M27" s="17">
        <f t="shared" si="6"/>
        <v>0.26415094339622641</v>
      </c>
      <c r="N27" s="17">
        <v>37</v>
      </c>
      <c r="O27" s="17">
        <f t="shared" ref="O27:P27" si="35">D27/7</f>
        <v>2</v>
      </c>
      <c r="P27" s="17">
        <f t="shared" si="35"/>
        <v>0</v>
      </c>
      <c r="Q27" s="17">
        <f t="shared" si="8"/>
        <v>18</v>
      </c>
      <c r="R27" s="17"/>
      <c r="S27" s="57">
        <v>1.339805825242719</v>
      </c>
      <c r="T27" s="57">
        <v>668</v>
      </c>
      <c r="U27" s="58" t="s">
        <v>63</v>
      </c>
      <c r="V27" s="61" t="s">
        <v>63</v>
      </c>
      <c r="W27" s="57">
        <v>7</v>
      </c>
      <c r="X27" s="57">
        <f t="shared" si="9"/>
        <v>0.5</v>
      </c>
      <c r="Y27" s="57">
        <f t="shared" si="10"/>
        <v>4.1014285714285705</v>
      </c>
      <c r="Z27" s="57">
        <v>7</v>
      </c>
      <c r="AA27" s="57" t="s">
        <v>35</v>
      </c>
      <c r="AB27" s="60">
        <f t="shared" si="11"/>
        <v>-0.69</v>
      </c>
      <c r="AC27" s="57">
        <v>0.19059411284722222</v>
      </c>
      <c r="AD27" s="57">
        <f t="shared" si="12"/>
        <v>-3.6822782602083328</v>
      </c>
      <c r="AE27" s="57">
        <v>-7.18</v>
      </c>
      <c r="AF27" s="57">
        <v>-9.1364599999999996</v>
      </c>
      <c r="AG27" s="57">
        <v>0</v>
      </c>
    </row>
    <row r="28" spans="1:33" ht="15.75" customHeight="1">
      <c r="A28" s="13" t="s">
        <v>81</v>
      </c>
      <c r="B28" s="13" t="s">
        <v>113</v>
      </c>
      <c r="C28" s="17">
        <f t="shared" si="4"/>
        <v>28.990000000000002</v>
      </c>
      <c r="D28" s="17">
        <v>7</v>
      </c>
      <c r="E28" s="17">
        <v>0</v>
      </c>
      <c r="F28" s="17">
        <v>202.93</v>
      </c>
      <c r="G28" s="17">
        <v>0</v>
      </c>
      <c r="H28" s="17">
        <f t="shared" si="1"/>
        <v>0</v>
      </c>
      <c r="I28" s="17">
        <f t="shared" si="2"/>
        <v>0.30371469025597941</v>
      </c>
      <c r="J28" s="17">
        <f t="shared" si="5"/>
        <v>61.632822093645906</v>
      </c>
      <c r="K28" s="17">
        <f t="shared" si="3"/>
        <v>8.8046888705208435</v>
      </c>
      <c r="L28" s="17">
        <v>26</v>
      </c>
      <c r="M28" s="17">
        <f t="shared" si="6"/>
        <v>0.26923076923076922</v>
      </c>
      <c r="N28" s="17">
        <v>28</v>
      </c>
      <c r="O28" s="17">
        <f t="shared" ref="O28:P28" si="36">D28/7</f>
        <v>1</v>
      </c>
      <c r="P28" s="17">
        <f t="shared" si="36"/>
        <v>0</v>
      </c>
      <c r="Q28" s="17">
        <f t="shared" si="8"/>
        <v>28</v>
      </c>
      <c r="R28" s="17"/>
      <c r="S28" s="57">
        <v>1.4507772020725389</v>
      </c>
      <c r="T28" s="57">
        <v>668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0.19059411284722222</v>
      </c>
      <c r="AD28" s="57">
        <f t="shared" si="12"/>
        <v>-1.8411391301041664</v>
      </c>
      <c r="AE28" s="57">
        <v>-7.18</v>
      </c>
      <c r="AF28" s="57">
        <v>-8.3937912537499901</v>
      </c>
      <c r="AG28" s="57">
        <v>0</v>
      </c>
    </row>
    <row r="29" spans="1:33" ht="15.75" customHeight="1">
      <c r="A29" s="13" t="s">
        <v>82</v>
      </c>
      <c r="B29" s="27">
        <v>26.59</v>
      </c>
      <c r="C29" s="17">
        <f t="shared" si="4"/>
        <v>28.99</v>
      </c>
      <c r="D29" s="17">
        <v>6</v>
      </c>
      <c r="E29" s="17">
        <v>0</v>
      </c>
      <c r="F29" s="17">
        <v>173.94</v>
      </c>
      <c r="G29" s="17">
        <v>0</v>
      </c>
      <c r="H29" s="17">
        <f t="shared" si="1"/>
        <v>0</v>
      </c>
      <c r="I29" s="17">
        <f t="shared" si="2"/>
        <v>0.30371469025597936</v>
      </c>
      <c r="J29" s="17">
        <f t="shared" si="5"/>
        <v>52.82813322312505</v>
      </c>
      <c r="K29" s="17">
        <f t="shared" si="3"/>
        <v>8.8046888705208417</v>
      </c>
      <c r="L29" s="17">
        <v>27</v>
      </c>
      <c r="M29" s="17">
        <f t="shared" si="6"/>
        <v>0.22222222222222221</v>
      </c>
      <c r="N29" s="17">
        <v>134</v>
      </c>
      <c r="O29" s="17">
        <f t="shared" ref="O29:P29" si="37">D29/7</f>
        <v>0.8571428571428571</v>
      </c>
      <c r="P29" s="17">
        <f t="shared" si="37"/>
        <v>0</v>
      </c>
      <c r="Q29" s="17">
        <f t="shared" si="8"/>
        <v>156</v>
      </c>
      <c r="R29" s="17"/>
      <c r="S29" s="57">
        <v>1.259911894273128</v>
      </c>
      <c r="T29" s="57">
        <v>668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0.19059411284722222</v>
      </c>
      <c r="AD29" s="57">
        <f t="shared" si="12"/>
        <v>-1.5781192543749998</v>
      </c>
      <c r="AE29" s="57">
        <v>-7.18</v>
      </c>
      <c r="AF29" s="57">
        <v>-8.3937912537499901</v>
      </c>
      <c r="AG29" s="57">
        <v>0</v>
      </c>
    </row>
    <row r="30" spans="1:33" ht="15.75" customHeight="1">
      <c r="A30" s="13" t="s">
        <v>84</v>
      </c>
      <c r="B30" s="13" t="s">
        <v>113</v>
      </c>
      <c r="C30" s="17">
        <f t="shared" si="4"/>
        <v>28.71222222222222</v>
      </c>
      <c r="D30" s="17">
        <v>18</v>
      </c>
      <c r="E30" s="17">
        <v>0</v>
      </c>
      <c r="F30" s="17">
        <v>516.81999999999994</v>
      </c>
      <c r="G30" s="17">
        <v>-0.02</v>
      </c>
      <c r="H30" s="17">
        <f t="shared" si="1"/>
        <v>3.869819279439651E-5</v>
      </c>
      <c r="I30" s="17">
        <f t="shared" si="2"/>
        <v>0.29839092850387972</v>
      </c>
      <c r="J30" s="17">
        <f t="shared" si="5"/>
        <v>154.2143996693751</v>
      </c>
      <c r="K30" s="17">
        <f t="shared" si="3"/>
        <v>8.5674666482986161</v>
      </c>
      <c r="L30" s="17">
        <v>33</v>
      </c>
      <c r="M30" s="17">
        <f t="shared" si="6"/>
        <v>0.54545454545454541</v>
      </c>
      <c r="N30" s="17">
        <v>116</v>
      </c>
      <c r="O30" s="17">
        <f t="shared" ref="O30:P30" si="38">D30/7</f>
        <v>2.5714285714285716</v>
      </c>
      <c r="P30" s="17">
        <f t="shared" si="38"/>
        <v>0</v>
      </c>
      <c r="Q30" s="17">
        <f t="shared" si="8"/>
        <v>45</v>
      </c>
      <c r="R30" s="17"/>
      <c r="S30" s="57">
        <v>1.1925465838509319</v>
      </c>
      <c r="T30" s="57">
        <v>668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0.19059411284722222</v>
      </c>
      <c r="AD30" s="57">
        <f t="shared" si="12"/>
        <v>-4.7343577631249989</v>
      </c>
      <c r="AE30" s="57">
        <v>-7.18</v>
      </c>
      <c r="AF30" s="57">
        <v>-8.3937912537499901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26.49</v>
      </c>
      <c r="D31" s="17">
        <v>6</v>
      </c>
      <c r="E31" s="17">
        <v>0</v>
      </c>
      <c r="F31" s="17">
        <v>158.94</v>
      </c>
      <c r="G31" s="17">
        <v>-0.02</v>
      </c>
      <c r="H31" s="17">
        <f t="shared" si="1"/>
        <v>1.2583364791745314E-4</v>
      </c>
      <c r="I31" s="17">
        <f t="shared" si="2"/>
        <v>0.25203305161145739</v>
      </c>
      <c r="J31" s="17">
        <f t="shared" si="5"/>
        <v>40.05813322312504</v>
      </c>
      <c r="K31" s="17">
        <f t="shared" si="3"/>
        <v>6.676355537187507</v>
      </c>
      <c r="L31" s="17">
        <v>37</v>
      </c>
      <c r="M31" s="17">
        <f t="shared" si="6"/>
        <v>0.16216216216216217</v>
      </c>
      <c r="N31" s="17">
        <v>101</v>
      </c>
      <c r="O31" s="17">
        <f t="shared" ref="O31:P31" si="39">D31/7</f>
        <v>0.8571428571428571</v>
      </c>
      <c r="P31" s="17">
        <f t="shared" si="39"/>
        <v>0</v>
      </c>
      <c r="Q31" s="17">
        <f t="shared" si="8"/>
        <v>117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1.342465753424658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0.19059411284722222</v>
      </c>
      <c r="AD31" s="57">
        <f t="shared" si="12"/>
        <v>-1.5781192543749998</v>
      </c>
      <c r="AE31" s="57">
        <v>-7.18</v>
      </c>
      <c r="AF31" s="57">
        <v>-8.3937912537499901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Info!B1:BJ7000""),4,FALSE),"""")"),"Pro Cornhole Bags - Set of 8 Regulation All Weather Two Sided Bean Bags for Professional Corn Hole Game - 4 Red &amp; 4 Gray")</f>
        <v>Pro Cornhole Bags - Set of 8 Regulation All Weather Two Sided Bean Bags for Professional Corn Hole Game - 4 Red &amp; 4 Gray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Info!B1:BJ7000""),3,FALSE),"""")"),"B089H1MQTF")</f>
        <v>B089H1MQTF</v>
      </c>
      <c r="B2" s="2" t="s">
        <v>578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18.32210735735293</v>
      </c>
      <c r="D3" s="4">
        <f>SUM(D4:D99763)</f>
        <v>118</v>
      </c>
      <c r="E3" s="4"/>
      <c r="F3" s="5">
        <f t="shared" ref="F3:G3" si="0">SUM(F4:F99763)</f>
        <v>3154.37</v>
      </c>
      <c r="G3" s="5">
        <f t="shared" si="0"/>
        <v>-372.72</v>
      </c>
      <c r="H3" s="6">
        <f t="shared" ref="H3:H31" si="1">G3/F3*-1</f>
        <v>0.11815988612623124</v>
      </c>
      <c r="I3" s="7">
        <f t="shared" ref="I3:I31" si="2">J3/F3</f>
        <v>0.11490530859041063</v>
      </c>
      <c r="J3" s="5">
        <f>SUM(J4:J99763)</f>
        <v>362.45385825833358</v>
      </c>
      <c r="K3" s="5">
        <f t="shared" ref="K3:K31" si="3">J3/D3</f>
        <v>3.0716428665960471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5 - April
6 - May
6 - Jun
0 - Jul
0 - Aug
0 - Sept
0 - Oct
0 - Nov
0 - Dec
1 - Jan
2 - Feb")</f>
        <v>3 - March
5 - April
6 - May
6 - Jun
0 - Jul
0 - Aug
0 - Sept
0 - Oct
0 - Nov
0 -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24</v>
      </c>
      <c r="X3" s="6">
        <f>AVERAGE(X4:X99763)</f>
        <v>9.6665461056217358E-2</v>
      </c>
      <c r="Y3" s="5">
        <f>ROUND(AVERAGE(Y4:Y99763),2)</f>
        <v>1.92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284</v>
      </c>
      <c r="U4" s="58">
        <v>100</v>
      </c>
      <c r="V4" s="61">
        <v>44231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-7.5975974358974296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284</v>
      </c>
      <c r="U5" s="58">
        <v>100</v>
      </c>
      <c r="V5" s="61">
        <v>44230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0.15780555555555556</v>
      </c>
      <c r="AD5" s="57">
        <f t="shared" si="12"/>
        <v>0</v>
      </c>
      <c r="AE5" s="57">
        <v>-7.32</v>
      </c>
      <c r="AF5" s="57">
        <v>-8.2446974358974305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260</v>
      </c>
      <c r="U6" s="58">
        <v>100</v>
      </c>
      <c r="V6" s="61">
        <v>44239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-8.2446974358974305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260</v>
      </c>
      <c r="U7" s="58">
        <v>100</v>
      </c>
      <c r="V7" s="61">
        <v>44239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-8.2446974359999992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260</v>
      </c>
      <c r="U8" s="58">
        <v>100</v>
      </c>
      <c r="V8" s="61">
        <v>44238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-7.32</v>
      </c>
      <c r="AF8" s="57">
        <v>-8.2446974359999992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160</v>
      </c>
      <c r="U9" s="58">
        <v>160</v>
      </c>
      <c r="V9" s="61">
        <v>44264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0.15780555555555556</v>
      </c>
      <c r="AD9" s="57">
        <f t="shared" si="12"/>
        <v>0</v>
      </c>
      <c r="AE9" s="57">
        <v>-7.32</v>
      </c>
      <c r="AF9" s="57">
        <v>-8.597902564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160</v>
      </c>
      <c r="U10" s="58">
        <v>160</v>
      </c>
      <c r="V10" s="61">
        <v>44265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0.15780555555555556</v>
      </c>
      <c r="AD10" s="57">
        <f t="shared" si="12"/>
        <v>0</v>
      </c>
      <c r="AE10" s="57">
        <v>-7.32</v>
      </c>
      <c r="AF10" s="57">
        <v>-8.597902564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160</v>
      </c>
      <c r="U11" s="58">
        <v>160</v>
      </c>
      <c r="V11" s="61">
        <v>44265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0.15780555555555556</v>
      </c>
      <c r="AD11" s="57">
        <f t="shared" si="12"/>
        <v>0</v>
      </c>
      <c r="AE11" s="57">
        <v>-7.32</v>
      </c>
      <c r="AF11" s="57">
        <v>-8.6850820510000002</v>
      </c>
      <c r="AG11" s="57">
        <v>0</v>
      </c>
    </row>
    <row r="12" spans="1:33" ht="15.75" customHeight="1">
      <c r="A12" s="13" t="s">
        <v>50</v>
      </c>
      <c r="B12" s="13" t="s">
        <v>579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54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0.2</v>
      </c>
      <c r="T12" s="57">
        <v>160</v>
      </c>
      <c r="U12" s="58">
        <v>160</v>
      </c>
      <c r="V12" s="61">
        <v>44265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0.15780555555555556</v>
      </c>
      <c r="AD12" s="57">
        <f t="shared" si="12"/>
        <v>0</v>
      </c>
      <c r="AE12" s="57">
        <v>-7.32</v>
      </c>
      <c r="AF12" s="57">
        <v>-8.8838000000000008</v>
      </c>
      <c r="AG12" s="57">
        <v>0</v>
      </c>
    </row>
    <row r="13" spans="1:33" ht="15.75" customHeight="1">
      <c r="A13" s="13" t="s">
        <v>52</v>
      </c>
      <c r="B13" s="13" t="s">
        <v>549</v>
      </c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56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0.13559322033898311</v>
      </c>
      <c r="T13" s="57">
        <v>160</v>
      </c>
      <c r="U13" s="58">
        <v>160</v>
      </c>
      <c r="V13" s="61">
        <v>44265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0.15780555555555556</v>
      </c>
      <c r="AD13" s="57">
        <f t="shared" si="12"/>
        <v>0</v>
      </c>
      <c r="AE13" s="57">
        <v>-7.32</v>
      </c>
      <c r="AF13" s="57">
        <v>-8.8838000000000008</v>
      </c>
      <c r="AG13" s="57">
        <v>0</v>
      </c>
    </row>
    <row r="14" spans="1:33" ht="15.75" customHeight="1">
      <c r="A14" s="13" t="s">
        <v>54</v>
      </c>
      <c r="B14" s="13" t="s">
        <v>144</v>
      </c>
      <c r="C14" s="17">
        <f t="shared" si="4"/>
        <v>20.99</v>
      </c>
      <c r="D14" s="17">
        <v>2</v>
      </c>
      <c r="E14" s="17">
        <v>0</v>
      </c>
      <c r="F14" s="17">
        <v>41.98</v>
      </c>
      <c r="G14" s="17">
        <v>-1.7</v>
      </c>
      <c r="H14" s="17">
        <f t="shared" si="1"/>
        <v>4.0495474035254886E-2</v>
      </c>
      <c r="I14" s="17">
        <f t="shared" si="2"/>
        <v>2.7152374146418808E-2</v>
      </c>
      <c r="J14" s="17">
        <f t="shared" si="5"/>
        <v>1.1398566666666614</v>
      </c>
      <c r="K14" s="17">
        <f t="shared" si="3"/>
        <v>0.56992833333333071</v>
      </c>
      <c r="L14" s="17">
        <v>2</v>
      </c>
      <c r="M14" s="17">
        <f t="shared" si="6"/>
        <v>1</v>
      </c>
      <c r="N14" s="17">
        <v>95</v>
      </c>
      <c r="O14" s="17">
        <f t="shared" ref="O14:P14" si="22">D14/7</f>
        <v>0.2857142857142857</v>
      </c>
      <c r="P14" s="17">
        <f t="shared" si="22"/>
        <v>0</v>
      </c>
      <c r="Q14" s="17">
        <f t="shared" si="8"/>
        <v>332</v>
      </c>
      <c r="R14" s="17"/>
      <c r="S14" s="57">
        <v>0.1237113402061856</v>
      </c>
      <c r="T14" s="57">
        <v>160</v>
      </c>
      <c r="U14" s="58">
        <v>160</v>
      </c>
      <c r="V14" s="61">
        <v>44265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0.15780555555555556</v>
      </c>
      <c r="AD14" s="57">
        <f t="shared" si="12"/>
        <v>-0.43554333333333334</v>
      </c>
      <c r="AE14" s="57">
        <v>-7.32</v>
      </c>
      <c r="AF14" s="57">
        <v>-8.8838000000000008</v>
      </c>
      <c r="AG14" s="57">
        <v>0</v>
      </c>
    </row>
    <row r="15" spans="1:33" ht="15.75" customHeight="1">
      <c r="A15" s="13" t="s">
        <v>56</v>
      </c>
      <c r="B15" s="13" t="s">
        <v>100</v>
      </c>
      <c r="C15" s="17">
        <f t="shared" si="4"/>
        <v>24.49</v>
      </c>
      <c r="D15" s="17">
        <v>2</v>
      </c>
      <c r="E15" s="17">
        <v>0</v>
      </c>
      <c r="F15" s="17">
        <v>48.98</v>
      </c>
      <c r="G15" s="17">
        <v>-4.46</v>
      </c>
      <c r="H15" s="17">
        <f t="shared" si="1"/>
        <v>9.1057574520212334E-2</v>
      </c>
      <c r="I15" s="17">
        <f t="shared" si="2"/>
        <v>7.808363958078117E-2</v>
      </c>
      <c r="J15" s="17">
        <f t="shared" si="5"/>
        <v>3.8245366666666616</v>
      </c>
      <c r="K15" s="17">
        <f t="shared" si="3"/>
        <v>1.9122683333333308</v>
      </c>
      <c r="L15" s="17">
        <v>11</v>
      </c>
      <c r="M15" s="17">
        <f t="shared" si="6"/>
        <v>0.18181818181818182</v>
      </c>
      <c r="N15" s="17">
        <v>93</v>
      </c>
      <c r="O15" s="17">
        <f t="shared" ref="O15:P15" si="23">D15/7</f>
        <v>0.2857142857142857</v>
      </c>
      <c r="P15" s="17">
        <f t="shared" si="23"/>
        <v>0</v>
      </c>
      <c r="Q15" s="17">
        <f t="shared" si="8"/>
        <v>325</v>
      </c>
      <c r="R15" s="17"/>
      <c r="S15" s="57">
        <v>0.1276595744680851</v>
      </c>
      <c r="T15" s="57">
        <v>160</v>
      </c>
      <c r="U15" s="58">
        <v>160</v>
      </c>
      <c r="V15" s="61">
        <v>44265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0.15780555555555556</v>
      </c>
      <c r="AD15" s="57">
        <f t="shared" si="12"/>
        <v>-0.43554333333333334</v>
      </c>
      <c r="AE15" s="57">
        <v>-7.32</v>
      </c>
      <c r="AF15" s="57">
        <v>-9.1364599999999996</v>
      </c>
      <c r="AG15" s="57">
        <v>0</v>
      </c>
    </row>
    <row r="16" spans="1:33" ht="15.75" customHeight="1">
      <c r="A16" s="13" t="s">
        <v>57</v>
      </c>
      <c r="B16" s="13" t="s">
        <v>379</v>
      </c>
      <c r="C16" s="17">
        <f t="shared" si="4"/>
        <v>22.49</v>
      </c>
      <c r="D16" s="17">
        <v>4</v>
      </c>
      <c r="E16" s="17">
        <v>0</v>
      </c>
      <c r="F16" s="17">
        <v>89.96</v>
      </c>
      <c r="G16" s="17">
        <v>0</v>
      </c>
      <c r="H16" s="17">
        <f t="shared" si="1"/>
        <v>0</v>
      </c>
      <c r="I16" s="17">
        <f t="shared" si="2"/>
        <v>0.10859352304728022</v>
      </c>
      <c r="J16" s="17">
        <f t="shared" si="5"/>
        <v>9.7690733333333277</v>
      </c>
      <c r="K16" s="17">
        <f t="shared" si="3"/>
        <v>2.4422683333333319</v>
      </c>
      <c r="L16" s="17">
        <v>8</v>
      </c>
      <c r="M16" s="17">
        <f t="shared" si="6"/>
        <v>0.5</v>
      </c>
      <c r="N16" s="17">
        <v>88</v>
      </c>
      <c r="O16" s="17">
        <f t="shared" ref="O16:P16" si="24">D16/7</f>
        <v>0.5714285714285714</v>
      </c>
      <c r="P16" s="17">
        <f t="shared" si="24"/>
        <v>0</v>
      </c>
      <c r="Q16" s="17">
        <f t="shared" si="8"/>
        <v>154</v>
      </c>
      <c r="R16" s="17"/>
      <c r="S16" s="57">
        <v>0.19310344827586209</v>
      </c>
      <c r="T16" s="57">
        <v>160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0.15780555555555556</v>
      </c>
      <c r="AD16" s="57">
        <f t="shared" si="12"/>
        <v>-0.87108666666666668</v>
      </c>
      <c r="AE16" s="57">
        <v>-7.32</v>
      </c>
      <c r="AF16" s="57">
        <v>-9.1364599999999996</v>
      </c>
      <c r="AG16" s="57">
        <v>0</v>
      </c>
    </row>
    <row r="17" spans="1:33" ht="15.75" customHeight="1">
      <c r="A17" s="13" t="s">
        <v>59</v>
      </c>
      <c r="B17" s="13" t="s">
        <v>580</v>
      </c>
      <c r="C17" s="17">
        <f t="shared" si="4"/>
        <v>23.918571428571429</v>
      </c>
      <c r="D17" s="17">
        <v>14</v>
      </c>
      <c r="E17" s="17">
        <v>0</v>
      </c>
      <c r="F17" s="17">
        <v>334.86</v>
      </c>
      <c r="G17" s="17">
        <v>0</v>
      </c>
      <c r="H17" s="17">
        <f t="shared" si="1"/>
        <v>0</v>
      </c>
      <c r="I17" s="17">
        <f t="shared" si="2"/>
        <v>0.15287510203269036</v>
      </c>
      <c r="J17" s="17">
        <f t="shared" si="5"/>
        <v>51.191756666666699</v>
      </c>
      <c r="K17" s="17">
        <f t="shared" si="3"/>
        <v>3.6565540476190499</v>
      </c>
      <c r="L17" s="17">
        <v>16</v>
      </c>
      <c r="M17" s="17">
        <f t="shared" si="6"/>
        <v>0.875</v>
      </c>
      <c r="N17" s="17">
        <v>234</v>
      </c>
      <c r="O17" s="17">
        <f t="shared" ref="O17:P17" si="25">D17/7</f>
        <v>2</v>
      </c>
      <c r="P17" s="17">
        <f t="shared" si="25"/>
        <v>0</v>
      </c>
      <c r="Q17" s="17">
        <f t="shared" si="8"/>
        <v>117</v>
      </c>
      <c r="R17" s="17"/>
      <c r="S17" s="57">
        <v>0.23050847457627119</v>
      </c>
      <c r="T17" s="57">
        <v>548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0.15780555555555556</v>
      </c>
      <c r="AD17" s="57">
        <f t="shared" si="12"/>
        <v>-3.0488033333333333</v>
      </c>
      <c r="AE17" s="57">
        <v>-7.32</v>
      </c>
      <c r="AF17" s="57">
        <v>-9.1364599999999996</v>
      </c>
      <c r="AG17" s="57">
        <v>0</v>
      </c>
    </row>
    <row r="18" spans="1:33" ht="15.75" customHeight="1">
      <c r="A18" s="13" t="s">
        <v>61</v>
      </c>
      <c r="B18" s="13" t="s">
        <v>557</v>
      </c>
      <c r="C18" s="17">
        <f t="shared" si="4"/>
        <v>26.99</v>
      </c>
      <c r="D18" s="17">
        <v>2</v>
      </c>
      <c r="E18" s="17">
        <v>0</v>
      </c>
      <c r="F18" s="17">
        <v>53.98</v>
      </c>
      <c r="G18" s="17">
        <v>0</v>
      </c>
      <c r="H18" s="17">
        <f t="shared" si="1"/>
        <v>0</v>
      </c>
      <c r="I18" s="17">
        <f t="shared" si="2"/>
        <v>0.23220705199456582</v>
      </c>
      <c r="J18" s="17">
        <f t="shared" si="5"/>
        <v>12.534536666666662</v>
      </c>
      <c r="K18" s="17">
        <f t="shared" si="3"/>
        <v>6.2672683333333312</v>
      </c>
      <c r="L18" s="17">
        <v>0</v>
      </c>
      <c r="M18" s="17" t="str">
        <f t="shared" si="6"/>
        <v>-</v>
      </c>
      <c r="N18" s="17">
        <v>229</v>
      </c>
      <c r="O18" s="17">
        <f t="shared" ref="O18:P18" si="26">D18/7</f>
        <v>0.2857142857142857</v>
      </c>
      <c r="P18" s="17">
        <f t="shared" si="26"/>
        <v>0</v>
      </c>
      <c r="Q18" s="17">
        <f t="shared" si="8"/>
        <v>801</v>
      </c>
      <c r="R18" s="17"/>
      <c r="S18" s="57">
        <v>0.26911314984709478</v>
      </c>
      <c r="T18" s="57">
        <v>548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0.15780555555555556</v>
      </c>
      <c r="AD18" s="57">
        <f t="shared" si="12"/>
        <v>-0.43554333333333334</v>
      </c>
      <c r="AE18" s="57">
        <v>-7.32</v>
      </c>
      <c r="AF18" s="57">
        <v>-9.1364599999999996</v>
      </c>
      <c r="AG18" s="57">
        <v>0</v>
      </c>
    </row>
    <row r="19" spans="1:33" ht="15.75" customHeight="1">
      <c r="A19" s="13" t="s">
        <v>64</v>
      </c>
      <c r="B19" s="13" t="s">
        <v>581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226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0.3</v>
      </c>
      <c r="T19" s="57">
        <v>548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0.15780555555555556</v>
      </c>
      <c r="AD19" s="57">
        <f t="shared" si="12"/>
        <v>0</v>
      </c>
      <c r="AE19" s="57">
        <v>-7.32</v>
      </c>
      <c r="AF19" s="57">
        <v>-9.1364599999999996</v>
      </c>
      <c r="AG19" s="57">
        <v>0</v>
      </c>
    </row>
    <row r="20" spans="1:33" ht="15.75" customHeight="1">
      <c r="A20" s="13" t="s">
        <v>66</v>
      </c>
      <c r="B20" s="13" t="s">
        <v>144</v>
      </c>
      <c r="C20" s="17">
        <f t="shared" si="4"/>
        <v>25</v>
      </c>
      <c r="D20" s="17">
        <v>6</v>
      </c>
      <c r="E20" s="17">
        <v>0</v>
      </c>
      <c r="F20" s="17">
        <v>150</v>
      </c>
      <c r="G20" s="17">
        <v>-15.34</v>
      </c>
      <c r="H20" s="17">
        <f t="shared" si="1"/>
        <v>0.10226666666666667</v>
      </c>
      <c r="I20" s="17">
        <f t="shared" si="2"/>
        <v>8.0764066666666648E-2</v>
      </c>
      <c r="J20" s="17">
        <f t="shared" si="5"/>
        <v>12.114609999999997</v>
      </c>
      <c r="K20" s="17">
        <f t="shared" si="3"/>
        <v>2.0191016666666664</v>
      </c>
      <c r="L20" s="17">
        <v>3</v>
      </c>
      <c r="M20" s="17">
        <f t="shared" si="6"/>
        <v>2</v>
      </c>
      <c r="N20" s="17">
        <v>226</v>
      </c>
      <c r="O20" s="17">
        <f t="shared" ref="O20:P20" si="28">D20/7</f>
        <v>0.8571428571428571</v>
      </c>
      <c r="P20" s="17">
        <f t="shared" si="28"/>
        <v>0</v>
      </c>
      <c r="Q20" s="17">
        <f t="shared" si="8"/>
        <v>263</v>
      </c>
      <c r="R20" s="17"/>
      <c r="S20" s="57">
        <v>0.26666666666666672</v>
      </c>
      <c r="T20" s="57">
        <v>548</v>
      </c>
      <c r="U20" s="58" t="s">
        <v>63</v>
      </c>
      <c r="V20" s="61" t="s">
        <v>63</v>
      </c>
      <c r="W20" s="57">
        <v>2</v>
      </c>
      <c r="X20" s="57">
        <f t="shared" si="9"/>
        <v>0.33333333333333331</v>
      </c>
      <c r="Y20" s="57">
        <f t="shared" si="10"/>
        <v>5.1133333333333333</v>
      </c>
      <c r="Z20" s="57">
        <v>1</v>
      </c>
      <c r="AA20" s="57" t="s">
        <v>35</v>
      </c>
      <c r="AB20" s="60">
        <f t="shared" si="11"/>
        <v>-0.69</v>
      </c>
      <c r="AC20" s="57">
        <v>0.15780555555555556</v>
      </c>
      <c r="AD20" s="57">
        <f t="shared" si="12"/>
        <v>-1.30663</v>
      </c>
      <c r="AE20" s="57">
        <v>-7.32</v>
      </c>
      <c r="AF20" s="57">
        <v>-9.1364599999999996</v>
      </c>
      <c r="AG20" s="57">
        <v>0</v>
      </c>
    </row>
    <row r="21" spans="1:33" ht="15.75" customHeight="1">
      <c r="A21" s="13" t="s">
        <v>68</v>
      </c>
      <c r="B21" s="13" t="s">
        <v>582</v>
      </c>
      <c r="C21" s="17">
        <f t="shared" si="4"/>
        <v>26.582222222222224</v>
      </c>
      <c r="D21" s="17">
        <v>9</v>
      </c>
      <c r="E21" s="17">
        <v>0</v>
      </c>
      <c r="F21" s="17">
        <v>239.24</v>
      </c>
      <c r="G21" s="17">
        <v>-27.650000000000009</v>
      </c>
      <c r="H21" s="17">
        <f t="shared" si="1"/>
        <v>0.11557431867580675</v>
      </c>
      <c r="I21" s="17">
        <f t="shared" si="2"/>
        <v>0.10715563868918247</v>
      </c>
      <c r="J21" s="17">
        <f t="shared" si="5"/>
        <v>25.635915000000015</v>
      </c>
      <c r="K21" s="17">
        <f t="shared" si="3"/>
        <v>2.8484350000000016</v>
      </c>
      <c r="L21" s="17">
        <v>30</v>
      </c>
      <c r="M21" s="17">
        <f t="shared" si="6"/>
        <v>0.3</v>
      </c>
      <c r="N21" s="17">
        <v>217</v>
      </c>
      <c r="O21" s="17">
        <f t="shared" ref="O21:P21" si="29">D21/7</f>
        <v>1.2857142857142858</v>
      </c>
      <c r="P21" s="17">
        <f t="shared" si="29"/>
        <v>0</v>
      </c>
      <c r="Q21" s="17">
        <f t="shared" si="8"/>
        <v>168</v>
      </c>
      <c r="R21" s="17"/>
      <c r="S21" s="57">
        <v>0.27079303675048361</v>
      </c>
      <c r="T21" s="57">
        <v>548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6.9125000000000023</v>
      </c>
      <c r="Z21" s="57">
        <v>4</v>
      </c>
      <c r="AA21" s="57" t="s">
        <v>35</v>
      </c>
      <c r="AB21" s="60">
        <f t="shared" si="11"/>
        <v>-0.69</v>
      </c>
      <c r="AC21" s="57">
        <v>0.15780555555555556</v>
      </c>
      <c r="AD21" s="57">
        <f t="shared" si="12"/>
        <v>-1.959945</v>
      </c>
      <c r="AE21" s="57">
        <v>-7.32</v>
      </c>
      <c r="AF21" s="57">
        <v>-9.1364599999999996</v>
      </c>
      <c r="AG21" s="57">
        <v>0</v>
      </c>
    </row>
    <row r="22" spans="1:33" ht="15.75" customHeight="1">
      <c r="A22" s="13" t="s">
        <v>70</v>
      </c>
      <c r="B22" s="13" t="s">
        <v>216</v>
      </c>
      <c r="C22" s="17">
        <f t="shared" si="4"/>
        <v>26.99</v>
      </c>
      <c r="D22" s="17">
        <v>5</v>
      </c>
      <c r="E22" s="17">
        <v>0</v>
      </c>
      <c r="F22" s="17">
        <v>134.94999999999999</v>
      </c>
      <c r="G22" s="17">
        <v>-28.3</v>
      </c>
      <c r="H22" s="17">
        <f t="shared" si="1"/>
        <v>0.2097072989996295</v>
      </c>
      <c r="I22" s="17">
        <f t="shared" si="2"/>
        <v>2.2499752994936287E-2</v>
      </c>
      <c r="J22" s="17">
        <f t="shared" si="5"/>
        <v>3.0363416666666518</v>
      </c>
      <c r="K22" s="17">
        <f t="shared" si="3"/>
        <v>0.60726833333333041</v>
      </c>
      <c r="L22" s="17">
        <v>25</v>
      </c>
      <c r="M22" s="17">
        <f t="shared" si="6"/>
        <v>0.2</v>
      </c>
      <c r="N22" s="17">
        <v>212</v>
      </c>
      <c r="O22" s="17">
        <f t="shared" ref="O22:P22" si="30">D22/7</f>
        <v>0.7142857142857143</v>
      </c>
      <c r="P22" s="17">
        <f t="shared" si="30"/>
        <v>0</v>
      </c>
      <c r="Q22" s="17">
        <f t="shared" si="8"/>
        <v>296</v>
      </c>
      <c r="R22" s="17"/>
      <c r="S22" s="57">
        <v>0.3380281690140845</v>
      </c>
      <c r="T22" s="57">
        <v>548</v>
      </c>
      <c r="U22" s="58" t="s">
        <v>63</v>
      </c>
      <c r="V22" s="61" t="s">
        <v>63</v>
      </c>
      <c r="W22" s="57">
        <v>2</v>
      </c>
      <c r="X22" s="57">
        <f t="shared" si="9"/>
        <v>0.4</v>
      </c>
      <c r="Y22" s="57">
        <f t="shared" si="10"/>
        <v>3.5375000000000001</v>
      </c>
      <c r="Z22" s="57">
        <v>6</v>
      </c>
      <c r="AA22" s="57" t="s">
        <v>35</v>
      </c>
      <c r="AB22" s="60">
        <f t="shared" si="11"/>
        <v>-0.69</v>
      </c>
      <c r="AC22" s="57">
        <v>0.15780555555555556</v>
      </c>
      <c r="AD22" s="57">
        <f t="shared" si="12"/>
        <v>-1.0888583333333333</v>
      </c>
      <c r="AE22" s="57">
        <v>-7.32</v>
      </c>
      <c r="AF22" s="57">
        <v>-9.1364599999999996</v>
      </c>
      <c r="AG22" s="57">
        <v>0</v>
      </c>
    </row>
    <row r="23" spans="1:33" ht="15.75" customHeight="1">
      <c r="A23" s="13" t="s">
        <v>72</v>
      </c>
      <c r="B23" s="13" t="s">
        <v>406</v>
      </c>
      <c r="C23" s="17">
        <f t="shared" si="4"/>
        <v>26.990000000000002</v>
      </c>
      <c r="D23" s="17">
        <v>13</v>
      </c>
      <c r="E23" s="17">
        <v>0</v>
      </c>
      <c r="F23" s="17">
        <v>350.87</v>
      </c>
      <c r="G23" s="17">
        <v>-37.959999999999987</v>
      </c>
      <c r="H23" s="17">
        <f t="shared" si="1"/>
        <v>0.10818821785846607</v>
      </c>
      <c r="I23" s="17">
        <f t="shared" si="2"/>
        <v>0.12401883413609993</v>
      </c>
      <c r="J23" s="17">
        <f t="shared" si="5"/>
        <v>43.514488333333382</v>
      </c>
      <c r="K23" s="17">
        <f t="shared" si="3"/>
        <v>3.3472683333333371</v>
      </c>
      <c r="L23" s="17">
        <v>33</v>
      </c>
      <c r="M23" s="17">
        <f t="shared" si="6"/>
        <v>0.39393939393939392</v>
      </c>
      <c r="N23" s="17">
        <v>196</v>
      </c>
      <c r="O23" s="17">
        <f t="shared" ref="O23:P23" si="31">D23/7</f>
        <v>1.8571428571428572</v>
      </c>
      <c r="P23" s="17">
        <f t="shared" si="31"/>
        <v>0</v>
      </c>
      <c r="Q23" s="17">
        <f t="shared" si="8"/>
        <v>105</v>
      </c>
      <c r="R23" s="17"/>
      <c r="S23" s="57">
        <v>0.41698841698841699</v>
      </c>
      <c r="T23" s="57">
        <v>548</v>
      </c>
      <c r="U23" s="58" t="s">
        <v>63</v>
      </c>
      <c r="V23" s="61" t="s">
        <v>63</v>
      </c>
      <c r="W23" s="57">
        <v>3</v>
      </c>
      <c r="X23" s="57">
        <f t="shared" si="9"/>
        <v>0.23076923076923078</v>
      </c>
      <c r="Y23" s="57">
        <f t="shared" si="10"/>
        <v>3.7959999999999985</v>
      </c>
      <c r="Z23" s="57">
        <v>7</v>
      </c>
      <c r="AA23" s="57" t="s">
        <v>35</v>
      </c>
      <c r="AB23" s="60">
        <f t="shared" si="11"/>
        <v>-0.69</v>
      </c>
      <c r="AC23" s="57">
        <v>0.15780555555555556</v>
      </c>
      <c r="AD23" s="57">
        <f t="shared" si="12"/>
        <v>-2.8310316666666666</v>
      </c>
      <c r="AE23" s="57">
        <v>-7.32</v>
      </c>
      <c r="AF23" s="57">
        <v>-9.1364599999999996</v>
      </c>
      <c r="AG23" s="57">
        <v>0</v>
      </c>
    </row>
    <row r="24" spans="1:33" ht="15.75" customHeight="1">
      <c r="A24" s="13" t="s">
        <v>74</v>
      </c>
      <c r="B24" s="13" t="s">
        <v>113</v>
      </c>
      <c r="C24" s="17">
        <f t="shared" si="4"/>
        <v>27.362941176470589</v>
      </c>
      <c r="D24" s="17">
        <v>17</v>
      </c>
      <c r="E24" s="17">
        <v>0</v>
      </c>
      <c r="F24" s="17">
        <v>465.17</v>
      </c>
      <c r="G24" s="17">
        <v>-54.83</v>
      </c>
      <c r="H24" s="17">
        <f t="shared" si="1"/>
        <v>0.11787088591267708</v>
      </c>
      <c r="I24" s="17">
        <f t="shared" si="2"/>
        <v>0.12275632922730761</v>
      </c>
      <c r="J24" s="17">
        <f t="shared" si="5"/>
        <v>57.102561666666688</v>
      </c>
      <c r="K24" s="17">
        <f t="shared" si="3"/>
        <v>3.3589742156862759</v>
      </c>
      <c r="L24" s="17">
        <v>52</v>
      </c>
      <c r="M24" s="17">
        <f t="shared" si="6"/>
        <v>0.32692307692307693</v>
      </c>
      <c r="N24" s="17">
        <v>178</v>
      </c>
      <c r="O24" s="17">
        <f t="shared" ref="O24:P24" si="32">D24/7</f>
        <v>2.4285714285714284</v>
      </c>
      <c r="P24" s="17">
        <f t="shared" si="32"/>
        <v>0</v>
      </c>
      <c r="Q24" s="17">
        <f t="shared" si="8"/>
        <v>73</v>
      </c>
      <c r="R24" s="17"/>
      <c r="S24" s="57">
        <v>0.57485029940119758</v>
      </c>
      <c r="T24" s="57">
        <v>548</v>
      </c>
      <c r="U24" s="58" t="s">
        <v>63</v>
      </c>
      <c r="V24" s="61" t="s">
        <v>63</v>
      </c>
      <c r="W24" s="57">
        <v>5</v>
      </c>
      <c r="X24" s="57">
        <f t="shared" si="9"/>
        <v>0.29411764705882354</v>
      </c>
      <c r="Y24" s="57">
        <f t="shared" si="10"/>
        <v>2.4922727272727272</v>
      </c>
      <c r="Z24" s="57">
        <v>17</v>
      </c>
      <c r="AA24" s="57" t="s">
        <v>35</v>
      </c>
      <c r="AB24" s="60">
        <f t="shared" si="11"/>
        <v>-0.69</v>
      </c>
      <c r="AC24" s="57">
        <v>0.15780555555555556</v>
      </c>
      <c r="AD24" s="57">
        <f t="shared" si="12"/>
        <v>-3.7021183333333334</v>
      </c>
      <c r="AE24" s="57">
        <v>-7.32</v>
      </c>
      <c r="AF24" s="57">
        <v>-9.1364599999999996</v>
      </c>
      <c r="AG24" s="57">
        <v>0</v>
      </c>
    </row>
    <row r="25" spans="1:33" ht="15.75" customHeight="1">
      <c r="A25" s="13" t="s">
        <v>76</v>
      </c>
      <c r="B25" s="13" t="s">
        <v>113</v>
      </c>
      <c r="C25" s="17">
        <f t="shared" si="4"/>
        <v>27.932222222222222</v>
      </c>
      <c r="D25" s="17">
        <v>9</v>
      </c>
      <c r="E25" s="17">
        <v>0</v>
      </c>
      <c r="F25" s="17">
        <v>251.39</v>
      </c>
      <c r="G25" s="17">
        <v>-52.04</v>
      </c>
      <c r="H25" s="17">
        <f t="shared" si="1"/>
        <v>0.20700902979434346</v>
      </c>
      <c r="I25" s="17">
        <f t="shared" si="2"/>
        <v>5.1049822984207724E-2</v>
      </c>
      <c r="J25" s="17">
        <f t="shared" si="5"/>
        <v>12.833414999999979</v>
      </c>
      <c r="K25" s="17">
        <f t="shared" si="3"/>
        <v>1.4259349999999977</v>
      </c>
      <c r="L25" s="17">
        <v>50</v>
      </c>
      <c r="M25" s="17">
        <f t="shared" si="6"/>
        <v>0.18</v>
      </c>
      <c r="N25" s="17">
        <v>170</v>
      </c>
      <c r="O25" s="17">
        <f t="shared" ref="O25:P25" si="33">D25/7</f>
        <v>1.2857142857142858</v>
      </c>
      <c r="P25" s="17">
        <f t="shared" si="33"/>
        <v>0</v>
      </c>
      <c r="Q25" s="17">
        <f t="shared" si="8"/>
        <v>132</v>
      </c>
      <c r="R25" s="17"/>
      <c r="S25" s="57">
        <v>0.56513761467889911</v>
      </c>
      <c r="T25" s="57">
        <v>548</v>
      </c>
      <c r="U25" s="58" t="s">
        <v>63</v>
      </c>
      <c r="V25" s="61" t="s">
        <v>63</v>
      </c>
      <c r="W25" s="57">
        <v>5</v>
      </c>
      <c r="X25" s="57">
        <f t="shared" si="9"/>
        <v>0.55555555555555558</v>
      </c>
      <c r="Y25" s="57">
        <f t="shared" si="10"/>
        <v>4.3366666666666669</v>
      </c>
      <c r="Z25" s="57">
        <v>7</v>
      </c>
      <c r="AA25" s="57" t="s">
        <v>35</v>
      </c>
      <c r="AB25" s="60">
        <f t="shared" si="11"/>
        <v>-0.69</v>
      </c>
      <c r="AC25" s="57">
        <v>0.15780555555555556</v>
      </c>
      <c r="AD25" s="57">
        <f t="shared" si="12"/>
        <v>-1.959945</v>
      </c>
      <c r="AE25" s="57">
        <v>-7.18</v>
      </c>
      <c r="AF25" s="57">
        <v>-9.1364599999999996</v>
      </c>
      <c r="AG25" s="57">
        <v>0</v>
      </c>
    </row>
    <row r="26" spans="1:33" ht="15.75" customHeight="1">
      <c r="A26" s="13" t="s">
        <v>78</v>
      </c>
      <c r="B26" s="13" t="s">
        <v>141</v>
      </c>
      <c r="C26" s="17">
        <f t="shared" si="4"/>
        <v>25.705714285714286</v>
      </c>
      <c r="D26" s="17">
        <v>7</v>
      </c>
      <c r="E26" s="17">
        <v>0</v>
      </c>
      <c r="F26" s="17">
        <v>179.94</v>
      </c>
      <c r="G26" s="17">
        <v>-55.569999999999993</v>
      </c>
      <c r="H26" s="17">
        <f t="shared" si="1"/>
        <v>0.30882516394353671</v>
      </c>
      <c r="I26" s="17">
        <f t="shared" si="2"/>
        <v>-0.10203746619243453</v>
      </c>
      <c r="J26" s="17">
        <f t="shared" si="5"/>
        <v>-18.36062166666667</v>
      </c>
      <c r="K26" s="17">
        <f t="shared" si="3"/>
        <v>-2.6229459523809528</v>
      </c>
      <c r="L26" s="17">
        <v>57</v>
      </c>
      <c r="M26" s="17">
        <f t="shared" si="6"/>
        <v>0.12280701754385964</v>
      </c>
      <c r="N26" s="17">
        <v>164</v>
      </c>
      <c r="O26" s="17">
        <f t="shared" ref="O26:P26" si="34">D26/7</f>
        <v>1</v>
      </c>
      <c r="P26" s="17">
        <f t="shared" si="34"/>
        <v>0</v>
      </c>
      <c r="Q26" s="17">
        <f t="shared" si="8"/>
        <v>164</v>
      </c>
      <c r="R26" s="17"/>
      <c r="S26" s="57">
        <v>0.51343283582089549</v>
      </c>
      <c r="T26" s="57">
        <v>548</v>
      </c>
      <c r="U26" s="58" t="s">
        <v>63</v>
      </c>
      <c r="V26" s="61" t="s">
        <v>63</v>
      </c>
      <c r="W26" s="57">
        <v>1</v>
      </c>
      <c r="X26" s="57">
        <f t="shared" si="9"/>
        <v>0.14285714285714285</v>
      </c>
      <c r="Y26" s="57">
        <f t="shared" si="10"/>
        <v>5.5569999999999995</v>
      </c>
      <c r="Z26" s="57">
        <v>9</v>
      </c>
      <c r="AA26" s="57" t="s">
        <v>35</v>
      </c>
      <c r="AB26" s="60">
        <f t="shared" si="11"/>
        <v>-0.69</v>
      </c>
      <c r="AC26" s="57">
        <v>0.15780555555555556</v>
      </c>
      <c r="AD26" s="57">
        <f t="shared" si="12"/>
        <v>-1.5244016666666667</v>
      </c>
      <c r="AE26" s="57">
        <v>-7.18</v>
      </c>
      <c r="AF26" s="57">
        <v>-9.1364599999999996</v>
      </c>
      <c r="AG26" s="57">
        <v>0</v>
      </c>
    </row>
    <row r="27" spans="1:33" ht="15.75" customHeight="1">
      <c r="A27" s="13" t="s">
        <v>79</v>
      </c>
      <c r="B27" s="27">
        <v>28.99</v>
      </c>
      <c r="C27" s="17">
        <f t="shared" si="4"/>
        <v>30.99</v>
      </c>
      <c r="D27" s="17">
        <v>8</v>
      </c>
      <c r="E27" s="17">
        <v>0</v>
      </c>
      <c r="F27" s="17">
        <v>247.92</v>
      </c>
      <c r="G27" s="17">
        <v>-39.789999999999992</v>
      </c>
      <c r="H27" s="17">
        <f t="shared" si="1"/>
        <v>0.16049532107131331</v>
      </c>
      <c r="I27" s="17">
        <f t="shared" si="2"/>
        <v>0.15597025922340535</v>
      </c>
      <c r="J27" s="17">
        <f t="shared" si="5"/>
        <v>38.668146666666651</v>
      </c>
      <c r="K27" s="17">
        <f t="shared" si="3"/>
        <v>4.8335183333333314</v>
      </c>
      <c r="L27" s="17">
        <v>44</v>
      </c>
      <c r="M27" s="17">
        <f t="shared" si="6"/>
        <v>0.18181818181818182</v>
      </c>
      <c r="N27" s="17">
        <v>155</v>
      </c>
      <c r="O27" s="17">
        <f t="shared" ref="O27:P27" si="35">D27/7</f>
        <v>1.1428571428571428</v>
      </c>
      <c r="P27" s="17">
        <f t="shared" si="35"/>
        <v>0</v>
      </c>
      <c r="Q27" s="17">
        <f t="shared" si="8"/>
        <v>135</v>
      </c>
      <c r="R27" s="17"/>
      <c r="S27" s="57">
        <v>0.55718475073313778</v>
      </c>
      <c r="T27" s="57">
        <v>548</v>
      </c>
      <c r="U27" s="58" t="s">
        <v>63</v>
      </c>
      <c r="V27" s="61" t="s">
        <v>63</v>
      </c>
      <c r="W27" s="57">
        <v>5</v>
      </c>
      <c r="X27" s="57">
        <f t="shared" si="9"/>
        <v>0.625</v>
      </c>
      <c r="Y27" s="57">
        <f t="shared" si="10"/>
        <v>3.06076923076923</v>
      </c>
      <c r="Z27" s="57">
        <v>8</v>
      </c>
      <c r="AA27" s="57" t="s">
        <v>35</v>
      </c>
      <c r="AB27" s="60">
        <f t="shared" si="11"/>
        <v>-0.69</v>
      </c>
      <c r="AC27" s="57">
        <v>0.15780555555555556</v>
      </c>
      <c r="AD27" s="57">
        <f t="shared" si="12"/>
        <v>-1.7421733333333334</v>
      </c>
      <c r="AE27" s="57">
        <v>-7.18</v>
      </c>
      <c r="AF27" s="57">
        <v>-9.1364599999999996</v>
      </c>
      <c r="AG27" s="57">
        <v>0</v>
      </c>
    </row>
    <row r="28" spans="1:33" ht="15.75" customHeight="1">
      <c r="A28" s="13" t="s">
        <v>81</v>
      </c>
      <c r="B28" s="13" t="s">
        <v>583</v>
      </c>
      <c r="C28" s="17">
        <f t="shared" si="4"/>
        <v>30.99</v>
      </c>
      <c r="D28" s="17">
        <v>3</v>
      </c>
      <c r="E28" s="17">
        <v>0</v>
      </c>
      <c r="F28" s="17">
        <v>92.97</v>
      </c>
      <c r="G28" s="17">
        <v>0</v>
      </c>
      <c r="H28" s="17">
        <f t="shared" si="1"/>
        <v>0</v>
      </c>
      <c r="I28" s="17">
        <f t="shared" si="2"/>
        <v>0.34043036720178588</v>
      </c>
      <c r="J28" s="17">
        <f t="shared" si="5"/>
        <v>31.649811238750033</v>
      </c>
      <c r="K28" s="17">
        <f t="shared" si="3"/>
        <v>10.549937079583344</v>
      </c>
      <c r="L28" s="17">
        <v>19</v>
      </c>
      <c r="M28" s="17">
        <f t="shared" si="6"/>
        <v>0.15789473684210525</v>
      </c>
      <c r="N28" s="17">
        <v>150</v>
      </c>
      <c r="O28" s="17">
        <f t="shared" ref="O28:P28" si="36">D28/7</f>
        <v>0.42857142857142855</v>
      </c>
      <c r="P28" s="17">
        <f t="shared" si="36"/>
        <v>0</v>
      </c>
      <c r="Q28" s="17">
        <f t="shared" si="8"/>
        <v>350</v>
      </c>
      <c r="R28" s="17"/>
      <c r="S28" s="57">
        <v>0.57401812688821752</v>
      </c>
      <c r="T28" s="57">
        <v>548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0.15780555555555556</v>
      </c>
      <c r="AD28" s="57">
        <f t="shared" si="12"/>
        <v>-0.65331499999999998</v>
      </c>
      <c r="AE28" s="57">
        <v>-7.18</v>
      </c>
      <c r="AF28" s="57">
        <v>-8.3937912537499901</v>
      </c>
      <c r="AG28" s="57">
        <v>0</v>
      </c>
    </row>
    <row r="29" spans="1:33" ht="15.75" customHeight="1">
      <c r="A29" s="13" t="s">
        <v>82</v>
      </c>
      <c r="B29" s="13" t="s">
        <v>584</v>
      </c>
      <c r="C29" s="17">
        <f t="shared" si="4"/>
        <v>32.445</v>
      </c>
      <c r="D29" s="17">
        <v>2</v>
      </c>
      <c r="E29" s="17">
        <v>0</v>
      </c>
      <c r="F29" s="17">
        <v>64.89</v>
      </c>
      <c r="G29" s="17">
        <v>-0.04</v>
      </c>
      <c r="H29" s="17">
        <f t="shared" si="1"/>
        <v>6.1642780089382035E-4</v>
      </c>
      <c r="I29" s="17">
        <f t="shared" si="2"/>
        <v>0.36266565201366457</v>
      </c>
      <c r="J29" s="17">
        <f t="shared" si="5"/>
        <v>23.533374159166694</v>
      </c>
      <c r="K29" s="17">
        <f t="shared" si="3"/>
        <v>11.766687079583347</v>
      </c>
      <c r="L29" s="17">
        <v>20</v>
      </c>
      <c r="M29" s="17">
        <f t="shared" si="6"/>
        <v>0.1</v>
      </c>
      <c r="N29" s="17">
        <v>143</v>
      </c>
      <c r="O29" s="17">
        <f t="shared" ref="O29:P29" si="37">D29/7</f>
        <v>0.2857142857142857</v>
      </c>
      <c r="P29" s="17">
        <f t="shared" si="37"/>
        <v>0</v>
      </c>
      <c r="Q29" s="17">
        <f t="shared" si="8"/>
        <v>500</v>
      </c>
      <c r="R29" s="17"/>
      <c r="S29" s="57">
        <v>0.58398744113029832</v>
      </c>
      <c r="T29" s="57">
        <v>548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0.15780555555555556</v>
      </c>
      <c r="AD29" s="57">
        <f t="shared" si="12"/>
        <v>-0.43554333333333334</v>
      </c>
      <c r="AE29" s="57">
        <v>-7.18</v>
      </c>
      <c r="AF29" s="57">
        <v>-8.3937912537499901</v>
      </c>
      <c r="AG29" s="57">
        <v>0</v>
      </c>
    </row>
    <row r="30" spans="1:33" ht="15.75" customHeight="1">
      <c r="A30" s="13" t="s">
        <v>84</v>
      </c>
      <c r="B30" s="13" t="s">
        <v>344</v>
      </c>
      <c r="C30" s="17">
        <f t="shared" si="4"/>
        <v>25.05</v>
      </c>
      <c r="D30" s="17">
        <v>7</v>
      </c>
      <c r="E30" s="17">
        <v>0</v>
      </c>
      <c r="F30" s="17">
        <v>175.35</v>
      </c>
      <c r="G30" s="17">
        <v>-17.04</v>
      </c>
      <c r="H30" s="17">
        <f t="shared" si="1"/>
        <v>9.7177074422583401E-2</v>
      </c>
      <c r="I30" s="17">
        <f t="shared" si="2"/>
        <v>0.1224212121875301</v>
      </c>
      <c r="J30" s="17">
        <f t="shared" si="5"/>
        <v>21.466559557083404</v>
      </c>
      <c r="K30" s="17">
        <f t="shared" si="3"/>
        <v>3.0666513652976293</v>
      </c>
      <c r="L30" s="17">
        <v>35</v>
      </c>
      <c r="M30" s="17">
        <f t="shared" si="6"/>
        <v>0.2</v>
      </c>
      <c r="N30" s="17">
        <v>136</v>
      </c>
      <c r="O30" s="17">
        <f t="shared" ref="O30:P30" si="38">D30/7</f>
        <v>1</v>
      </c>
      <c r="P30" s="17">
        <f t="shared" si="38"/>
        <v>0</v>
      </c>
      <c r="Q30" s="17">
        <f t="shared" si="8"/>
        <v>136</v>
      </c>
      <c r="R30" s="17"/>
      <c r="S30" s="57">
        <v>0.43626806833114318</v>
      </c>
      <c r="T30" s="57">
        <v>548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0.15780555555555556</v>
      </c>
      <c r="AD30" s="57">
        <f t="shared" si="12"/>
        <v>-1.5244016666666667</v>
      </c>
      <c r="AE30" s="57">
        <v>-7.18</v>
      </c>
      <c r="AF30" s="57">
        <v>-8.3937912537499901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28.99</v>
      </c>
      <c r="D31" s="17">
        <v>8</v>
      </c>
      <c r="E31" s="17">
        <v>0</v>
      </c>
      <c r="F31" s="17">
        <v>231.92</v>
      </c>
      <c r="G31" s="17">
        <v>-37.999999999999993</v>
      </c>
      <c r="H31" s="17">
        <f t="shared" si="1"/>
        <v>0.16384960331148671</v>
      </c>
      <c r="I31" s="17">
        <f t="shared" si="2"/>
        <v>0.14142590822984963</v>
      </c>
      <c r="J31" s="17">
        <f t="shared" si="5"/>
        <v>32.799496636666724</v>
      </c>
      <c r="K31" s="17">
        <f t="shared" si="3"/>
        <v>4.0999370795833405</v>
      </c>
      <c r="L31" s="17">
        <v>38</v>
      </c>
      <c r="M31" s="17">
        <f t="shared" si="6"/>
        <v>0.21052631578947367</v>
      </c>
      <c r="N31" s="17">
        <v>123</v>
      </c>
      <c r="O31" s="17">
        <f t="shared" ref="O31:P31" si="39">D31/7</f>
        <v>1.1428571428571428</v>
      </c>
      <c r="P31" s="17">
        <f t="shared" si="39"/>
        <v>0</v>
      </c>
      <c r="Q31" s="17">
        <f t="shared" si="8"/>
        <v>107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0.50819672131147542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</v>
      </c>
      <c r="X31" s="57">
        <f t="shared" si="9"/>
        <v>0.125</v>
      </c>
      <c r="Y31" s="57">
        <f t="shared" si="10"/>
        <v>18.999999999999996</v>
      </c>
      <c r="Z31" s="57">
        <v>1</v>
      </c>
      <c r="AA31" s="57" t="s">
        <v>35</v>
      </c>
      <c r="AB31" s="60">
        <f t="shared" si="11"/>
        <v>-0.69</v>
      </c>
      <c r="AC31" s="57">
        <v>0.15780555555555556</v>
      </c>
      <c r="AD31" s="57">
        <f t="shared" si="12"/>
        <v>-1.7421733333333334</v>
      </c>
      <c r="AE31" s="57">
        <v>-7.18</v>
      </c>
      <c r="AF31" s="57">
        <v>-8.3937912537499901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Info!B1:BJ7000""),4,FALSE),"""")"),"Oil Rubbed Bronze Kitchen Cabinet Knobs - Round Beveled Drawer Handles - 10 Pack of Kitchen Cabinet Hardware")</f>
        <v>Oil Rubbed Bronze Kitchen Cabinet Knobs - Round Beveled Drawer Handles - 10 Pack of Kitchen Cabinet Hardware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Info!B1:BJ7000""),3,FALSE),"""")"),"B08Q6Q6NMN")</f>
        <v>B08Q6Q6NMN</v>
      </c>
      <c r="B2" s="2" t="s">
        <v>585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10.022176470588237</v>
      </c>
      <c r="D3" s="4">
        <f>SUM(D4:D99763)</f>
        <v>5</v>
      </c>
      <c r="E3" s="4"/>
      <c r="F3" s="5">
        <f t="shared" ref="F3:G3" si="0">SUM(F4:F99763)</f>
        <v>125.94999999999999</v>
      </c>
      <c r="G3" s="5">
        <f t="shared" si="0"/>
        <v>-122.17999999999999</v>
      </c>
      <c r="H3" s="6">
        <f>G3/F3*-1</f>
        <v>0.97006748709805479</v>
      </c>
      <c r="I3" s="7">
        <f>J3/F3</f>
        <v>-0.50914193546959774</v>
      </c>
      <c r="J3" s="5">
        <f>SUM(J4:J99763)</f>
        <v>-64.126426772395831</v>
      </c>
      <c r="K3" s="5">
        <f>J3/D3</f>
        <v>-12.825285354479167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5</v>
      </c>
      <c r="X3" s="6">
        <f>AVERAGE(X4:X99763)</f>
        <v>1</v>
      </c>
      <c r="Y3" s="5">
        <f>ROUND(AVERAGE(Y4:Y99763),2)</f>
        <v>7.38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2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customHeight="1">
      <c r="A29" s="13" t="s">
        <v>82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84</v>
      </c>
      <c r="B30" s="13" t="s">
        <v>586</v>
      </c>
      <c r="C30" s="17">
        <f t="shared" ref="C30:C31" si="1">IFERROR(F30/D30," - ")</f>
        <v>29.99</v>
      </c>
      <c r="D30" s="17">
        <v>2</v>
      </c>
      <c r="E30" s="17">
        <v>0</v>
      </c>
      <c r="F30" s="17">
        <v>59.98</v>
      </c>
      <c r="G30" s="17">
        <v>-25.5</v>
      </c>
      <c r="H30" s="17">
        <f t="shared" ref="H30:H31" si="2">G30/F30*-1</f>
        <v>0.4251417139046349</v>
      </c>
      <c r="I30" s="17">
        <f t="shared" ref="I30:I31" si="3">J30/F30</f>
        <v>3.5841224852728629E-2</v>
      </c>
      <c r="J30" s="17">
        <f t="shared" ref="J30:J31" si="4">F30*0.85+G30+AF30*D30+D30*AE30+AG30+AD30</f>
        <v>2.1497566666666632</v>
      </c>
      <c r="K30" s="17">
        <f t="shared" ref="K30:K31" si="5">J30/D30</f>
        <v>1.0748783333333316</v>
      </c>
      <c r="L30" s="17">
        <v>7</v>
      </c>
      <c r="M30" s="17">
        <f t="shared" ref="M30:M31" si="6">IFERROR(D30/L30,"-")</f>
        <v>0.2857142857142857</v>
      </c>
      <c r="N30" s="17">
        <v>78</v>
      </c>
      <c r="O30" s="17">
        <f t="shared" ref="O30:P30" si="7">D30/7</f>
        <v>0.2857142857142857</v>
      </c>
      <c r="P30" s="17">
        <f t="shared" si="7"/>
        <v>0</v>
      </c>
      <c r="Q30" s="17">
        <f t="shared" ref="Q30:Q31" si="8">ROUNDDOWN(N30/(O30+P30),0)</f>
        <v>273</v>
      </c>
      <c r="R30" s="17"/>
      <c r="S30" s="57">
        <v>0</v>
      </c>
      <c r="T30" s="57">
        <v>0</v>
      </c>
      <c r="U30" s="58" t="s">
        <v>63</v>
      </c>
      <c r="V30" s="61" t="s">
        <v>63</v>
      </c>
      <c r="W30" s="57">
        <v>2</v>
      </c>
      <c r="X30" s="57">
        <f t="shared" ref="X30:X31" si="9">IFERROR(W30/D30,0)</f>
        <v>1</v>
      </c>
      <c r="Y30" s="57">
        <f t="shared" ref="Y30:Y31" si="10">IFERROR(G30/(W30+Z30)*-1,0)</f>
        <v>5.0999999999999996</v>
      </c>
      <c r="Z30" s="57">
        <v>3</v>
      </c>
      <c r="AA30" s="57" t="s">
        <v>35</v>
      </c>
      <c r="AB30" s="60">
        <f t="shared" ref="AB30:AB31" si="11">IF(OR(AA30="UsLargeStandardSize",AA30="UsSmallStandardSize"),-0.69,-0.48)</f>
        <v>-0.69</v>
      </c>
      <c r="AC30" s="57">
        <v>0.15780555555555556</v>
      </c>
      <c r="AD30" s="57">
        <f t="shared" ref="AD30:AD31" si="12">IFERROR(AB30*AC30*D30*2,0)</f>
        <v>-0.43554333333333334</v>
      </c>
      <c r="AE30" s="57">
        <v>-7.18</v>
      </c>
      <c r="AF30" s="57">
        <v>-4.2688499999999996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21.99</v>
      </c>
      <c r="D31" s="17">
        <v>3</v>
      </c>
      <c r="E31" s="17">
        <v>0</v>
      </c>
      <c r="F31" s="17">
        <v>65.97</v>
      </c>
      <c r="G31" s="17">
        <v>-96.679999999999993</v>
      </c>
      <c r="H31" s="17">
        <f t="shared" si="2"/>
        <v>1.4655146278611488</v>
      </c>
      <c r="I31" s="17">
        <f t="shared" si="3"/>
        <v>-1.0046412526764059</v>
      </c>
      <c r="J31" s="17">
        <f t="shared" si="4"/>
        <v>-66.276183439062493</v>
      </c>
      <c r="K31" s="17">
        <f t="shared" si="5"/>
        <v>-22.092061146354165</v>
      </c>
      <c r="L31" s="17">
        <v>43</v>
      </c>
      <c r="M31" s="17">
        <f t="shared" si="6"/>
        <v>6.9767441860465115E-2</v>
      </c>
      <c r="N31" s="17">
        <v>75</v>
      </c>
      <c r="O31" s="17">
        <f t="shared" ref="O31:P31" si="13">D31/7</f>
        <v>0.42857142857142855</v>
      </c>
      <c r="P31" s="17">
        <f t="shared" si="13"/>
        <v>0</v>
      </c>
      <c r="Q31" s="17">
        <f t="shared" si="8"/>
        <v>175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0.1025641025641026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3</v>
      </c>
      <c r="X31" s="57">
        <f t="shared" si="9"/>
        <v>1</v>
      </c>
      <c r="Y31" s="57">
        <f t="shared" si="10"/>
        <v>9.6679999999999993</v>
      </c>
      <c r="Z31" s="57">
        <v>7</v>
      </c>
      <c r="AA31" s="57" t="s">
        <v>35</v>
      </c>
      <c r="AB31" s="60">
        <f t="shared" si="11"/>
        <v>-0.69</v>
      </c>
      <c r="AC31" s="57">
        <v>2.7568463541666664E-2</v>
      </c>
      <c r="AD31" s="57">
        <f t="shared" si="12"/>
        <v>-0.11413343906249998</v>
      </c>
      <c r="AE31" s="57">
        <v>-4.25</v>
      </c>
      <c r="AF31" s="57">
        <v>-4.2688499999999996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Info!B1:BJ7000""),4,FALSE),"""")"),"Oil Rubbed Bronze Kitchen Cabinet Knobs - Round Beveled Drawer Handles - 30 Pack of Kitchen Cabinet Hardware")</f>
        <v>Oil Rubbed Bronze Kitchen Cabinet Knobs - Round Beveled Drawer Handles - 30 Pack of Kitchen Cabinet Hardware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Info!B1:BJ7000""),3,FALSE),"""")"),"B08Q6L9Z8J")</f>
        <v>B08Q6L9Z8J</v>
      </c>
      <c r="B2" s="2" t="s">
        <v>587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21.407058823529294</v>
      </c>
      <c r="D3" s="4">
        <f>SUM(D4:D99763)</f>
        <v>18</v>
      </c>
      <c r="E3" s="4"/>
      <c r="F3" s="5">
        <f t="shared" ref="F3:G3" si="0">SUM(F4:F99763)</f>
        <v>626.82000000000005</v>
      </c>
      <c r="G3" s="5">
        <f t="shared" si="0"/>
        <v>-60.13000000000001</v>
      </c>
      <c r="H3" s="6">
        <f>G3/F3*-1</f>
        <v>9.5928655754443065E-2</v>
      </c>
      <c r="I3" s="7">
        <f>J3/F3</f>
        <v>0.21433920184423241</v>
      </c>
      <c r="J3" s="5">
        <f>SUM(J4:J99763)</f>
        <v>134.35209850000177</v>
      </c>
      <c r="K3" s="5">
        <f>J3/D3</f>
        <v>7.464005472222321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</v>
      </c>
      <c r="X3" s="6">
        <f>AVERAGE(X4:X99763)</f>
        <v>6.6666666666666666E-2</v>
      </c>
      <c r="Y3" s="5">
        <f>ROUND(AVERAGE(Y4:Y99763),2)</f>
        <v>8.01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-4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2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customHeight="1">
      <c r="A29" s="13" t="s">
        <v>82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84</v>
      </c>
      <c r="B30" s="13" t="s">
        <v>588</v>
      </c>
      <c r="C30" s="17">
        <f t="shared" ref="C30:C31" si="1">IFERROR(F30/D30," - ")</f>
        <v>49.99</v>
      </c>
      <c r="D30" s="17">
        <v>3</v>
      </c>
      <c r="E30" s="17">
        <v>0</v>
      </c>
      <c r="F30" s="17">
        <v>149.97</v>
      </c>
      <c r="G30" s="17">
        <v>-12.09</v>
      </c>
      <c r="H30" s="17">
        <f t="shared" ref="H30:H31" si="2">G30/F30*-1</f>
        <v>8.0616123224644926E-2</v>
      </c>
      <c r="I30" s="17">
        <f t="shared" ref="I30:I31" si="3">J30/F30</f>
        <v>0.37102877242115279</v>
      </c>
      <c r="J30" s="17">
        <f t="shared" ref="J30:J31" si="4">F30*0.85+G30+AF30*D30+D30*AE30+AG30+AD30</f>
        <v>55.643185000000287</v>
      </c>
      <c r="K30" s="17">
        <f t="shared" ref="K30:K31" si="5">J30/D30</f>
        <v>18.547728333333428</v>
      </c>
      <c r="L30" s="17">
        <v>6</v>
      </c>
      <c r="M30" s="17">
        <f t="shared" ref="M30:M31" si="6">IFERROR(D30/L30,"-")</f>
        <v>0.5</v>
      </c>
      <c r="N30" s="17">
        <v>66</v>
      </c>
      <c r="O30" s="17">
        <f t="shared" ref="O30:P30" si="7">D30/7</f>
        <v>0.42857142857142855</v>
      </c>
      <c r="P30" s="17">
        <f t="shared" si="7"/>
        <v>0</v>
      </c>
      <c r="Q30" s="17">
        <f t="shared" ref="Q30:Q31" si="8">ROUNDDOWN(N30/(O30+P30),0)</f>
        <v>154</v>
      </c>
      <c r="R30" s="17"/>
      <c r="S30" s="57">
        <v>0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ref="X30:X31" si="9">IFERROR(W30/D30,0)</f>
        <v>0</v>
      </c>
      <c r="Y30" s="57">
        <f t="shared" ref="Y30:Y31" si="10">IFERROR(G30/(W30+Z30)*-1,0)</f>
        <v>0</v>
      </c>
      <c r="Z30" s="57">
        <v>0</v>
      </c>
      <c r="AA30" s="57" t="s">
        <v>35</v>
      </c>
      <c r="AB30" s="60">
        <f t="shared" ref="AB30:AB31" si="11">IF(OR(AA30="UsLargeStandardSize",AA30="UsSmallStandardSize"),-0.69,-0.48)</f>
        <v>-0.69</v>
      </c>
      <c r="AC30" s="57">
        <v>0.15780555555555556</v>
      </c>
      <c r="AD30" s="57">
        <f t="shared" ref="AD30:AD31" si="12">IFERROR(AB30*AC30*D30*2,0)</f>
        <v>-0.65331499999999998</v>
      </c>
      <c r="AE30" s="57">
        <v>-7.18</v>
      </c>
      <c r="AF30" s="57">
        <v>-12.515999999999901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31.790000000000003</v>
      </c>
      <c r="D31" s="17">
        <v>15</v>
      </c>
      <c r="E31" s="17">
        <v>0</v>
      </c>
      <c r="F31" s="17">
        <v>476.85</v>
      </c>
      <c r="G31" s="17">
        <v>-48.040000000000013</v>
      </c>
      <c r="H31" s="17">
        <f t="shared" si="2"/>
        <v>0.1007444689105589</v>
      </c>
      <c r="I31" s="17">
        <f t="shared" si="3"/>
        <v>0.16506011009751806</v>
      </c>
      <c r="J31" s="17">
        <f t="shared" si="4"/>
        <v>78.708913500001486</v>
      </c>
      <c r="K31" s="17">
        <f t="shared" si="5"/>
        <v>5.2472609000000991</v>
      </c>
      <c r="L31" s="17">
        <v>44</v>
      </c>
      <c r="M31" s="17">
        <f t="shared" si="6"/>
        <v>0.34090909090909088</v>
      </c>
      <c r="N31" s="17">
        <v>51</v>
      </c>
      <c r="O31" s="17">
        <f t="shared" ref="O31:P31" si="13">D31/7</f>
        <v>2.1428571428571428</v>
      </c>
      <c r="P31" s="17">
        <f t="shared" si="13"/>
        <v>0</v>
      </c>
      <c r="Q31" s="17">
        <f t="shared" si="8"/>
        <v>23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0.31007751937984501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2</v>
      </c>
      <c r="X31" s="57">
        <f t="shared" si="9"/>
        <v>0.13333333333333333</v>
      </c>
      <c r="Y31" s="57">
        <f t="shared" si="10"/>
        <v>16.013333333333339</v>
      </c>
      <c r="Z31" s="57">
        <v>1</v>
      </c>
      <c r="AA31" s="57" t="s">
        <v>35</v>
      </c>
      <c r="AB31" s="60">
        <f t="shared" si="11"/>
        <v>-0.69</v>
      </c>
      <c r="AC31" s="57">
        <v>7.8917222222222208E-2</v>
      </c>
      <c r="AD31" s="57">
        <f t="shared" si="12"/>
        <v>-1.6335864999999996</v>
      </c>
      <c r="AE31" s="57">
        <v>-5.68</v>
      </c>
      <c r="AF31" s="57">
        <v>-12.515999999999901</v>
      </c>
      <c r="AG31" s="57">
        <v>-4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Info!B1:BJ7000""),4,FALSE),"""")"),"Oil Rubbed Bronze Kitchen Cabinet Knobs - Round Drawer Handles - 30 Pack of Kitchen Cabinet Hardware")</f>
        <v>Oil Rubbed Bronze Kitchen Cabinet Knobs - Round Drawer Handles - 30 Pack of Kitchen Cabinet Hardware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Info!B1:BJ7000""),3,FALSE),"""")"),"B08Q6S3XH5")</f>
        <v>B08Q6S3XH5</v>
      </c>
      <c r="B2" s="2" t="s">
        <v>589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22.022941176470589</v>
      </c>
      <c r="D3" s="4">
        <f>SUM(D4:D99763)</f>
        <v>9</v>
      </c>
      <c r="E3" s="4"/>
      <c r="F3" s="5">
        <f t="shared" ref="F3:G3" si="0">SUM(F4:F99763)</f>
        <v>323.91000000000003</v>
      </c>
      <c r="G3" s="5">
        <f t="shared" si="0"/>
        <v>-67.550000000000011</v>
      </c>
      <c r="H3" s="6">
        <f>G3/F3*-1</f>
        <v>0.20854558364977929</v>
      </c>
      <c r="I3" s="7">
        <f>J3/F3</f>
        <v>0.11425838350158993</v>
      </c>
      <c r="J3" s="5">
        <f>SUM(J4:J99763)</f>
        <v>37.009432999999994</v>
      </c>
      <c r="K3" s="5">
        <f>J3/D3</f>
        <v>4.1121592222222212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5</v>
      </c>
      <c r="X3" s="6">
        <f>AVERAGE(X4:X99763)</f>
        <v>0.75</v>
      </c>
      <c r="Y3" s="5">
        <f>ROUND(AVERAGE(Y4:Y99763),2)</f>
        <v>10.1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2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customHeight="1">
      <c r="A29" s="13" t="s">
        <v>82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84</v>
      </c>
      <c r="B30" s="13"/>
      <c r="C30" s="17">
        <f t="shared" ref="C30:C31" si="1">IFERROR(F30/D30," - ")</f>
        <v>49.99</v>
      </c>
      <c r="D30" s="17">
        <v>1</v>
      </c>
      <c r="E30" s="17">
        <v>0</v>
      </c>
      <c r="F30" s="17">
        <v>49.99</v>
      </c>
      <c r="G30" s="17">
        <v>-12.3</v>
      </c>
      <c r="H30" s="17">
        <f t="shared" ref="H30:H31" si="2">G30/F30*-1</f>
        <v>0.2460492098419684</v>
      </c>
      <c r="I30" s="17">
        <f t="shared" ref="I30:I31" si="3">J30/F30</f>
        <v>0.20112479162499172</v>
      </c>
      <c r="J30" s="17">
        <f t="shared" ref="J30:J31" si="4">F30*0.85+G30+AF30*D30+D30*AE30+AG30+AD30</f>
        <v>10.054228333333336</v>
      </c>
      <c r="K30" s="17">
        <f t="shared" ref="K30:K31" si="5">J30/D30</f>
        <v>10.054228333333336</v>
      </c>
      <c r="L30" s="17">
        <v>2</v>
      </c>
      <c r="M30" s="17">
        <f t="shared" ref="M30:M31" si="6">IFERROR(D30/L30,"-")</f>
        <v>0.5</v>
      </c>
      <c r="N30" s="17">
        <v>80</v>
      </c>
      <c r="O30" s="17">
        <f t="shared" ref="O30:P30" si="7">D30/7</f>
        <v>0.14285714285714285</v>
      </c>
      <c r="P30" s="17">
        <f t="shared" si="7"/>
        <v>0</v>
      </c>
      <c r="Q30" s="17">
        <f t="shared" ref="Q30:Q31" si="8">ROUNDDOWN(N30/(O30+P30),0)</f>
        <v>560</v>
      </c>
      <c r="R30" s="17"/>
      <c r="S30" s="57">
        <v>0</v>
      </c>
      <c r="T30" s="57">
        <v>0</v>
      </c>
      <c r="U30" s="58" t="s">
        <v>63</v>
      </c>
      <c r="V30" s="61" t="s">
        <v>63</v>
      </c>
      <c r="W30" s="57">
        <v>1</v>
      </c>
      <c r="X30" s="57">
        <f t="shared" ref="X30:X31" si="9">IFERROR(W30/D30,0)</f>
        <v>1</v>
      </c>
      <c r="Y30" s="57">
        <f t="shared" ref="Y30:Y31" si="10">IFERROR(G30/(W30+Z30)*-1,0)</f>
        <v>12.3</v>
      </c>
      <c r="Z30" s="57">
        <v>0</v>
      </c>
      <c r="AA30" s="57" t="s">
        <v>35</v>
      </c>
      <c r="AB30" s="60">
        <f t="shared" ref="AB30:AB31" si="11">IF(OR(AA30="UsLargeStandardSize",AA30="UsSmallStandardSize"),-0.69,-0.48)</f>
        <v>-0.69</v>
      </c>
      <c r="AC30" s="57">
        <v>0.15780555555555556</v>
      </c>
      <c r="AD30" s="57">
        <f t="shared" ref="AD30:AD31" si="12">IFERROR(AB30*AC30*D30*2,0)</f>
        <v>-0.21777166666666667</v>
      </c>
      <c r="AE30" s="57">
        <v>-7.18</v>
      </c>
      <c r="AF30" s="57">
        <v>-12.7395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34.24</v>
      </c>
      <c r="D31" s="17">
        <v>8</v>
      </c>
      <c r="E31" s="17">
        <v>0</v>
      </c>
      <c r="F31" s="17">
        <v>273.92</v>
      </c>
      <c r="G31" s="17">
        <v>-55.250000000000007</v>
      </c>
      <c r="H31" s="17">
        <f t="shared" si="2"/>
        <v>0.20170122663551404</v>
      </c>
      <c r="I31" s="17">
        <f t="shared" si="3"/>
        <v>9.840539086838003E-2</v>
      </c>
      <c r="J31" s="17">
        <f t="shared" si="4"/>
        <v>26.95520466666666</v>
      </c>
      <c r="K31" s="17">
        <f t="shared" si="5"/>
        <v>3.3694005833333325</v>
      </c>
      <c r="L31" s="17">
        <v>43</v>
      </c>
      <c r="M31" s="17">
        <f t="shared" si="6"/>
        <v>0.18604651162790697</v>
      </c>
      <c r="N31" s="17">
        <v>73</v>
      </c>
      <c r="O31" s="17">
        <f t="shared" ref="O31:P31" si="13">D31/7</f>
        <v>1.1428571428571428</v>
      </c>
      <c r="P31" s="17">
        <f t="shared" si="13"/>
        <v>0</v>
      </c>
      <c r="Q31" s="17">
        <f t="shared" si="8"/>
        <v>63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2.5157232704402521E-2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4</v>
      </c>
      <c r="X31" s="57">
        <f t="shared" si="9"/>
        <v>0.5</v>
      </c>
      <c r="Y31" s="57">
        <f t="shared" si="10"/>
        <v>7.8928571428571441</v>
      </c>
      <c r="Z31" s="57">
        <v>3</v>
      </c>
      <c r="AA31" s="57" t="s">
        <v>35</v>
      </c>
      <c r="AB31" s="60">
        <f t="shared" si="11"/>
        <v>-0.69</v>
      </c>
      <c r="AC31" s="57">
        <v>7.8876388888888899E-2</v>
      </c>
      <c r="AD31" s="57">
        <f t="shared" si="12"/>
        <v>-0.87079533333333337</v>
      </c>
      <c r="AE31" s="57">
        <v>-5.98</v>
      </c>
      <c r="AF31" s="57">
        <v>-12.7395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Info!B1:BJ7000""),4,FALSE),"""")"),"Black Kitchen Cabinet Knobs - Round Beveled Drawer Handles - 30 Pack of Kitchen Cabinet Hardware")</f>
        <v>Black Kitchen Cabinet Knobs - Round Beveled Drawer Handles - 30 Pack of Kitchen Cabinet Hardware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Info!B1:BJ7000""),3,FALSE),"""")"),"B08Q6DNFSK")</f>
        <v>B08Q6DNFSK</v>
      </c>
      <c r="B2" s="2" t="s">
        <v>590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6.6823529411764708</v>
      </c>
      <c r="D3" s="4">
        <f>SUM(D4:D99763)</f>
        <v>3</v>
      </c>
      <c r="E3" s="4"/>
      <c r="F3" s="5">
        <f t="shared" ref="F3:G3" si="0">SUM(F4:F99763)</f>
        <v>90.97</v>
      </c>
      <c r="G3" s="5">
        <f t="shared" si="0"/>
        <v>-56.72</v>
      </c>
      <c r="H3" s="6">
        <f>G3/F3*-1</f>
        <v>0.62350225349016164</v>
      </c>
      <c r="I3" s="7">
        <f>J3/F3</f>
        <v>1.3256567155838946E-2</v>
      </c>
      <c r="J3" s="5">
        <f>SUM(J4:J99763)</f>
        <v>1.205949914166669</v>
      </c>
      <c r="K3" s="5">
        <f>J3/D3</f>
        <v>0.40198330472222299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</v>
      </c>
      <c r="X3" s="6">
        <f>AVERAGE(X4:X99763)</f>
        <v>0.33333333333333331</v>
      </c>
      <c r="Y3" s="5">
        <f>ROUND(AVERAGE(Y4:Y99763),2)</f>
        <v>28.36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-2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2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hidden="1" customHeight="1">
      <c r="A29" s="13" t="s">
        <v>82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84</v>
      </c>
      <c r="B30" s="13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57"/>
      <c r="T30" s="57"/>
      <c r="U30" s="58"/>
      <c r="V30" s="61"/>
      <c r="W30" s="57"/>
      <c r="X30" s="57"/>
      <c r="Y30" s="57"/>
      <c r="Z30" s="57"/>
      <c r="AA30" s="57"/>
      <c r="AB30" s="60"/>
      <c r="AC30" s="57"/>
      <c r="AD30" s="57"/>
      <c r="AE30" s="57"/>
      <c r="AF30" s="57"/>
      <c r="AG30" s="57"/>
    </row>
    <row r="31" spans="1:33" ht="15.75" customHeight="1">
      <c r="A31" s="13" t="s">
        <v>85</v>
      </c>
      <c r="B31" s="13"/>
      <c r="C31" s="17">
        <f>IFERROR(F31/D31," - ")</f>
        <v>30.323333333333334</v>
      </c>
      <c r="D31" s="17">
        <v>3</v>
      </c>
      <c r="E31" s="17">
        <v>0</v>
      </c>
      <c r="F31" s="17">
        <v>90.97</v>
      </c>
      <c r="G31" s="17">
        <v>-56.72</v>
      </c>
      <c r="H31" s="17">
        <f>G31/F31*-1</f>
        <v>0.62350225349016164</v>
      </c>
      <c r="I31" s="17">
        <f>J31/F31</f>
        <v>1.3256567155838946E-2</v>
      </c>
      <c r="J31" s="17">
        <f>F31*0.85+G31+AF31*D31+D31*AE31+AG31+AD31</f>
        <v>1.205949914166669</v>
      </c>
      <c r="K31" s="17">
        <f>J31/D31</f>
        <v>0.40198330472222299</v>
      </c>
      <c r="L31" s="17">
        <v>33</v>
      </c>
      <c r="M31" s="17">
        <f>IFERROR(D31/L31,"-")</f>
        <v>9.0909090909090912E-2</v>
      </c>
      <c r="N31" s="17">
        <v>127</v>
      </c>
      <c r="O31" s="17">
        <f t="shared" ref="O31:P31" si="1">D31/7</f>
        <v>0.42857142857142855</v>
      </c>
      <c r="P31" s="17">
        <f t="shared" si="1"/>
        <v>0</v>
      </c>
      <c r="Q31" s="17">
        <f>ROUNDDOWN(N31/(O31+P31),0)</f>
        <v>296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1.5444015444015439E-2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</v>
      </c>
      <c r="X31" s="57">
        <f>IFERROR(W31/D31,0)</f>
        <v>0.33333333333333331</v>
      </c>
      <c r="Y31" s="57">
        <f>IFERROR(G31/(W31+Z31)*-1,0)</f>
        <v>28.36</v>
      </c>
      <c r="Z31" s="57">
        <v>1</v>
      </c>
      <c r="AA31" s="57" t="s">
        <v>35</v>
      </c>
      <c r="AB31" s="60">
        <f>IF(OR(AA31="UsLargeStandardSize",AA31="UsSmallStandardSize"),-0.69,-0.48)</f>
        <v>-0.69</v>
      </c>
      <c r="AC31" s="57">
        <v>8.660630092592593E-2</v>
      </c>
      <c r="AD31" s="57">
        <f>IFERROR(AB31*AC31*D31*2,0)</f>
        <v>-0.35855008583333337</v>
      </c>
      <c r="AE31" s="57">
        <v>-5.68</v>
      </c>
      <c r="AF31" s="57"/>
      <c r="AG31" s="57">
        <v>-2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Info!B1:BJ7000""),4,FALSE),"""")"),"Satin Nickel Kitchen Cabinet Knobs - Round Beveled Drawer Handles - 10 Pack of Kitchen Cabinet Hardware")</f>
        <v>Satin Nickel Kitchen Cabinet Knobs - Round Beveled Drawer Handles - 10 Pack of Kitchen Cabinet Hardware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Info!B1:BJ7000""),3,FALSE),"""")"),"B08Q66Z7JD")</f>
        <v>B08Q66Z7JD</v>
      </c>
      <c r="B2" s="2" t="s">
        <v>591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((AE30+AF30)/0.85)*-1</f>
        <v>5</v>
      </c>
      <c r="D3" s="4">
        <f>SUM(D4:D99762)</f>
        <v>6</v>
      </c>
      <c r="E3" s="4"/>
      <c r="F3" s="5">
        <f t="shared" ref="F3:G3" si="0">SUM(F4:F99762)</f>
        <v>131.94</v>
      </c>
      <c r="G3" s="5">
        <f t="shared" si="0"/>
        <v>-68.489999999999995</v>
      </c>
      <c r="H3" s="6">
        <f>G3/F3*-1</f>
        <v>0.51909959072305589</v>
      </c>
      <c r="I3" s="7">
        <f>J3/F3</f>
        <v>0.12068596651413527</v>
      </c>
      <c r="J3" s="5">
        <f>SUM(J4:J99762)</f>
        <v>15.923306421875006</v>
      </c>
      <c r="K3" s="5">
        <f>J3/D3</f>
        <v>2.6538844036458342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SUM(W4:W99762)</f>
        <v>3</v>
      </c>
      <c r="X3" s="6">
        <f>AVERAGE(X4:X99762)</f>
        <v>0.5</v>
      </c>
      <c r="Y3" s="5">
        <f>ROUND(AVERAGE(Y4:Y99762),2)</f>
        <v>17.12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SUM(AG4:AG99762)</f>
        <v>-2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2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customHeight="1">
      <c r="A29" s="13" t="s">
        <v>84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85</v>
      </c>
      <c r="B30" s="13"/>
      <c r="C30" s="17">
        <f>IFERROR(F30/D30," - ")</f>
        <v>21.99</v>
      </c>
      <c r="D30" s="17">
        <v>6</v>
      </c>
      <c r="E30" s="17">
        <v>0</v>
      </c>
      <c r="F30" s="17">
        <v>131.94</v>
      </c>
      <c r="G30" s="17">
        <v>-68.489999999999995</v>
      </c>
      <c r="H30" s="17">
        <f>G30/F30*-1</f>
        <v>0.51909959072305589</v>
      </c>
      <c r="I30" s="17">
        <f>J30/F30</f>
        <v>0.12068596651413527</v>
      </c>
      <c r="J30" s="17">
        <f>F30*0.85+G30+AF30*D30+D30*AE30+AG30+AD30</f>
        <v>15.923306421875006</v>
      </c>
      <c r="K30" s="17">
        <f>J30/D30</f>
        <v>2.6538844036458342</v>
      </c>
      <c r="L30" s="17">
        <v>40</v>
      </c>
      <c r="M30" s="17">
        <f>IFERROR(D30/L30,"-")</f>
        <v>0.15</v>
      </c>
      <c r="N30" s="17">
        <v>114</v>
      </c>
      <c r="O30" s="17">
        <f t="shared" ref="O30:P30" si="1">D30/7</f>
        <v>0.8571428571428571</v>
      </c>
      <c r="P30" s="17">
        <f t="shared" si="1"/>
        <v>0</v>
      </c>
      <c r="Q30" s="17">
        <f>ROUNDDOWN(N30/(O30+P30),0)</f>
        <v>133</v>
      </c>
      <c r="R30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0" s="57">
        <v>3.3613445378151259E-2</v>
      </c>
      <c r="T30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0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0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0" s="57">
        <v>3</v>
      </c>
      <c r="X30" s="57">
        <f>IFERROR(W30/D30,0)</f>
        <v>0.5</v>
      </c>
      <c r="Y30" s="57">
        <f>IFERROR(G30/(W30+Z30)*-1,0)</f>
        <v>17.122499999999999</v>
      </c>
      <c r="Z30" s="57">
        <v>1</v>
      </c>
      <c r="AA30" s="57" t="s">
        <v>35</v>
      </c>
      <c r="AB30" s="60">
        <f>IF(OR(AA30="UsLargeStandardSize",AA30="UsSmallStandardSize"),-0.69,-0.48)</f>
        <v>-0.69</v>
      </c>
      <c r="AC30" s="57">
        <v>2.8465407986111111E-2</v>
      </c>
      <c r="AD30" s="57">
        <f>IFERROR(AB30*AC30*D30*2,0)</f>
        <v>-0.235693578125</v>
      </c>
      <c r="AE30" s="57">
        <v>-4.25</v>
      </c>
      <c r="AF30" s="57">
        <v>0</v>
      </c>
      <c r="AG30" s="57">
        <v>-2</v>
      </c>
    </row>
    <row r="31" spans="1:33" ht="15.75" customHeight="1">
      <c r="A31" s="13"/>
      <c r="B31" s="13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57"/>
      <c r="T31" s="57"/>
      <c r="U31" s="58"/>
      <c r="V31" s="61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23"/>
      <c r="R94" s="23"/>
      <c r="S94" s="18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R220" s="1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Info!B1:BJ7000""),4,FALSE),"""")"),"Satin Nickel Kitchen Cabinet Knobs - Round Beveled Drawer Handles - 30 Pack of Kitchen Cabinet Hardware")</f>
        <v>Satin Nickel Kitchen Cabinet Knobs - Round Beveled Drawer Handles - 30 Pack of Kitchen Cabinet Hardware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Info!B1:BJ7000""),3,FALSE),"""")"),"B08Q6MVDM1")</f>
        <v>B08Q6MVDM1</v>
      </c>
      <c r="B2" s="2" t="s">
        <v>592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6.6823529411764708</v>
      </c>
      <c r="D3" s="4">
        <f>SUM(D4:D99763)</f>
        <v>11</v>
      </c>
      <c r="E3" s="4"/>
      <c r="F3" s="5">
        <f t="shared" ref="F3:G3" si="0">SUM(F4:F99763)</f>
        <v>394.89</v>
      </c>
      <c r="G3" s="5">
        <f t="shared" si="0"/>
        <v>-79.38</v>
      </c>
      <c r="H3" s="6">
        <f>G3/F3*-1</f>
        <v>0.20101800501405453</v>
      </c>
      <c r="I3" s="7">
        <f>J3/F3</f>
        <v>0.48261588464509109</v>
      </c>
      <c r="J3" s="5">
        <f>SUM(J4:J99763)</f>
        <v>190.5801866875</v>
      </c>
      <c r="K3" s="5">
        <f>J3/D3</f>
        <v>17.325471517045454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6</v>
      </c>
      <c r="X3" s="6">
        <f>AVERAGE(X4:X99763)</f>
        <v>0.54545454545454541</v>
      </c>
      <c r="Y3" s="5">
        <f>ROUND(AVERAGE(Y4:Y99763),2)</f>
        <v>13.23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-2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2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hidden="1" customHeight="1">
      <c r="A29" s="13" t="s">
        <v>82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84</v>
      </c>
      <c r="B30" s="13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57"/>
      <c r="T30" s="57"/>
      <c r="U30" s="58"/>
      <c r="V30" s="61"/>
      <c r="W30" s="57"/>
      <c r="X30" s="57"/>
      <c r="Y30" s="57"/>
      <c r="Z30" s="57"/>
      <c r="AA30" s="57"/>
      <c r="AB30" s="60"/>
      <c r="AC30" s="57"/>
      <c r="AD30" s="57"/>
      <c r="AE30" s="57"/>
      <c r="AF30" s="57"/>
      <c r="AG30" s="57"/>
    </row>
    <row r="31" spans="1:33" ht="15.75" customHeight="1">
      <c r="A31" s="13" t="s">
        <v>85</v>
      </c>
      <c r="B31" s="13"/>
      <c r="C31" s="17">
        <f>IFERROR(F31/D31," - ")</f>
        <v>35.899090909090908</v>
      </c>
      <c r="D31" s="17">
        <v>11</v>
      </c>
      <c r="E31" s="17">
        <v>0</v>
      </c>
      <c r="F31" s="17">
        <v>394.89</v>
      </c>
      <c r="G31" s="17">
        <v>-79.38</v>
      </c>
      <c r="H31" s="17">
        <f>G31/F31*-1</f>
        <v>0.20101800501405453</v>
      </c>
      <c r="I31" s="17">
        <f>J31/F31</f>
        <v>0.48261588464509109</v>
      </c>
      <c r="J31" s="17">
        <f>F31*0.85+G31+AF31*D31+D31*AE31+AG31+AD31</f>
        <v>190.5801866875</v>
      </c>
      <c r="K31" s="17">
        <f>J31/D31</f>
        <v>17.325471517045454</v>
      </c>
      <c r="L31" s="17">
        <v>47</v>
      </c>
      <c r="M31" s="17">
        <f>IFERROR(D31/L31,"-")</f>
        <v>0.23404255319148937</v>
      </c>
      <c r="N31" s="17">
        <v>158</v>
      </c>
      <c r="O31" s="17">
        <f t="shared" ref="O31:P31" si="1">D31/7</f>
        <v>1.5714285714285714</v>
      </c>
      <c r="P31" s="17">
        <f t="shared" si="1"/>
        <v>0</v>
      </c>
      <c r="Q31" s="17">
        <f>ROUNDDOWN(N31/(O31+P31),0)</f>
        <v>100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5.9701492537313432E-2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6</v>
      </c>
      <c r="X31" s="57">
        <f>IFERROR(W31/D31,0)</f>
        <v>0.54545454545454541</v>
      </c>
      <c r="Y31" s="57">
        <f>IFERROR(G31/(W31+Z31)*-1,0)</f>
        <v>13.229999999999999</v>
      </c>
      <c r="Z31" s="57">
        <v>0</v>
      </c>
      <c r="AA31" s="57" t="s">
        <v>35</v>
      </c>
      <c r="AB31" s="60">
        <f>IF(OR(AA31="UsLargeStandardSize",AA31="UsSmallStandardSize"),-0.69,-0.48)</f>
        <v>-0.69</v>
      </c>
      <c r="AC31" s="57">
        <v>8.0126041666666661E-2</v>
      </c>
      <c r="AD31" s="57">
        <f>IFERROR(AB31*AC31*D31*2,0)</f>
        <v>-1.2163133124999999</v>
      </c>
      <c r="AE31" s="57">
        <v>-5.68</v>
      </c>
      <c r="AF31" s="57"/>
      <c r="AG31" s="57">
        <v>-2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Info!B1:BJ7000""),4,FALSE),"""")"),"Satin Nickel Kitchen Cabinet Knobs - Round Drawer Handles - 30 Pack of Kitchen Cabinet Hardware")</f>
        <v>Satin Nickel Kitchen Cabinet Knobs - Round Drawer Handles - 30 Pack of Kitchen Cabinet Hardware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Info!B1:BJ7000""),3,FALSE),"""")"),"B08Q7FFG89")</f>
        <v>B08Q7FFG89</v>
      </c>
      <c r="B2" s="2" t="s">
        <v>593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7.0352941176470596</v>
      </c>
      <c r="D3" s="4">
        <f>SUM(D4:D99763)</f>
        <v>1</v>
      </c>
      <c r="E3" s="4"/>
      <c r="F3" s="5">
        <f t="shared" ref="F3:G3" si="0">SUM(F4:F99763)</f>
        <v>27.99</v>
      </c>
      <c r="G3" s="5">
        <f t="shared" si="0"/>
        <v>-61.27</v>
      </c>
      <c r="H3" s="6">
        <f>G3/F3*-1</f>
        <v>2.1889960700250093</v>
      </c>
      <c r="I3" s="7">
        <f>J3/F3</f>
        <v>-1.5566496422234133</v>
      </c>
      <c r="J3" s="5">
        <f>SUM(J4:J99763)</f>
        <v>-43.570623485833337</v>
      </c>
      <c r="K3" s="5">
        <f>J3/D3</f>
        <v>-43.570623485833337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</v>
      </c>
      <c r="X3" s="6">
        <f>AVERAGE(X4:X99763)</f>
        <v>1</v>
      </c>
      <c r="Y3" s="5">
        <f>ROUND(AVERAGE(Y4:Y99763),2)</f>
        <v>61.27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2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hidden="1" customHeight="1">
      <c r="A29" s="13" t="s">
        <v>82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84</v>
      </c>
      <c r="B30" s="13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57"/>
      <c r="T30" s="57"/>
      <c r="U30" s="58"/>
      <c r="V30" s="61"/>
      <c r="W30" s="57"/>
      <c r="X30" s="57"/>
      <c r="Y30" s="57"/>
      <c r="Z30" s="57"/>
      <c r="AA30" s="57"/>
      <c r="AB30" s="60"/>
      <c r="AC30" s="57"/>
      <c r="AD30" s="57"/>
      <c r="AE30" s="57"/>
      <c r="AF30" s="57"/>
      <c r="AG30" s="57"/>
    </row>
    <row r="31" spans="1:33" ht="15.75" customHeight="1">
      <c r="A31" s="13" t="s">
        <v>85</v>
      </c>
      <c r="B31" s="13"/>
      <c r="C31" s="17">
        <f>IFERROR(F31/D31," - ")</f>
        <v>27.99</v>
      </c>
      <c r="D31" s="17">
        <v>1</v>
      </c>
      <c r="E31" s="17">
        <v>0</v>
      </c>
      <c r="F31" s="17">
        <v>27.99</v>
      </c>
      <c r="G31" s="17">
        <v>-61.27</v>
      </c>
      <c r="H31" s="17">
        <f>G31/F31*-1</f>
        <v>2.1889960700250093</v>
      </c>
      <c r="I31" s="17">
        <f>J31/F31</f>
        <v>-1.5566496422234133</v>
      </c>
      <c r="J31" s="17">
        <f>F31*0.85+G31+AF31*D31+D31*AE31+AG31+AD31</f>
        <v>-43.570623485833337</v>
      </c>
      <c r="K31" s="17">
        <f>J31/D31</f>
        <v>-43.570623485833337</v>
      </c>
      <c r="L31" s="17">
        <v>0</v>
      </c>
      <c r="M31" s="17" t="str">
        <f>IFERROR(D31/L31,"-")</f>
        <v>-</v>
      </c>
      <c r="N31" s="17">
        <v>78</v>
      </c>
      <c r="O31" s="17">
        <f t="shared" ref="O31:P31" si="1">D31/7</f>
        <v>0.14285714285714285</v>
      </c>
      <c r="P31" s="17">
        <f t="shared" si="1"/>
        <v>0</v>
      </c>
      <c r="Q31" s="17">
        <f>ROUNDDOWN(N31/(O31+P31),0)</f>
        <v>546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</v>
      </c>
      <c r="X31" s="57">
        <f>IFERROR(W31/D31,0)</f>
        <v>1</v>
      </c>
      <c r="Y31" s="57">
        <f>IFERROR(G31/(W31+Z31)*-1,0)</f>
        <v>61.27</v>
      </c>
      <c r="Z31" s="57">
        <v>0</v>
      </c>
      <c r="AA31" s="57" t="s">
        <v>35</v>
      </c>
      <c r="AB31" s="60">
        <f>IF(OR(AA31="UsLargeStandardSize",AA31="UsSmallStandardSize"),-0.69,-0.48)</f>
        <v>-0.69</v>
      </c>
      <c r="AC31" s="57">
        <v>8.1248902777777784E-2</v>
      </c>
      <c r="AD31" s="57">
        <f>IFERROR(AB31*AC31*D31*2,0)</f>
        <v>-0.11212348583333333</v>
      </c>
      <c r="AE31" s="57">
        <v>-5.98</v>
      </c>
      <c r="AF31" s="57"/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9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1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6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Info!B1:BJ7000""),4,FALSE),"""")"),"Satin Nickel Kitchen Cabinet Knobs - Square Beveled Drawer Handles - 30 Pack of Kitchen Cabinet Hardware")</f>
        <v>Satin Nickel Kitchen Cabinet Knobs - Square Beveled Drawer Handles - 30 Pack of Kitchen Cabinet Hardware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Info!B1:BJ7000""),3,FALSE),"""")"),"B08Q6LZWM6")</f>
        <v>B08Q6LZWM6</v>
      </c>
      <c r="B2" s="2" t="s">
        <v>594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26.203705882352942</v>
      </c>
      <c r="D3" s="4">
        <f>SUM(D4:D99763)</f>
        <v>7</v>
      </c>
      <c r="E3" s="4"/>
      <c r="F3" s="5">
        <f t="shared" ref="F3:G3" si="0">SUM(F4:F99763)</f>
        <v>257.93</v>
      </c>
      <c r="G3" s="5">
        <f t="shared" si="0"/>
        <v>-116.57999999999998</v>
      </c>
      <c r="H3" s="6">
        <f>G3/F3*-1</f>
        <v>0.45198309618888838</v>
      </c>
      <c r="I3" s="7">
        <f>J3/F3</f>
        <v>-0.23011385503495779</v>
      </c>
      <c r="J3" s="5">
        <f>SUM(J4:J99763)</f>
        <v>-59.353266629166669</v>
      </c>
      <c r="K3" s="5">
        <f>J3/D3</f>
        <v>-8.4790380898809534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</v>
      </c>
      <c r="X3" s="6">
        <f>AVERAGE(X4:X99763)</f>
        <v>0.66666666666666663</v>
      </c>
      <c r="Y3" s="5">
        <f>ROUND(AVERAGE(Y4:Y99763),2)</f>
        <v>34.14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-4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2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customHeight="1">
      <c r="A29" s="13" t="s">
        <v>82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84</v>
      </c>
      <c r="B30" s="13"/>
      <c r="C30" s="17">
        <f t="shared" ref="C30:C31" si="1">IFERROR(F30/D30," - ")</f>
        <v>49.99</v>
      </c>
      <c r="D30" s="17">
        <v>1</v>
      </c>
      <c r="E30" s="17">
        <v>0</v>
      </c>
      <c r="F30" s="17">
        <v>49.99</v>
      </c>
      <c r="G30" s="17">
        <v>-19.97</v>
      </c>
      <c r="H30" s="17">
        <f t="shared" ref="H30:H31" si="2">G30/F30*-1</f>
        <v>0.39947989597919581</v>
      </c>
      <c r="I30" s="17">
        <f t="shared" ref="I30:I31" si="3">J30/F30</f>
        <v>-2.3393111955724421E-2</v>
      </c>
      <c r="J30" s="17">
        <f t="shared" ref="J30:J31" si="4">F30*0.85+G30+AF30*D30+D30*AE30+AG30+AD30</f>
        <v>-1.1694216666666639</v>
      </c>
      <c r="K30" s="17">
        <f t="shared" ref="K30:K31" si="5">J30/D30</f>
        <v>-1.1694216666666639</v>
      </c>
      <c r="L30" s="17">
        <v>3</v>
      </c>
      <c r="M30" s="17">
        <f t="shared" ref="M30:M31" si="6">IFERROR(D30/L30,"-")</f>
        <v>0.33333333333333331</v>
      </c>
      <c r="N30" s="17">
        <v>83</v>
      </c>
      <c r="O30" s="17">
        <f t="shared" ref="O30:P30" si="7">D30/7</f>
        <v>0.14285714285714285</v>
      </c>
      <c r="P30" s="17">
        <f t="shared" si="7"/>
        <v>0</v>
      </c>
      <c r="Q30" s="17">
        <f t="shared" ref="Q30:Q31" si="8">ROUNDDOWN(N30/(O30+P30),0)</f>
        <v>581</v>
      </c>
      <c r="R30" s="17"/>
      <c r="S30" s="57">
        <v>0</v>
      </c>
      <c r="T30" s="57">
        <v>0</v>
      </c>
      <c r="U30" s="58" t="s">
        <v>63</v>
      </c>
      <c r="V30" s="61" t="s">
        <v>63</v>
      </c>
      <c r="W30" s="57">
        <v>1</v>
      </c>
      <c r="X30" s="57">
        <f t="shared" ref="X30:X31" si="9">IFERROR(W30/D30,0)</f>
        <v>1</v>
      </c>
      <c r="Y30" s="57">
        <f t="shared" ref="Y30:Y31" si="10">IFERROR(G30/(W30+Z30)*-1,0)</f>
        <v>19.97</v>
      </c>
      <c r="Z30" s="57">
        <v>0</v>
      </c>
      <c r="AA30" s="57" t="s">
        <v>35</v>
      </c>
      <c r="AB30" s="60">
        <f t="shared" ref="AB30:AB31" si="11">IF(OR(AA30="UsLargeStandardSize",AA30="UsSmallStandardSize"),-0.69,-0.48)</f>
        <v>-0.69</v>
      </c>
      <c r="AC30" s="57">
        <v>0.15780555555555556</v>
      </c>
      <c r="AD30" s="57">
        <f t="shared" ref="AD30:AD31" si="12">IFERROR(AB30*AC30*D30*2,0)</f>
        <v>-0.21777166666666667</v>
      </c>
      <c r="AE30" s="57">
        <v>-7.18</v>
      </c>
      <c r="AF30" s="57">
        <v>-16.293150000000001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34.656666666666666</v>
      </c>
      <c r="D31" s="17">
        <v>6</v>
      </c>
      <c r="E31" s="17">
        <v>0</v>
      </c>
      <c r="F31" s="17">
        <v>207.94</v>
      </c>
      <c r="G31" s="17">
        <v>-96.609999999999985</v>
      </c>
      <c r="H31" s="17">
        <f t="shared" si="2"/>
        <v>0.46460517456958733</v>
      </c>
      <c r="I31" s="17">
        <f t="shared" si="3"/>
        <v>-0.27981073849427723</v>
      </c>
      <c r="J31" s="17">
        <f t="shared" si="4"/>
        <v>-58.183844962500004</v>
      </c>
      <c r="K31" s="17">
        <f t="shared" si="5"/>
        <v>-9.6973074937500012</v>
      </c>
      <c r="L31" s="17">
        <v>51</v>
      </c>
      <c r="M31" s="17">
        <f t="shared" si="6"/>
        <v>0.11764705882352941</v>
      </c>
      <c r="N31" s="17">
        <v>78</v>
      </c>
      <c r="O31" s="17">
        <f t="shared" ref="O31:P31" si="13">D31/7</f>
        <v>0.8571428571428571</v>
      </c>
      <c r="P31" s="17">
        <f t="shared" si="13"/>
        <v>0</v>
      </c>
      <c r="Q31" s="17">
        <f t="shared" si="8"/>
        <v>91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6.6298342541436461E-2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2</v>
      </c>
      <c r="X31" s="57">
        <f t="shared" si="9"/>
        <v>0.33333333333333331</v>
      </c>
      <c r="Y31" s="57">
        <f t="shared" si="10"/>
        <v>48.304999999999993</v>
      </c>
      <c r="Z31" s="57">
        <v>0</v>
      </c>
      <c r="AA31" s="57" t="s">
        <v>35</v>
      </c>
      <c r="AB31" s="60">
        <f t="shared" si="11"/>
        <v>-0.69</v>
      </c>
      <c r="AC31" s="57">
        <v>8.2602048611111117E-2</v>
      </c>
      <c r="AD31" s="57">
        <f t="shared" si="12"/>
        <v>-0.68394496250000003</v>
      </c>
      <c r="AE31" s="57">
        <v>-5.98</v>
      </c>
      <c r="AF31" s="57">
        <v>-16.293150000000001</v>
      </c>
      <c r="AG31" s="57">
        <v>-4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2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3.83203125" customWidth="1"/>
    <col min="22" max="22" width="28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Info!B1:BJ7000""),4,FALSE),"""")"),"Giant Wooden Lawn Dice for Playing Outdoor Yard Games")</f>
        <v>Giant Wooden Lawn Dice for Playing Outdoor Yard Games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Info!B1:BJ7000""),3,FALSE),"""")"),"B086H44FMC")</f>
        <v>B086H44FMC</v>
      </c>
      <c r="B2" s="2" t="s">
        <v>595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47" customHeight="1">
      <c r="A3" s="45" t="s">
        <v>32</v>
      </c>
      <c r="B3" s="46"/>
      <c r="C3" s="3">
        <f>((AE31+AF31)/0.85)*-1</f>
        <v>17.486104751470588</v>
      </c>
      <c r="D3" s="4">
        <f>SUM(D4:D99763)</f>
        <v>374</v>
      </c>
      <c r="E3" s="4"/>
      <c r="F3" s="5">
        <f t="shared" ref="F3:G3" si="0">SUM(F4:F99763)</f>
        <v>8860.0300000000007</v>
      </c>
      <c r="G3" s="5">
        <f t="shared" si="0"/>
        <v>-183.27999999999997</v>
      </c>
      <c r="H3" s="6">
        <f t="shared" ref="H3:H31" si="1">G3/F3*-1</f>
        <v>2.0686160204875147E-2</v>
      </c>
      <c r="I3" s="7">
        <f t="shared" ref="I3:I31" si="2">J3/F3</f>
        <v>0.1805922935490118</v>
      </c>
      <c r="J3" s="5">
        <f>SUM(J4:J99763)</f>
        <v>1600.053138613051</v>
      </c>
      <c r="K3" s="5">
        <f t="shared" ref="K3:K31" si="3">J3/D3</f>
        <v>4.2782169481632382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3 - April
7 - May
11 - Jun
11 - Jul
3 - Aug
3 - Sept
2 - Oct
6 - Nov
11 - Dec
2 - Jan
2 - Feb")</f>
        <v>2 - March
3 - April
7 - May
11 - Jun
11 - Jul
3 - Aug
3 - Sept
2 - Oct
6 - Nov
11 -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40</v>
      </c>
      <c r="X3" s="6">
        <f>AVERAGE(X4:X99763)</f>
        <v>0.14864690908945569</v>
      </c>
      <c r="Y3" s="5">
        <f>ROUND(AVERAGE(Y4:Y99763),2)</f>
        <v>2.4900000000000002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596</v>
      </c>
      <c r="C4" s="17">
        <f t="shared" ref="C4:C31" si="4">IFERROR(F4/D4," - ")</f>
        <v>23.990000000000002</v>
      </c>
      <c r="D4" s="17">
        <v>8</v>
      </c>
      <c r="E4" s="17">
        <v>0</v>
      </c>
      <c r="F4" s="17">
        <v>191.92000000000002</v>
      </c>
      <c r="G4" s="17">
        <v>-13.410000000000002</v>
      </c>
      <c r="H4" s="17">
        <f t="shared" si="1"/>
        <v>6.98728636932055E-2</v>
      </c>
      <c r="I4" s="17">
        <f t="shared" si="2"/>
        <v>0.16595115269316316</v>
      </c>
      <c r="J4" s="17">
        <f t="shared" ref="J4:J31" si="5">F4*0.85+G4+AF4*D4+D4*AE4+AG4+AD4</f>
        <v>31.849345224871875</v>
      </c>
      <c r="K4" s="17">
        <f t="shared" si="3"/>
        <v>3.9811681531089844</v>
      </c>
      <c r="L4" s="17">
        <v>35</v>
      </c>
      <c r="M4" s="17">
        <f t="shared" ref="M4:M31" si="6">IFERROR(D4/L4,"-")</f>
        <v>0.22857142857142856</v>
      </c>
      <c r="N4" s="17">
        <v>125</v>
      </c>
      <c r="O4" s="17">
        <f t="shared" ref="O4:P4" si="7">D4/7</f>
        <v>1.1428571428571428</v>
      </c>
      <c r="P4" s="17">
        <f t="shared" si="7"/>
        <v>0</v>
      </c>
      <c r="Q4" s="17">
        <f t="shared" ref="Q4:Q31" si="8">ROUNDDOWN(N4/(O4+P4),0)</f>
        <v>109</v>
      </c>
      <c r="R4" s="17"/>
      <c r="S4" s="57">
        <v>0.77085781433607503</v>
      </c>
      <c r="T4" s="57">
        <v>904</v>
      </c>
      <c r="U4" s="58" t="s">
        <v>63</v>
      </c>
      <c r="V4" s="61" t="s">
        <v>63</v>
      </c>
      <c r="W4" s="57">
        <v>3</v>
      </c>
      <c r="X4" s="57">
        <f t="shared" ref="X4:X31" si="9">IFERROR(W4/D4,0)</f>
        <v>0.375</v>
      </c>
      <c r="Y4" s="57">
        <f t="shared" ref="Y4:Y31" si="10">IFERROR(G4/(W4+Z4)*-1,0)</f>
        <v>4.4700000000000006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0.23370470138888885</v>
      </c>
      <c r="AD4" s="57">
        <f t="shared" ref="AD4:AD31" si="12">IFERROR(AB4*AC4*D4*2,0)</f>
        <v>-2.5800999033333327</v>
      </c>
      <c r="AE4" s="57">
        <v>-6.56</v>
      </c>
      <c r="AF4" s="57">
        <v>-7.8515693589743503</v>
      </c>
      <c r="AG4" s="57">
        <v>0</v>
      </c>
    </row>
    <row r="5" spans="1:33" ht="15.75" customHeight="1">
      <c r="A5" s="13" t="s">
        <v>36</v>
      </c>
      <c r="B5" s="25" t="s">
        <v>88</v>
      </c>
      <c r="C5" s="17">
        <f t="shared" si="4"/>
        <v>23.99</v>
      </c>
      <c r="D5" s="17">
        <v>3</v>
      </c>
      <c r="E5" s="17">
        <v>0</v>
      </c>
      <c r="F5" s="17">
        <v>71.97</v>
      </c>
      <c r="G5" s="17">
        <v>-5.0600000000000005</v>
      </c>
      <c r="H5" s="17">
        <f t="shared" si="1"/>
        <v>7.030707239127415E-2</v>
      </c>
      <c r="I5" s="17">
        <f t="shared" si="2"/>
        <v>0.1655169439950944</v>
      </c>
      <c r="J5" s="17">
        <f t="shared" si="5"/>
        <v>11.912254459326943</v>
      </c>
      <c r="K5" s="17">
        <f t="shared" si="3"/>
        <v>3.9707514864423143</v>
      </c>
      <c r="L5" s="17">
        <v>29</v>
      </c>
      <c r="M5" s="17">
        <f t="shared" si="6"/>
        <v>0.10344827586206896</v>
      </c>
      <c r="N5" s="17">
        <v>121</v>
      </c>
      <c r="O5" s="17">
        <f t="shared" ref="O5:P5" si="13">D5/7</f>
        <v>0.42857142857142855</v>
      </c>
      <c r="P5" s="17">
        <f t="shared" si="13"/>
        <v>0</v>
      </c>
      <c r="Q5" s="17">
        <f t="shared" si="8"/>
        <v>282</v>
      </c>
      <c r="R5" s="17"/>
      <c r="S5" s="57">
        <v>0.75675675675675602</v>
      </c>
      <c r="T5" s="57">
        <v>1288</v>
      </c>
      <c r="U5" s="58">
        <v>304</v>
      </c>
      <c r="V5" s="61">
        <v>44256</v>
      </c>
      <c r="W5" s="57">
        <v>1</v>
      </c>
      <c r="X5" s="57">
        <f t="shared" si="9"/>
        <v>0.33333333333333331</v>
      </c>
      <c r="Y5" s="57">
        <f t="shared" si="10"/>
        <v>5.0600000000000005</v>
      </c>
      <c r="Z5" s="57">
        <v>0</v>
      </c>
      <c r="AA5" s="57" t="s">
        <v>35</v>
      </c>
      <c r="AB5" s="60">
        <f t="shared" si="11"/>
        <v>-0.69</v>
      </c>
      <c r="AC5" s="57">
        <v>0.23370470138888885</v>
      </c>
      <c r="AD5" s="57">
        <f t="shared" si="12"/>
        <v>-0.96753746374999983</v>
      </c>
      <c r="AE5" s="57">
        <v>-6.56</v>
      </c>
      <c r="AF5" s="57">
        <v>-7.8515693589743503</v>
      </c>
      <c r="AG5" s="57">
        <v>0</v>
      </c>
    </row>
    <row r="6" spans="1:33" ht="15.75" customHeight="1">
      <c r="A6" s="13" t="s">
        <v>38</v>
      </c>
      <c r="B6" s="13" t="s">
        <v>121</v>
      </c>
      <c r="C6" s="17">
        <f t="shared" si="4"/>
        <v>20.99</v>
      </c>
      <c r="D6" s="17">
        <v>4</v>
      </c>
      <c r="E6" s="17">
        <v>0</v>
      </c>
      <c r="F6" s="17">
        <v>83.96</v>
      </c>
      <c r="G6" s="17">
        <v>-13.350000000000003</v>
      </c>
      <c r="H6" s="17">
        <f t="shared" si="1"/>
        <v>0.15900428775607436</v>
      </c>
      <c r="I6" s="17">
        <f t="shared" si="2"/>
        <v>-1.0961498184421959E-2</v>
      </c>
      <c r="J6" s="17">
        <f t="shared" si="5"/>
        <v>-0.92032738756406762</v>
      </c>
      <c r="K6" s="17">
        <f t="shared" si="3"/>
        <v>-0.23008184689101691</v>
      </c>
      <c r="L6" s="17">
        <v>34</v>
      </c>
      <c r="M6" s="17">
        <f t="shared" si="6"/>
        <v>0.11764705882352941</v>
      </c>
      <c r="N6" s="17">
        <v>118</v>
      </c>
      <c r="O6" s="17">
        <f t="shared" ref="O6:P6" si="14">D6/7</f>
        <v>0.5714285714285714</v>
      </c>
      <c r="P6" s="17">
        <f t="shared" si="14"/>
        <v>0</v>
      </c>
      <c r="Q6" s="17">
        <f t="shared" si="8"/>
        <v>206</v>
      </c>
      <c r="R6" s="17"/>
      <c r="S6" s="57">
        <v>0.75566750629722901</v>
      </c>
      <c r="T6" s="57">
        <v>904</v>
      </c>
      <c r="U6" s="58">
        <v>80</v>
      </c>
      <c r="V6" s="61">
        <v>44248</v>
      </c>
      <c r="W6" s="57">
        <v>3</v>
      </c>
      <c r="X6" s="57">
        <f t="shared" si="9"/>
        <v>0.75</v>
      </c>
      <c r="Y6" s="57">
        <f t="shared" si="10"/>
        <v>4.4500000000000011</v>
      </c>
      <c r="Z6" s="57">
        <v>0</v>
      </c>
      <c r="AA6" s="57" t="s">
        <v>35</v>
      </c>
      <c r="AB6" s="60">
        <f t="shared" si="11"/>
        <v>-0.69</v>
      </c>
      <c r="AC6" s="57">
        <v>0.23370470138888885</v>
      </c>
      <c r="AD6" s="57">
        <f t="shared" si="12"/>
        <v>-1.2900499516666664</v>
      </c>
      <c r="AE6" s="57">
        <v>-6.56</v>
      </c>
      <c r="AF6" s="57">
        <v>-7.8515693589743503</v>
      </c>
      <c r="AG6" s="57">
        <v>0</v>
      </c>
    </row>
    <row r="7" spans="1:33" ht="15.75" customHeight="1">
      <c r="A7" s="13" t="s">
        <v>40</v>
      </c>
      <c r="B7" s="13" t="s">
        <v>597</v>
      </c>
      <c r="C7" s="17">
        <f t="shared" si="4"/>
        <v>19.239999999999998</v>
      </c>
      <c r="D7" s="17">
        <v>8</v>
      </c>
      <c r="E7" s="17">
        <v>0</v>
      </c>
      <c r="F7" s="17">
        <v>153.91999999999999</v>
      </c>
      <c r="G7" s="17">
        <v>-13.65</v>
      </c>
      <c r="H7" s="17">
        <f t="shared" si="1"/>
        <v>8.8682432432432443E-2</v>
      </c>
      <c r="I7" s="17">
        <f t="shared" si="2"/>
        <v>-4.4871022305960333E-3</v>
      </c>
      <c r="J7" s="17">
        <f t="shared" si="5"/>
        <v>-0.69065477533334141</v>
      </c>
      <c r="K7" s="17">
        <f t="shared" si="3"/>
        <v>-8.6331846916667676E-2</v>
      </c>
      <c r="L7" s="17">
        <v>35</v>
      </c>
      <c r="M7" s="17">
        <f t="shared" si="6"/>
        <v>0.22857142857142856</v>
      </c>
      <c r="N7" s="17">
        <v>109</v>
      </c>
      <c r="O7" s="17">
        <f t="shared" ref="O7:P7" si="15">D7/7</f>
        <v>1.1428571428571428</v>
      </c>
      <c r="P7" s="17">
        <f t="shared" si="15"/>
        <v>0</v>
      </c>
      <c r="Q7" s="17">
        <f t="shared" si="8"/>
        <v>95</v>
      </c>
      <c r="R7" s="17"/>
      <c r="S7" s="57">
        <v>0.83018867924528306</v>
      </c>
      <c r="T7" s="57">
        <v>904</v>
      </c>
      <c r="U7" s="58">
        <v>80</v>
      </c>
      <c r="V7" s="61">
        <v>44248</v>
      </c>
      <c r="W7" s="57">
        <v>5</v>
      </c>
      <c r="X7" s="57">
        <f t="shared" si="9"/>
        <v>0.625</v>
      </c>
      <c r="Y7" s="57">
        <f t="shared" si="10"/>
        <v>2.73</v>
      </c>
      <c r="Z7" s="57">
        <v>0</v>
      </c>
      <c r="AA7" s="57" t="s">
        <v>35</v>
      </c>
      <c r="AB7" s="60">
        <f t="shared" si="11"/>
        <v>-0.69</v>
      </c>
      <c r="AC7" s="57">
        <v>0.23370470138888885</v>
      </c>
      <c r="AD7" s="57">
        <f t="shared" si="12"/>
        <v>-2.5800999033333327</v>
      </c>
      <c r="AE7" s="57">
        <v>-6.56</v>
      </c>
      <c r="AF7" s="57">
        <v>-7.851569359</v>
      </c>
      <c r="AG7" s="57">
        <v>0</v>
      </c>
    </row>
    <row r="8" spans="1:33" ht="15.75" customHeight="1">
      <c r="A8" s="13" t="s">
        <v>42</v>
      </c>
      <c r="B8" s="13" t="s">
        <v>598</v>
      </c>
      <c r="C8" s="17">
        <f t="shared" si="4"/>
        <v>18.990000000000002</v>
      </c>
      <c r="D8" s="17">
        <v>11</v>
      </c>
      <c r="E8" s="17">
        <v>0</v>
      </c>
      <c r="F8" s="17">
        <v>208.89000000000001</v>
      </c>
      <c r="G8" s="17">
        <v>-16</v>
      </c>
      <c r="H8" s="17">
        <f t="shared" si="1"/>
        <v>7.6595337258844362E-2</v>
      </c>
      <c r="I8" s="17">
        <f t="shared" si="2"/>
        <v>-2.481690440343352E-3</v>
      </c>
      <c r="J8" s="17">
        <f t="shared" si="5"/>
        <v>-0.51840031608332282</v>
      </c>
      <c r="K8" s="17">
        <f t="shared" si="3"/>
        <v>-4.7127301462120255E-2</v>
      </c>
      <c r="L8" s="17">
        <v>34</v>
      </c>
      <c r="M8" s="17">
        <f t="shared" si="6"/>
        <v>0.3235294117647059</v>
      </c>
      <c r="N8" s="17">
        <v>99</v>
      </c>
      <c r="O8" s="17">
        <f t="shared" ref="O8:P8" si="16">D8/7</f>
        <v>1.5714285714285714</v>
      </c>
      <c r="P8" s="17">
        <f t="shared" si="16"/>
        <v>0</v>
      </c>
      <c r="Q8" s="17">
        <f t="shared" si="8"/>
        <v>63</v>
      </c>
      <c r="R8" s="17"/>
      <c r="S8" s="57">
        <v>0.89552238805970152</v>
      </c>
      <c r="T8" s="57">
        <v>904</v>
      </c>
      <c r="U8" s="58">
        <v>80</v>
      </c>
      <c r="V8" s="61">
        <v>44265</v>
      </c>
      <c r="W8" s="57">
        <v>4</v>
      </c>
      <c r="X8" s="57">
        <f t="shared" si="9"/>
        <v>0.36363636363636365</v>
      </c>
      <c r="Y8" s="57">
        <f t="shared" si="10"/>
        <v>4</v>
      </c>
      <c r="Z8" s="57">
        <v>0</v>
      </c>
      <c r="AA8" s="57" t="s">
        <v>35</v>
      </c>
      <c r="AB8" s="60">
        <f t="shared" si="11"/>
        <v>-0.69</v>
      </c>
      <c r="AC8" s="57">
        <v>0.23370470138888885</v>
      </c>
      <c r="AD8" s="57">
        <f t="shared" si="12"/>
        <v>-3.5476373670833325</v>
      </c>
      <c r="AE8" s="57">
        <v>-6.56</v>
      </c>
      <c r="AF8" s="57">
        <v>-7.851569359</v>
      </c>
      <c r="AG8" s="57">
        <v>0</v>
      </c>
    </row>
    <row r="9" spans="1:33" ht="15.75" customHeight="1">
      <c r="A9" s="13" t="s">
        <v>44</v>
      </c>
      <c r="B9" s="13" t="s">
        <v>599</v>
      </c>
      <c r="C9" s="17">
        <f t="shared" si="4"/>
        <v>19.561428571428571</v>
      </c>
      <c r="D9" s="17">
        <v>7</v>
      </c>
      <c r="E9" s="17">
        <v>0</v>
      </c>
      <c r="F9" s="17">
        <v>136.93</v>
      </c>
      <c r="G9" s="17">
        <v>-17.82</v>
      </c>
      <c r="H9" s="17">
        <f t="shared" si="1"/>
        <v>0.13013948732929234</v>
      </c>
      <c r="I9" s="17">
        <f t="shared" si="2"/>
        <v>-4.6373562421796896E-2</v>
      </c>
      <c r="J9" s="17">
        <f t="shared" si="5"/>
        <v>-6.3499319024166496</v>
      </c>
      <c r="K9" s="17">
        <f t="shared" si="3"/>
        <v>-0.9071331289166642</v>
      </c>
      <c r="L9" s="17">
        <v>54</v>
      </c>
      <c r="M9" s="17">
        <f t="shared" si="6"/>
        <v>0.12962962962962962</v>
      </c>
      <c r="N9" s="17">
        <v>91</v>
      </c>
      <c r="O9" s="17">
        <f t="shared" ref="O9:P9" si="17">D9/7</f>
        <v>1</v>
      </c>
      <c r="P9" s="17">
        <f t="shared" si="17"/>
        <v>0</v>
      </c>
      <c r="Q9" s="17">
        <f t="shared" si="8"/>
        <v>91</v>
      </c>
      <c r="R9" s="17"/>
      <c r="S9" s="57">
        <v>0.96573208722741433</v>
      </c>
      <c r="T9" s="57">
        <v>904</v>
      </c>
      <c r="U9" s="58">
        <v>80</v>
      </c>
      <c r="V9" s="61">
        <v>44267</v>
      </c>
      <c r="W9" s="57">
        <v>3</v>
      </c>
      <c r="X9" s="57">
        <f t="shared" si="9"/>
        <v>0.42857142857142855</v>
      </c>
      <c r="Y9" s="57">
        <f t="shared" si="10"/>
        <v>5.94</v>
      </c>
      <c r="Z9" s="57">
        <v>0</v>
      </c>
      <c r="AA9" s="57" t="s">
        <v>35</v>
      </c>
      <c r="AB9" s="60">
        <f t="shared" si="11"/>
        <v>-0.69</v>
      </c>
      <c r="AC9" s="57">
        <v>0.23370470138888885</v>
      </c>
      <c r="AD9" s="57">
        <f t="shared" si="12"/>
        <v>-2.257587415416666</v>
      </c>
      <c r="AE9" s="57">
        <v>-6.56</v>
      </c>
      <c r="AF9" s="57">
        <v>-8.1061206410000004</v>
      </c>
      <c r="AG9" s="57">
        <v>0</v>
      </c>
    </row>
    <row r="10" spans="1:33" ht="15.75" customHeight="1">
      <c r="A10" s="13" t="s">
        <v>46</v>
      </c>
      <c r="B10" s="13" t="s">
        <v>600</v>
      </c>
      <c r="C10" s="17">
        <f t="shared" si="4"/>
        <v>20.99</v>
      </c>
      <c r="D10" s="17">
        <v>2</v>
      </c>
      <c r="E10" s="17">
        <v>0</v>
      </c>
      <c r="F10" s="17">
        <v>41.98</v>
      </c>
      <c r="G10" s="17">
        <v>-2.91</v>
      </c>
      <c r="H10" s="17">
        <f t="shared" si="1"/>
        <v>6.9318723201524546E-2</v>
      </c>
      <c r="I10" s="17">
        <f t="shared" si="2"/>
        <v>6.6596801861997693E-2</v>
      </c>
      <c r="J10" s="17">
        <f t="shared" si="5"/>
        <v>2.795733742166663</v>
      </c>
      <c r="K10" s="17">
        <f t="shared" si="3"/>
        <v>1.3978668710833315</v>
      </c>
      <c r="L10" s="17">
        <v>31</v>
      </c>
      <c r="M10" s="17">
        <f t="shared" si="6"/>
        <v>6.4516129032258063E-2</v>
      </c>
      <c r="N10" s="17">
        <v>89</v>
      </c>
      <c r="O10" s="17">
        <f t="shared" ref="O10:P10" si="18">D10/7</f>
        <v>0.2857142857142857</v>
      </c>
      <c r="P10" s="17">
        <f t="shared" si="18"/>
        <v>0</v>
      </c>
      <c r="Q10" s="17">
        <f t="shared" si="8"/>
        <v>311</v>
      </c>
      <c r="R10" s="17"/>
      <c r="S10" s="57">
        <v>0.96440129449838186</v>
      </c>
      <c r="T10" s="57">
        <v>384</v>
      </c>
      <c r="U10" s="58">
        <v>80</v>
      </c>
      <c r="V10" s="61">
        <v>44267</v>
      </c>
      <c r="W10" s="57">
        <v>1</v>
      </c>
      <c r="X10" s="57">
        <f t="shared" si="9"/>
        <v>0.5</v>
      </c>
      <c r="Y10" s="57">
        <f t="shared" si="10"/>
        <v>2.91</v>
      </c>
      <c r="Z10" s="57">
        <v>0</v>
      </c>
      <c r="AA10" s="57" t="s">
        <v>35</v>
      </c>
      <c r="AB10" s="60">
        <f t="shared" si="11"/>
        <v>-0.69</v>
      </c>
      <c r="AC10" s="57">
        <v>0.23370470138888885</v>
      </c>
      <c r="AD10" s="57">
        <f t="shared" si="12"/>
        <v>-0.64502497583333318</v>
      </c>
      <c r="AE10" s="57">
        <v>-6.56</v>
      </c>
      <c r="AF10" s="57">
        <v>-8.1061206410000004</v>
      </c>
      <c r="AG10" s="57">
        <v>0</v>
      </c>
    </row>
    <row r="11" spans="1:33" ht="15.75" customHeight="1">
      <c r="A11" s="13" t="s">
        <v>48</v>
      </c>
      <c r="B11" s="13" t="s">
        <v>601</v>
      </c>
      <c r="C11" s="17">
        <f t="shared" si="4"/>
        <v>20.101111111111109</v>
      </c>
      <c r="D11" s="17">
        <v>9</v>
      </c>
      <c r="E11" s="17">
        <v>2</v>
      </c>
      <c r="F11" s="17">
        <v>180.91</v>
      </c>
      <c r="G11" s="17">
        <v>0</v>
      </c>
      <c r="H11" s="17">
        <f t="shared" si="1"/>
        <v>0</v>
      </c>
      <c r="I11" s="17">
        <f t="shared" si="2"/>
        <v>0.10433807882234249</v>
      </c>
      <c r="J11" s="17">
        <f t="shared" si="5"/>
        <v>18.875801839749979</v>
      </c>
      <c r="K11" s="17">
        <f t="shared" si="3"/>
        <v>2.0973113155277754</v>
      </c>
      <c r="L11" s="17">
        <v>30</v>
      </c>
      <c r="M11" s="17">
        <f t="shared" si="6"/>
        <v>0.3</v>
      </c>
      <c r="N11" s="17">
        <v>80</v>
      </c>
      <c r="O11" s="17">
        <f t="shared" ref="O11:P11" si="19">D11/7</f>
        <v>1.2857142857142858</v>
      </c>
      <c r="P11" s="17">
        <f t="shared" si="19"/>
        <v>0.2857142857142857</v>
      </c>
      <c r="Q11" s="17">
        <f t="shared" si="8"/>
        <v>50</v>
      </c>
      <c r="R11" s="17"/>
      <c r="S11" s="57">
        <v>1.02112676056338</v>
      </c>
      <c r="T11" s="57">
        <v>384</v>
      </c>
      <c r="U11" s="58">
        <v>80</v>
      </c>
      <c r="V11" s="61">
        <v>44263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0.23370470138888885</v>
      </c>
      <c r="AD11" s="57">
        <f t="shared" si="12"/>
        <v>-2.9026123912499995</v>
      </c>
      <c r="AE11" s="57">
        <v>-6.56</v>
      </c>
      <c r="AF11" s="57">
        <v>-8.1061206410000004</v>
      </c>
      <c r="AG11" s="57">
        <v>0</v>
      </c>
    </row>
    <row r="12" spans="1:33" ht="15.75" customHeight="1">
      <c r="A12" s="13" t="s">
        <v>50</v>
      </c>
      <c r="B12" s="13" t="s">
        <v>602</v>
      </c>
      <c r="C12" s="17">
        <f t="shared" si="4"/>
        <v>21.99</v>
      </c>
      <c r="D12" s="17">
        <v>9</v>
      </c>
      <c r="E12" s="17">
        <v>0</v>
      </c>
      <c r="F12" s="17">
        <v>197.91</v>
      </c>
      <c r="G12" s="17">
        <v>0</v>
      </c>
      <c r="H12" s="17">
        <f t="shared" si="1"/>
        <v>0</v>
      </c>
      <c r="I12" s="17">
        <f t="shared" si="2"/>
        <v>0.16229615789373958</v>
      </c>
      <c r="J12" s="17">
        <f t="shared" si="5"/>
        <v>32.120032608750002</v>
      </c>
      <c r="K12" s="17">
        <f t="shared" si="3"/>
        <v>3.5688925120833335</v>
      </c>
      <c r="L12" s="17">
        <v>37</v>
      </c>
      <c r="M12" s="17">
        <f t="shared" si="6"/>
        <v>0.24324324324324326</v>
      </c>
      <c r="N12" s="17">
        <v>72</v>
      </c>
      <c r="O12" s="17">
        <f t="shared" ref="O12:P12" si="20">D12/7</f>
        <v>1.2857142857142858</v>
      </c>
      <c r="P12" s="17">
        <f t="shared" si="20"/>
        <v>0</v>
      </c>
      <c r="Q12" s="17">
        <f t="shared" si="8"/>
        <v>56</v>
      </c>
      <c r="R12" s="17"/>
      <c r="S12" s="57">
        <v>1.060606060606061</v>
      </c>
      <c r="T12" s="57">
        <v>384</v>
      </c>
      <c r="U12" s="58">
        <v>304</v>
      </c>
      <c r="V12" s="61">
        <v>44273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0.23370470138888885</v>
      </c>
      <c r="AD12" s="57">
        <f t="shared" si="12"/>
        <v>-2.9026123912499995</v>
      </c>
      <c r="AE12" s="57">
        <v>-6.56</v>
      </c>
      <c r="AF12" s="57">
        <v>-8.2400950000000002</v>
      </c>
      <c r="AG12" s="57">
        <v>0</v>
      </c>
    </row>
    <row r="13" spans="1:33" ht="15.75" customHeight="1">
      <c r="A13" s="13" t="s">
        <v>52</v>
      </c>
      <c r="B13" s="13" t="s">
        <v>71</v>
      </c>
      <c r="C13" s="17">
        <f t="shared" si="4"/>
        <v>21.99</v>
      </c>
      <c r="D13" s="17">
        <v>6</v>
      </c>
      <c r="E13" s="17">
        <v>0</v>
      </c>
      <c r="F13" s="17">
        <v>131.94</v>
      </c>
      <c r="G13" s="17">
        <v>0</v>
      </c>
      <c r="H13" s="17">
        <f t="shared" si="1"/>
        <v>0</v>
      </c>
      <c r="I13" s="17">
        <f t="shared" si="2"/>
        <v>0.16229615789373958</v>
      </c>
      <c r="J13" s="17">
        <f t="shared" si="5"/>
        <v>21.4133550725</v>
      </c>
      <c r="K13" s="17">
        <f t="shared" si="3"/>
        <v>3.5688925120833335</v>
      </c>
      <c r="L13" s="17">
        <v>44</v>
      </c>
      <c r="M13" s="17">
        <f t="shared" si="6"/>
        <v>0.13636363636363635</v>
      </c>
      <c r="N13" s="17">
        <v>64</v>
      </c>
      <c r="O13" s="17">
        <f t="shared" ref="O13:P13" si="21">D13/7</f>
        <v>0.8571428571428571</v>
      </c>
      <c r="P13" s="17">
        <f t="shared" si="21"/>
        <v>0</v>
      </c>
      <c r="Q13" s="17">
        <f t="shared" si="8"/>
        <v>74</v>
      </c>
      <c r="R13" s="17"/>
      <c r="S13" s="57">
        <v>1.010799136069114</v>
      </c>
      <c r="T13" s="57">
        <v>80</v>
      </c>
      <c r="U13" s="58">
        <v>80</v>
      </c>
      <c r="V13" s="61">
        <v>44273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0.23370470138888885</v>
      </c>
      <c r="AD13" s="57">
        <f t="shared" si="12"/>
        <v>-1.9350749274999997</v>
      </c>
      <c r="AE13" s="57">
        <v>-6.56</v>
      </c>
      <c r="AF13" s="57">
        <v>-8.2400950000000002</v>
      </c>
      <c r="AG13" s="57">
        <v>0</v>
      </c>
    </row>
    <row r="14" spans="1:33" ht="15.75" customHeight="1">
      <c r="A14" s="13" t="s">
        <v>54</v>
      </c>
      <c r="B14" s="25" t="s">
        <v>603</v>
      </c>
      <c r="C14" s="17">
        <f t="shared" si="4"/>
        <v>21.99</v>
      </c>
      <c r="D14" s="17">
        <v>2</v>
      </c>
      <c r="E14" s="17">
        <v>0</v>
      </c>
      <c r="F14" s="17">
        <v>43.98</v>
      </c>
      <c r="G14" s="17">
        <v>0</v>
      </c>
      <c r="H14" s="17">
        <f t="shared" si="1"/>
        <v>0</v>
      </c>
      <c r="I14" s="17">
        <f t="shared" si="2"/>
        <v>0.1622961578937395</v>
      </c>
      <c r="J14" s="17">
        <f t="shared" si="5"/>
        <v>7.1377850241666625</v>
      </c>
      <c r="K14" s="17">
        <f t="shared" si="3"/>
        <v>3.5688925120833312</v>
      </c>
      <c r="L14" s="17">
        <v>50</v>
      </c>
      <c r="M14" s="17">
        <f t="shared" si="6"/>
        <v>0.04</v>
      </c>
      <c r="N14" s="17">
        <v>62</v>
      </c>
      <c r="O14" s="17">
        <f t="shared" ref="O14:P14" si="22">D14/7</f>
        <v>0.2857142857142857</v>
      </c>
      <c r="P14" s="17">
        <f t="shared" si="22"/>
        <v>0</v>
      </c>
      <c r="Q14" s="17">
        <f t="shared" si="8"/>
        <v>217</v>
      </c>
      <c r="R14" s="17"/>
      <c r="S14" s="57">
        <v>1.0111856823266221</v>
      </c>
      <c r="T14" s="57">
        <v>80</v>
      </c>
      <c r="U14" s="58">
        <v>80</v>
      </c>
      <c r="V14" s="61">
        <v>44282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0.23370470138888885</v>
      </c>
      <c r="AD14" s="57">
        <f t="shared" si="12"/>
        <v>-0.64502497583333318</v>
      </c>
      <c r="AE14" s="57">
        <v>-6.56</v>
      </c>
      <c r="AF14" s="57">
        <v>-8.2400950000000002</v>
      </c>
      <c r="AG14" s="57">
        <v>0</v>
      </c>
    </row>
    <row r="15" spans="1:33" ht="15.75" customHeight="1">
      <c r="A15" s="13" t="s">
        <v>56</v>
      </c>
      <c r="B15" s="13" t="s">
        <v>196</v>
      </c>
      <c r="C15" s="17">
        <f t="shared" si="4"/>
        <v>22.59</v>
      </c>
      <c r="D15" s="17">
        <v>3</v>
      </c>
      <c r="E15" s="17">
        <v>0</v>
      </c>
      <c r="F15" s="17">
        <v>67.77</v>
      </c>
      <c r="G15" s="17">
        <v>0</v>
      </c>
      <c r="H15" s="17">
        <f t="shared" si="1"/>
        <v>0</v>
      </c>
      <c r="I15" s="17">
        <f t="shared" si="2"/>
        <v>0.16368138610373315</v>
      </c>
      <c r="J15" s="17">
        <f t="shared" si="5"/>
        <v>11.092687536249995</v>
      </c>
      <c r="K15" s="17">
        <f t="shared" si="3"/>
        <v>3.6975625120833318</v>
      </c>
      <c r="L15" s="17">
        <v>74</v>
      </c>
      <c r="M15" s="17">
        <f t="shared" si="6"/>
        <v>4.0540540540540543E-2</v>
      </c>
      <c r="N15" s="17">
        <v>59</v>
      </c>
      <c r="O15" s="17">
        <f t="shared" ref="O15:P15" si="23">D15/7</f>
        <v>0.42857142857142855</v>
      </c>
      <c r="P15" s="17">
        <f t="shared" si="23"/>
        <v>0</v>
      </c>
      <c r="Q15" s="17">
        <f t="shared" si="8"/>
        <v>137</v>
      </c>
      <c r="R15" s="17"/>
      <c r="S15" s="57">
        <v>0.78624078624078619</v>
      </c>
      <c r="T15" s="57">
        <v>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0.23370470138888885</v>
      </c>
      <c r="AD15" s="57">
        <f t="shared" si="12"/>
        <v>-0.96753746374999983</v>
      </c>
      <c r="AE15" s="57">
        <v>-6.56</v>
      </c>
      <c r="AF15" s="57">
        <v>-8.6214250000000003</v>
      </c>
      <c r="AG15" s="57">
        <v>0</v>
      </c>
    </row>
    <row r="16" spans="1:33" ht="15.75" customHeight="1">
      <c r="A16" s="13" t="s">
        <v>57</v>
      </c>
      <c r="B16" s="13" t="s">
        <v>604</v>
      </c>
      <c r="C16" s="17">
        <f t="shared" si="4"/>
        <v>22.84</v>
      </c>
      <c r="D16" s="17">
        <v>20</v>
      </c>
      <c r="E16" s="17">
        <v>0</v>
      </c>
      <c r="F16" s="17">
        <v>456.8</v>
      </c>
      <c r="G16" s="17">
        <v>0</v>
      </c>
      <c r="H16" s="17">
        <f t="shared" si="1"/>
        <v>0</v>
      </c>
      <c r="I16" s="17">
        <f t="shared" si="2"/>
        <v>0.17119363012624045</v>
      </c>
      <c r="J16" s="17">
        <f t="shared" si="5"/>
        <v>78.201250241666642</v>
      </c>
      <c r="K16" s="17">
        <f t="shared" si="3"/>
        <v>3.9100625120833321</v>
      </c>
      <c r="L16" s="17">
        <v>129</v>
      </c>
      <c r="M16" s="17">
        <f t="shared" si="6"/>
        <v>0.15503875968992248</v>
      </c>
      <c r="N16" s="17">
        <v>120</v>
      </c>
      <c r="O16" s="17">
        <f t="shared" ref="O16:P16" si="24">D16/7</f>
        <v>2.8571428571428572</v>
      </c>
      <c r="P16" s="17">
        <f t="shared" si="24"/>
        <v>0</v>
      </c>
      <c r="Q16" s="17">
        <f t="shared" si="8"/>
        <v>42</v>
      </c>
      <c r="R16" s="17"/>
      <c r="S16" s="57">
        <v>0.79458239277652365</v>
      </c>
      <c r="T16" s="57">
        <v>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0.23370470138888885</v>
      </c>
      <c r="AD16" s="57">
        <f t="shared" si="12"/>
        <v>-6.4502497583333316</v>
      </c>
      <c r="AE16" s="57">
        <v>-6.56</v>
      </c>
      <c r="AF16" s="57">
        <v>-8.6214250000000003</v>
      </c>
      <c r="AG16" s="57">
        <v>0</v>
      </c>
    </row>
    <row r="17" spans="1:33" ht="15.75" customHeight="1">
      <c r="A17" s="13" t="s">
        <v>59</v>
      </c>
      <c r="B17" s="13" t="s">
        <v>605</v>
      </c>
      <c r="C17" s="17">
        <f t="shared" si="4"/>
        <v>23.59</v>
      </c>
      <c r="D17" s="17">
        <v>21</v>
      </c>
      <c r="E17" s="17">
        <v>1</v>
      </c>
      <c r="F17" s="17">
        <v>495.39</v>
      </c>
      <c r="G17" s="17">
        <v>0</v>
      </c>
      <c r="H17" s="17">
        <f t="shared" si="1"/>
        <v>0</v>
      </c>
      <c r="I17" s="17">
        <f t="shared" si="2"/>
        <v>0.19277501110993361</v>
      </c>
      <c r="J17" s="17">
        <f t="shared" si="5"/>
        <v>95.498812753750016</v>
      </c>
      <c r="K17" s="17">
        <f t="shared" si="3"/>
        <v>4.5475625120833341</v>
      </c>
      <c r="L17" s="17">
        <v>89</v>
      </c>
      <c r="M17" s="17">
        <f t="shared" si="6"/>
        <v>0.23595505617977527</v>
      </c>
      <c r="N17" s="17">
        <v>98</v>
      </c>
      <c r="O17" s="17">
        <f t="shared" ref="O17:P17" si="25">D17/7</f>
        <v>3</v>
      </c>
      <c r="P17" s="17">
        <f t="shared" si="25"/>
        <v>0.14285714285714285</v>
      </c>
      <c r="Q17" s="17">
        <f t="shared" si="8"/>
        <v>31</v>
      </c>
      <c r="R17" s="17"/>
      <c r="S17" s="57">
        <v>1.0025062656641599</v>
      </c>
      <c r="T17" s="57">
        <v>1120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0.23370470138888885</v>
      </c>
      <c r="AD17" s="57">
        <f t="shared" si="12"/>
        <v>-6.7727622462499983</v>
      </c>
      <c r="AE17" s="57">
        <v>-6.56</v>
      </c>
      <c r="AF17" s="57">
        <v>-8.6214250000000003</v>
      </c>
      <c r="AG17" s="57">
        <v>0</v>
      </c>
    </row>
    <row r="18" spans="1:33" ht="15.75" customHeight="1">
      <c r="A18" s="13" t="s">
        <v>61</v>
      </c>
      <c r="B18" s="13"/>
      <c r="C18" s="17">
        <f t="shared" si="4"/>
        <v>23.64</v>
      </c>
      <c r="D18" s="17">
        <v>19</v>
      </c>
      <c r="E18" s="17">
        <v>1</v>
      </c>
      <c r="F18" s="17">
        <v>449.16</v>
      </c>
      <c r="G18" s="17">
        <v>0</v>
      </c>
      <c r="H18" s="17">
        <f t="shared" si="1"/>
        <v>0</v>
      </c>
      <c r="I18" s="17">
        <f t="shared" si="2"/>
        <v>0.19416508088338977</v>
      </c>
      <c r="J18" s="17">
        <f t="shared" si="5"/>
        <v>87.211187729583358</v>
      </c>
      <c r="K18" s="17">
        <f t="shared" si="3"/>
        <v>4.5900625120833345</v>
      </c>
      <c r="L18" s="17">
        <v>49</v>
      </c>
      <c r="M18" s="17">
        <f t="shared" si="6"/>
        <v>0.38775510204081631</v>
      </c>
      <c r="N18" s="17">
        <v>78</v>
      </c>
      <c r="O18" s="17">
        <f t="shared" ref="O18:P18" si="26">D18/7</f>
        <v>2.7142857142857144</v>
      </c>
      <c r="P18" s="17">
        <f t="shared" si="26"/>
        <v>0.14285714285714285</v>
      </c>
      <c r="Q18" s="17">
        <f t="shared" si="8"/>
        <v>27</v>
      </c>
      <c r="R18" s="17"/>
      <c r="S18" s="57">
        <v>1.314606741573034</v>
      </c>
      <c r="T18" s="57">
        <v>1120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0.23370470138888885</v>
      </c>
      <c r="AD18" s="57">
        <f t="shared" si="12"/>
        <v>-6.1277372704166648</v>
      </c>
      <c r="AE18" s="57">
        <v>-6.56</v>
      </c>
      <c r="AF18" s="57">
        <v>-8.6214250000000003</v>
      </c>
      <c r="AG18" s="57">
        <v>0</v>
      </c>
    </row>
    <row r="19" spans="1:33" ht="15.75" customHeight="1">
      <c r="A19" s="13" t="s">
        <v>64</v>
      </c>
      <c r="B19" s="13" t="s">
        <v>606</v>
      </c>
      <c r="C19" s="17">
        <f t="shared" si="4"/>
        <v>24.052222222222223</v>
      </c>
      <c r="D19" s="17">
        <v>9</v>
      </c>
      <c r="E19" s="17">
        <v>0</v>
      </c>
      <c r="F19" s="17">
        <v>216.47</v>
      </c>
      <c r="G19" s="17">
        <v>0</v>
      </c>
      <c r="H19" s="17">
        <f t="shared" si="1"/>
        <v>0</v>
      </c>
      <c r="I19" s="17">
        <f t="shared" si="2"/>
        <v>0.20540519521758202</v>
      </c>
      <c r="J19" s="17">
        <f t="shared" si="5"/>
        <v>44.464062608749977</v>
      </c>
      <c r="K19" s="17">
        <f t="shared" si="3"/>
        <v>4.9404514009722194</v>
      </c>
      <c r="L19" s="17">
        <v>33</v>
      </c>
      <c r="M19" s="17">
        <f t="shared" si="6"/>
        <v>0.27272727272727271</v>
      </c>
      <c r="N19" s="17">
        <v>206</v>
      </c>
      <c r="O19" s="17">
        <f t="shared" ref="O19:P19" si="27">D19/7</f>
        <v>1.2857142857142858</v>
      </c>
      <c r="P19" s="17">
        <f t="shared" si="27"/>
        <v>0</v>
      </c>
      <c r="Q19" s="17">
        <f t="shared" si="8"/>
        <v>160</v>
      </c>
      <c r="R19" s="17"/>
      <c r="S19" s="57">
        <v>1.0672268907563029</v>
      </c>
      <c r="T19" s="57">
        <v>1120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0.23370470138888885</v>
      </c>
      <c r="AD19" s="57">
        <f t="shared" si="12"/>
        <v>-2.9026123912499995</v>
      </c>
      <c r="AE19" s="57">
        <v>-6.56</v>
      </c>
      <c r="AF19" s="57">
        <v>-8.6214250000000003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24.106363636363632</v>
      </c>
      <c r="D20" s="17">
        <v>22</v>
      </c>
      <c r="E20" s="17">
        <v>0</v>
      </c>
      <c r="F20" s="17">
        <v>530.33999999999992</v>
      </c>
      <c r="G20" s="17">
        <v>-13.24</v>
      </c>
      <c r="H20" s="17">
        <f t="shared" si="1"/>
        <v>2.4965116717577406E-2</v>
      </c>
      <c r="I20" s="17">
        <f t="shared" si="2"/>
        <v>0.18188779889473405</v>
      </c>
      <c r="J20" s="17">
        <f t="shared" si="5"/>
        <v>96.462375265833245</v>
      </c>
      <c r="K20" s="17">
        <f t="shared" si="3"/>
        <v>4.3846534211742387</v>
      </c>
      <c r="L20" s="17">
        <v>62</v>
      </c>
      <c r="M20" s="17">
        <f t="shared" si="6"/>
        <v>0.35483870967741937</v>
      </c>
      <c r="N20" s="17">
        <v>187</v>
      </c>
      <c r="O20" s="17">
        <f t="shared" ref="O20:P20" si="28">D20/7</f>
        <v>3.1428571428571428</v>
      </c>
      <c r="P20" s="17">
        <f t="shared" si="28"/>
        <v>0</v>
      </c>
      <c r="Q20" s="17">
        <f t="shared" si="8"/>
        <v>59</v>
      </c>
      <c r="R20" s="17"/>
      <c r="S20" s="57">
        <v>1.0625</v>
      </c>
      <c r="T20" s="57">
        <v>1321</v>
      </c>
      <c r="U20" s="58">
        <v>201</v>
      </c>
      <c r="V20" s="61">
        <v>44372</v>
      </c>
      <c r="W20" s="57">
        <v>6</v>
      </c>
      <c r="X20" s="57">
        <f t="shared" si="9"/>
        <v>0.27272727272727271</v>
      </c>
      <c r="Y20" s="57">
        <f t="shared" si="10"/>
        <v>2.2066666666666666</v>
      </c>
      <c r="Z20" s="57">
        <v>0</v>
      </c>
      <c r="AA20" s="57" t="s">
        <v>35</v>
      </c>
      <c r="AB20" s="60">
        <f t="shared" si="11"/>
        <v>-0.69</v>
      </c>
      <c r="AC20" s="57">
        <v>0.23370470138888885</v>
      </c>
      <c r="AD20" s="57">
        <f t="shared" si="12"/>
        <v>-7.0952747341666651</v>
      </c>
      <c r="AE20" s="57">
        <v>-6.56</v>
      </c>
      <c r="AF20" s="57">
        <v>-8.6214250000000003</v>
      </c>
      <c r="AG20" s="57">
        <v>0</v>
      </c>
    </row>
    <row r="21" spans="1:33" ht="15.75" customHeight="1">
      <c r="A21" s="13" t="s">
        <v>68</v>
      </c>
      <c r="B21" s="13" t="s">
        <v>113</v>
      </c>
      <c r="C21" s="17">
        <f t="shared" si="4"/>
        <v>23.99</v>
      </c>
      <c r="D21" s="17">
        <v>23</v>
      </c>
      <c r="E21" s="17">
        <v>1</v>
      </c>
      <c r="F21" s="17">
        <v>551.77</v>
      </c>
      <c r="G21" s="17">
        <v>-8.3099999999999987</v>
      </c>
      <c r="H21" s="17">
        <f t="shared" si="1"/>
        <v>1.5060623085705998E-2</v>
      </c>
      <c r="I21" s="17">
        <f t="shared" si="2"/>
        <v>0.18867270380397017</v>
      </c>
      <c r="J21" s="17">
        <f t="shared" si="5"/>
        <v>104.10393777791661</v>
      </c>
      <c r="K21" s="17">
        <f t="shared" si="3"/>
        <v>4.5262581642572437</v>
      </c>
      <c r="L21" s="17">
        <v>59</v>
      </c>
      <c r="M21" s="17">
        <f t="shared" si="6"/>
        <v>0.38983050847457629</v>
      </c>
      <c r="N21" s="17">
        <v>158</v>
      </c>
      <c r="O21" s="17">
        <f t="shared" ref="O21:P21" si="29">D21/7</f>
        <v>3.2857142857142856</v>
      </c>
      <c r="P21" s="17">
        <f t="shared" si="29"/>
        <v>0.14285714285714285</v>
      </c>
      <c r="Q21" s="17">
        <f t="shared" si="8"/>
        <v>46</v>
      </c>
      <c r="R21" s="17"/>
      <c r="S21" s="57">
        <v>1.324444444444445</v>
      </c>
      <c r="T21" s="57">
        <v>1320</v>
      </c>
      <c r="U21" s="58">
        <v>200</v>
      </c>
      <c r="V21" s="61">
        <v>44372</v>
      </c>
      <c r="W21" s="57">
        <v>1</v>
      </c>
      <c r="X21" s="57">
        <f t="shared" si="9"/>
        <v>4.3478260869565216E-2</v>
      </c>
      <c r="Y21" s="57">
        <f t="shared" si="10"/>
        <v>8.3099999999999987</v>
      </c>
      <c r="Z21" s="57">
        <v>0</v>
      </c>
      <c r="AA21" s="57" t="s">
        <v>35</v>
      </c>
      <c r="AB21" s="60">
        <f t="shared" si="11"/>
        <v>-0.69</v>
      </c>
      <c r="AC21" s="57">
        <v>0.23370470138888885</v>
      </c>
      <c r="AD21" s="57">
        <f t="shared" si="12"/>
        <v>-7.4177872220833319</v>
      </c>
      <c r="AE21" s="57">
        <v>-6.56</v>
      </c>
      <c r="AF21" s="57">
        <v>-8.6214250000000003</v>
      </c>
      <c r="AG21" s="57">
        <v>0</v>
      </c>
    </row>
    <row r="22" spans="1:33" ht="15.75" customHeight="1">
      <c r="A22" s="13" t="s">
        <v>70</v>
      </c>
      <c r="B22" s="13" t="s">
        <v>113</v>
      </c>
      <c r="C22" s="17">
        <f t="shared" si="4"/>
        <v>23.99</v>
      </c>
      <c r="D22" s="17">
        <v>37</v>
      </c>
      <c r="E22" s="17">
        <v>0</v>
      </c>
      <c r="F22" s="17">
        <v>887.63</v>
      </c>
      <c r="G22" s="17">
        <v>-20.32</v>
      </c>
      <c r="H22" s="17">
        <f t="shared" si="1"/>
        <v>2.2892421391796133E-2</v>
      </c>
      <c r="I22" s="17">
        <f t="shared" si="2"/>
        <v>0.18084090549788004</v>
      </c>
      <c r="J22" s="17">
        <f t="shared" si="5"/>
        <v>160.51981294708327</v>
      </c>
      <c r="K22" s="17">
        <f t="shared" si="3"/>
        <v>4.3383733228941423</v>
      </c>
      <c r="L22" s="17">
        <v>93</v>
      </c>
      <c r="M22" s="17">
        <f t="shared" si="6"/>
        <v>0.39784946236559138</v>
      </c>
      <c r="N22" s="17">
        <v>126</v>
      </c>
      <c r="O22" s="17">
        <f t="shared" ref="O22:P22" si="30">D22/7</f>
        <v>5.2857142857142856</v>
      </c>
      <c r="P22" s="17">
        <f t="shared" si="30"/>
        <v>0</v>
      </c>
      <c r="Q22" s="17">
        <f t="shared" si="8"/>
        <v>23</v>
      </c>
      <c r="R22" s="17"/>
      <c r="S22" s="57">
        <v>1.80952380952381</v>
      </c>
      <c r="T22" s="57">
        <v>1720</v>
      </c>
      <c r="U22" s="58" t="s">
        <v>63</v>
      </c>
      <c r="V22" s="61" t="s">
        <v>63</v>
      </c>
      <c r="W22" s="57">
        <v>3</v>
      </c>
      <c r="X22" s="57">
        <f t="shared" si="9"/>
        <v>8.1081081081081086E-2</v>
      </c>
      <c r="Y22" s="57">
        <f t="shared" si="10"/>
        <v>6.7733333333333334</v>
      </c>
      <c r="Z22" s="57">
        <v>0</v>
      </c>
      <c r="AA22" s="57" t="s">
        <v>35</v>
      </c>
      <c r="AB22" s="60">
        <f t="shared" si="11"/>
        <v>-0.69</v>
      </c>
      <c r="AC22" s="57">
        <v>0.23370470138888885</v>
      </c>
      <c r="AD22" s="57">
        <f t="shared" si="12"/>
        <v>-11.932962052916665</v>
      </c>
      <c r="AE22" s="57">
        <v>-6.56</v>
      </c>
      <c r="AF22" s="57">
        <v>-8.6214250000000003</v>
      </c>
      <c r="AG22" s="57">
        <v>0</v>
      </c>
    </row>
    <row r="23" spans="1:33" ht="15.75" customHeight="1">
      <c r="A23" s="13" t="s">
        <v>72</v>
      </c>
      <c r="B23" s="13" t="s">
        <v>113</v>
      </c>
      <c r="C23" s="17">
        <f t="shared" si="4"/>
        <v>24.067142857142859</v>
      </c>
      <c r="D23" s="17">
        <v>28</v>
      </c>
      <c r="E23" s="17">
        <v>0</v>
      </c>
      <c r="F23" s="17">
        <v>673.88</v>
      </c>
      <c r="G23" s="17">
        <v>-23.769999999999989</v>
      </c>
      <c r="H23" s="17">
        <f t="shared" si="1"/>
        <v>3.5273342434854853E-2</v>
      </c>
      <c r="I23" s="17">
        <f t="shared" si="2"/>
        <v>0.17053147494855669</v>
      </c>
      <c r="J23" s="17">
        <f t="shared" si="5"/>
        <v>114.91775033833338</v>
      </c>
      <c r="K23" s="17">
        <f t="shared" si="3"/>
        <v>4.1042053692261922</v>
      </c>
      <c r="L23" s="17">
        <v>98</v>
      </c>
      <c r="M23" s="17">
        <f t="shared" si="6"/>
        <v>0.2857142857142857</v>
      </c>
      <c r="N23" s="17">
        <v>97</v>
      </c>
      <c r="O23" s="17">
        <f t="shared" ref="O23:P23" si="31">D23/7</f>
        <v>4</v>
      </c>
      <c r="P23" s="17">
        <f t="shared" si="31"/>
        <v>0</v>
      </c>
      <c r="Q23" s="17">
        <f t="shared" si="8"/>
        <v>24</v>
      </c>
      <c r="R23" s="17"/>
      <c r="S23" s="57">
        <v>1.714285714285714</v>
      </c>
      <c r="T23" s="57">
        <v>1720</v>
      </c>
      <c r="U23" s="58" t="s">
        <v>63</v>
      </c>
      <c r="V23" s="61" t="s">
        <v>63</v>
      </c>
      <c r="W23" s="57">
        <v>2</v>
      </c>
      <c r="X23" s="57">
        <f t="shared" si="9"/>
        <v>7.1428571428571425E-2</v>
      </c>
      <c r="Y23" s="57">
        <f t="shared" si="10"/>
        <v>11.884999999999994</v>
      </c>
      <c r="Z23" s="57">
        <v>0</v>
      </c>
      <c r="AA23" s="57" t="s">
        <v>35</v>
      </c>
      <c r="AB23" s="60">
        <f t="shared" si="11"/>
        <v>-0.69</v>
      </c>
      <c r="AC23" s="57">
        <v>0.23370470138888885</v>
      </c>
      <c r="AD23" s="57">
        <f t="shared" si="12"/>
        <v>-9.0303496616666639</v>
      </c>
      <c r="AE23" s="57">
        <v>-6.56</v>
      </c>
      <c r="AF23" s="57">
        <v>-8.6214250000000003</v>
      </c>
      <c r="AG23" s="57">
        <v>0</v>
      </c>
    </row>
    <row r="24" spans="1:33" ht="15.75" customHeight="1">
      <c r="A24" s="13" t="s">
        <v>74</v>
      </c>
      <c r="B24" s="13" t="s">
        <v>607</v>
      </c>
      <c r="C24" s="17">
        <f t="shared" si="4"/>
        <v>24.036249999999999</v>
      </c>
      <c r="D24" s="17">
        <v>40</v>
      </c>
      <c r="E24" s="17">
        <v>1</v>
      </c>
      <c r="F24" s="17">
        <v>961.44999999999993</v>
      </c>
      <c r="G24" s="17">
        <v>-24.35</v>
      </c>
      <c r="H24" s="17">
        <f t="shared" si="1"/>
        <v>2.5326330022362061E-2</v>
      </c>
      <c r="I24" s="17">
        <f t="shared" si="2"/>
        <v>0.17965052835127493</v>
      </c>
      <c r="J24" s="17">
        <f t="shared" si="5"/>
        <v>172.72500048333328</v>
      </c>
      <c r="K24" s="17">
        <f t="shared" si="3"/>
        <v>4.3181250120833319</v>
      </c>
      <c r="L24" s="17">
        <v>112</v>
      </c>
      <c r="M24" s="17">
        <f t="shared" si="6"/>
        <v>0.35714285714285715</v>
      </c>
      <c r="N24" s="17">
        <v>55</v>
      </c>
      <c r="O24" s="17">
        <f t="shared" ref="O24:P24" si="32">D24/7</f>
        <v>5.7142857142857144</v>
      </c>
      <c r="P24" s="17">
        <f t="shared" si="32"/>
        <v>0.14285714285714285</v>
      </c>
      <c r="Q24" s="17">
        <f t="shared" si="8"/>
        <v>9</v>
      </c>
      <c r="R24" s="17"/>
      <c r="S24" s="57">
        <v>1.9457202505219211</v>
      </c>
      <c r="T24" s="57">
        <v>1720</v>
      </c>
      <c r="U24" s="58" t="s">
        <v>63</v>
      </c>
      <c r="V24" s="61" t="s">
        <v>608</v>
      </c>
      <c r="W24" s="57">
        <v>7</v>
      </c>
      <c r="X24" s="57">
        <f t="shared" si="9"/>
        <v>0.17499999999999999</v>
      </c>
      <c r="Y24" s="57">
        <f t="shared" si="10"/>
        <v>3.4785714285714286</v>
      </c>
      <c r="Z24" s="57">
        <v>0</v>
      </c>
      <c r="AA24" s="57" t="s">
        <v>35</v>
      </c>
      <c r="AB24" s="60">
        <f t="shared" si="11"/>
        <v>-0.69</v>
      </c>
      <c r="AC24" s="57">
        <v>0.23370470138888885</v>
      </c>
      <c r="AD24" s="57">
        <f t="shared" si="12"/>
        <v>-12.900499516666663</v>
      </c>
      <c r="AE24" s="57">
        <v>-6.56</v>
      </c>
      <c r="AF24" s="57">
        <v>-8.6214250000000003</v>
      </c>
      <c r="AG24" s="57">
        <v>0</v>
      </c>
    </row>
    <row r="25" spans="1:33" ht="15.75" customHeight="1">
      <c r="A25" s="13" t="s">
        <v>76</v>
      </c>
      <c r="B25" s="13" t="s">
        <v>529</v>
      </c>
      <c r="C25" s="17">
        <f t="shared" si="4"/>
        <v>23.99</v>
      </c>
      <c r="D25" s="17">
        <v>35</v>
      </c>
      <c r="E25" s="17">
        <v>0</v>
      </c>
      <c r="F25" s="17">
        <v>839.65</v>
      </c>
      <c r="G25" s="17">
        <v>-1.84</v>
      </c>
      <c r="H25" s="17">
        <f t="shared" si="1"/>
        <v>2.191389269338415E-3</v>
      </c>
      <c r="I25" s="17">
        <f t="shared" si="2"/>
        <v>0.20070825692004593</v>
      </c>
      <c r="J25" s="17">
        <f t="shared" si="5"/>
        <v>168.52468792291657</v>
      </c>
      <c r="K25" s="17">
        <f t="shared" si="3"/>
        <v>4.8149910835119023</v>
      </c>
      <c r="L25" s="17">
        <v>94</v>
      </c>
      <c r="M25" s="17">
        <f t="shared" si="6"/>
        <v>0.37234042553191488</v>
      </c>
      <c r="N25" s="17">
        <v>24</v>
      </c>
      <c r="O25" s="17">
        <f t="shared" ref="O25:P25" si="33">D25/7</f>
        <v>5</v>
      </c>
      <c r="P25" s="17">
        <f t="shared" si="33"/>
        <v>0</v>
      </c>
      <c r="Q25" s="17">
        <f t="shared" si="8"/>
        <v>4</v>
      </c>
      <c r="R25" s="17"/>
      <c r="S25" s="57">
        <v>2.373522458628841</v>
      </c>
      <c r="T25" s="57">
        <v>1720</v>
      </c>
      <c r="U25" s="58">
        <v>600</v>
      </c>
      <c r="V25" s="61" t="s">
        <v>609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0.23370470138888885</v>
      </c>
      <c r="AD25" s="57">
        <f t="shared" si="12"/>
        <v>-11.287937077083331</v>
      </c>
      <c r="AE25" s="57">
        <v>-6.58</v>
      </c>
      <c r="AF25" s="57">
        <v>-8.6214250000000003</v>
      </c>
      <c r="AG25" s="57">
        <v>0</v>
      </c>
    </row>
    <row r="26" spans="1:33" ht="15.75" customHeight="1">
      <c r="A26" s="13" t="s">
        <v>78</v>
      </c>
      <c r="B26" s="13" t="s">
        <v>115</v>
      </c>
      <c r="C26" s="17">
        <f t="shared" si="4"/>
        <v>26.656666666666666</v>
      </c>
      <c r="D26" s="17">
        <v>18</v>
      </c>
      <c r="E26" s="17">
        <v>0</v>
      </c>
      <c r="F26" s="17">
        <v>479.82</v>
      </c>
      <c r="G26" s="17">
        <v>0</v>
      </c>
      <c r="H26" s="17">
        <f t="shared" si="1"/>
        <v>0</v>
      </c>
      <c r="I26" s="17">
        <f t="shared" si="2"/>
        <v>0.26838423829248464</v>
      </c>
      <c r="J26" s="17">
        <f t="shared" si="5"/>
        <v>128.77612521749998</v>
      </c>
      <c r="K26" s="17">
        <f t="shared" si="3"/>
        <v>7.1542291787499988</v>
      </c>
      <c r="L26" s="17">
        <v>46</v>
      </c>
      <c r="M26" s="17">
        <f t="shared" si="6"/>
        <v>0.39130434782608697</v>
      </c>
      <c r="N26" s="17">
        <v>0</v>
      </c>
      <c r="O26" s="17">
        <f t="shared" ref="O26:P26" si="34">D26/7</f>
        <v>2.5714285714285716</v>
      </c>
      <c r="P26" s="17">
        <f t="shared" si="34"/>
        <v>0</v>
      </c>
      <c r="Q26" s="17">
        <f t="shared" si="8"/>
        <v>0</v>
      </c>
      <c r="R26" s="17"/>
      <c r="S26" s="57">
        <v>0</v>
      </c>
      <c r="T26" s="57">
        <v>2120</v>
      </c>
      <c r="U26" s="58">
        <v>600</v>
      </c>
      <c r="V26" s="61" t="s">
        <v>610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0.23370470138888885</v>
      </c>
      <c r="AD26" s="57">
        <f t="shared" si="12"/>
        <v>-5.805224782499999</v>
      </c>
      <c r="AE26" s="57">
        <v>-6.56</v>
      </c>
      <c r="AF26" s="57">
        <v>-8.6214250000000003</v>
      </c>
      <c r="AG26" s="57">
        <v>0</v>
      </c>
    </row>
    <row r="27" spans="1:33" ht="15.75" customHeight="1">
      <c r="A27" s="13" t="s">
        <v>79</v>
      </c>
      <c r="B27" s="13" t="s">
        <v>611</v>
      </c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168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2120</v>
      </c>
      <c r="U27" s="58">
        <v>600</v>
      </c>
      <c r="V27" s="61" t="s">
        <v>612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0.23370470138888885</v>
      </c>
      <c r="AD27" s="57">
        <f t="shared" si="12"/>
        <v>0</v>
      </c>
      <c r="AE27" s="57">
        <v>-6.56</v>
      </c>
      <c r="AF27" s="57">
        <v>-8.6214250000000003</v>
      </c>
      <c r="AG27" s="57">
        <v>0</v>
      </c>
    </row>
    <row r="28" spans="1:33" ht="15.75" customHeight="1">
      <c r="A28" s="13" t="s">
        <v>81</v>
      </c>
      <c r="B28" s="13"/>
      <c r="C28" s="17">
        <f t="shared" si="4"/>
        <v>26.66375</v>
      </c>
      <c r="D28" s="17">
        <v>8</v>
      </c>
      <c r="E28" s="17">
        <v>0</v>
      </c>
      <c r="F28" s="17">
        <v>213.31</v>
      </c>
      <c r="G28" s="17">
        <v>0</v>
      </c>
      <c r="H28" s="17">
        <f t="shared" si="1"/>
        <v>0</v>
      </c>
      <c r="I28" s="17">
        <f t="shared" si="2"/>
        <v>0.28047390083290358</v>
      </c>
      <c r="J28" s="17">
        <f t="shared" si="5"/>
        <v>59.827887786666665</v>
      </c>
      <c r="K28" s="17">
        <f t="shared" si="3"/>
        <v>7.4784859733333331</v>
      </c>
      <c r="L28" s="17">
        <v>33</v>
      </c>
      <c r="M28" s="17">
        <f t="shared" si="6"/>
        <v>0.24242424242424243</v>
      </c>
      <c r="N28" s="17">
        <v>160</v>
      </c>
      <c r="O28" s="17">
        <f t="shared" ref="O28:P28" si="36">D28/7</f>
        <v>1.1428571428571428</v>
      </c>
      <c r="P28" s="17">
        <f t="shared" si="36"/>
        <v>0</v>
      </c>
      <c r="Q28" s="17">
        <f t="shared" si="8"/>
        <v>140</v>
      </c>
      <c r="R28" s="17"/>
      <c r="S28" s="57">
        <v>2.246031746031746</v>
      </c>
      <c r="T28" s="57">
        <v>2120</v>
      </c>
      <c r="U28" s="58">
        <v>600</v>
      </c>
      <c r="V28" s="61" t="s">
        <v>612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0.23370470138888885</v>
      </c>
      <c r="AD28" s="57">
        <f t="shared" si="12"/>
        <v>-2.5800999033333327</v>
      </c>
      <c r="AE28" s="57">
        <v>-6.58</v>
      </c>
      <c r="AF28" s="57">
        <v>-8.2831890387500007</v>
      </c>
      <c r="AG28" s="57">
        <v>0</v>
      </c>
    </row>
    <row r="29" spans="1:33" ht="15.75" customHeight="1">
      <c r="A29" s="13" t="s">
        <v>82</v>
      </c>
      <c r="B29" s="13" t="s">
        <v>613</v>
      </c>
      <c r="C29" s="17">
        <f t="shared" si="4"/>
        <v>26.99</v>
      </c>
      <c r="D29" s="17">
        <v>10</v>
      </c>
      <c r="E29" s="17">
        <v>1</v>
      </c>
      <c r="F29" s="17">
        <v>269.89999999999998</v>
      </c>
      <c r="G29" s="17">
        <v>0</v>
      </c>
      <c r="H29" s="17">
        <f t="shared" si="1"/>
        <v>0</v>
      </c>
      <c r="I29" s="17">
        <f t="shared" si="2"/>
        <v>0.2873582242805976</v>
      </c>
      <c r="J29" s="17">
        <f t="shared" si="5"/>
        <v>77.557984733333285</v>
      </c>
      <c r="K29" s="17">
        <f t="shared" si="3"/>
        <v>7.7557984733333285</v>
      </c>
      <c r="L29" s="17">
        <v>31</v>
      </c>
      <c r="M29" s="17">
        <f t="shared" si="6"/>
        <v>0.32258064516129031</v>
      </c>
      <c r="N29" s="17">
        <v>152</v>
      </c>
      <c r="O29" s="17">
        <f t="shared" ref="O29:P29" si="37">D29/7</f>
        <v>1.4285714285714286</v>
      </c>
      <c r="P29" s="17">
        <f t="shared" si="37"/>
        <v>0.14285714285714285</v>
      </c>
      <c r="Q29" s="17">
        <f t="shared" si="8"/>
        <v>96</v>
      </c>
      <c r="R29" s="17"/>
      <c r="S29" s="57">
        <v>2.2124248496993988</v>
      </c>
      <c r="T29" s="57">
        <v>2120</v>
      </c>
      <c r="U29" s="58">
        <v>600</v>
      </c>
      <c r="V29" s="61" t="s">
        <v>612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0.23370470138888885</v>
      </c>
      <c r="AD29" s="57">
        <f t="shared" si="12"/>
        <v>-3.2251248791666658</v>
      </c>
      <c r="AE29" s="57">
        <v>-6.58</v>
      </c>
      <c r="AF29" s="57">
        <v>-8.2831890387500007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26.689999999999998</v>
      </c>
      <c r="D30" s="17">
        <v>5</v>
      </c>
      <c r="E30" s="17">
        <v>0</v>
      </c>
      <c r="F30" s="17">
        <v>133.44999999999999</v>
      </c>
      <c r="G30" s="17">
        <v>-1.82</v>
      </c>
      <c r="H30" s="17">
        <f t="shared" si="1"/>
        <v>1.3638066691644812E-2</v>
      </c>
      <c r="I30" s="17">
        <f t="shared" si="2"/>
        <v>0.2673959712751342</v>
      </c>
      <c r="J30" s="17">
        <f t="shared" si="5"/>
        <v>35.683992366666658</v>
      </c>
      <c r="K30" s="17">
        <f t="shared" si="3"/>
        <v>7.1367984733333314</v>
      </c>
      <c r="L30" s="17">
        <v>15</v>
      </c>
      <c r="M30" s="17">
        <f t="shared" si="6"/>
        <v>0.33333333333333331</v>
      </c>
      <c r="N30" s="17">
        <v>134</v>
      </c>
      <c r="O30" s="17">
        <f t="shared" ref="O30:P30" si="38">D30/7</f>
        <v>0.7142857142857143</v>
      </c>
      <c r="P30" s="17">
        <f t="shared" si="38"/>
        <v>0</v>
      </c>
      <c r="Q30" s="17">
        <f t="shared" si="8"/>
        <v>187</v>
      </c>
      <c r="R30" s="17"/>
      <c r="S30" s="57">
        <v>2.5109489051094891</v>
      </c>
      <c r="T30" s="57">
        <v>2120</v>
      </c>
      <c r="U30" s="58">
        <v>600</v>
      </c>
      <c r="V30" s="61" t="s">
        <v>612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0.23370470138888885</v>
      </c>
      <c r="AD30" s="57">
        <f t="shared" si="12"/>
        <v>-1.6125624395833329</v>
      </c>
      <c r="AE30" s="57">
        <v>-6.58</v>
      </c>
      <c r="AF30" s="57">
        <v>-8.2831890387500007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26.990000000000002</v>
      </c>
      <c r="D31" s="17">
        <v>7</v>
      </c>
      <c r="E31" s="17">
        <v>0</v>
      </c>
      <c r="F31" s="17">
        <v>188.93</v>
      </c>
      <c r="G31" s="17">
        <v>-7.4300000000000006</v>
      </c>
      <c r="H31" s="17">
        <f t="shared" si="1"/>
        <v>3.9326734769491348E-2</v>
      </c>
      <c r="I31" s="17">
        <f t="shared" si="2"/>
        <v>0.24803148951110626</v>
      </c>
      <c r="J31" s="17">
        <f t="shared" si="5"/>
        <v>46.860589313333307</v>
      </c>
      <c r="K31" s="17">
        <f t="shared" si="3"/>
        <v>6.694369901904758</v>
      </c>
      <c r="L31" s="17">
        <v>24</v>
      </c>
      <c r="M31" s="17">
        <f t="shared" si="6"/>
        <v>0.29166666666666669</v>
      </c>
      <c r="N31" s="17">
        <v>128</v>
      </c>
      <c r="O31" s="17">
        <f t="shared" ref="O31:P31" si="39">D31/7</f>
        <v>1</v>
      </c>
      <c r="P31" s="17">
        <f t="shared" si="39"/>
        <v>0</v>
      </c>
      <c r="Q31" s="17">
        <f t="shared" si="8"/>
        <v>128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3.0030030030030028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</v>
      </c>
      <c r="X31" s="57">
        <f t="shared" si="9"/>
        <v>0.14285714285714285</v>
      </c>
      <c r="Y31" s="57">
        <f t="shared" si="10"/>
        <v>7.4300000000000006</v>
      </c>
      <c r="Z31" s="57">
        <v>0</v>
      </c>
      <c r="AA31" s="57" t="s">
        <v>35</v>
      </c>
      <c r="AB31" s="60">
        <f t="shared" si="11"/>
        <v>-0.69</v>
      </c>
      <c r="AC31" s="57">
        <v>0.23370470138888885</v>
      </c>
      <c r="AD31" s="57">
        <f t="shared" si="12"/>
        <v>-2.257587415416666</v>
      </c>
      <c r="AE31" s="57">
        <v>-6.58</v>
      </c>
      <c r="AF31" s="57">
        <v>-8.2831890387500007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1:33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1:33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1:33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1:33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1:33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1:33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1:33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1:33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8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Info!B1:BJ7000""),4,FALSE),"""")"),"48 Blank All Occasion Cards - Greeting Cards with Envelopes for Any &amp; Every Occassion")</f>
        <v>48 Blank All Occasion Cards - Greeting Cards with Envelopes for Any &amp; Every Occassion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Info!B1:BJ7000""),3,FALSE),"""")"),"B074CL83H1")</f>
        <v>B074CL83H1</v>
      </c>
      <c r="B2" s="2" t="s">
        <v>614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10.030834409466905</v>
      </c>
      <c r="D3" s="4">
        <f>SUM(D4:D99763)</f>
        <v>91</v>
      </c>
      <c r="E3" s="4"/>
      <c r="F3" s="5">
        <f t="shared" ref="F3:G3" si="0">SUM(F4:F99763)</f>
        <v>1343.7800000000002</v>
      </c>
      <c r="G3" s="5">
        <f t="shared" si="0"/>
        <v>-705.1</v>
      </c>
      <c r="H3" s="6">
        <f t="shared" ref="H3:H31" si="1">G3/F3*-1</f>
        <v>0.52471386685320509</v>
      </c>
      <c r="I3" s="7">
        <f t="shared" ref="I3:I31" si="2">J3/F3</f>
        <v>-0.2665031009046076</v>
      </c>
      <c r="J3" s="5">
        <f>SUM(J4:J99763)</f>
        <v>-358.12153693359363</v>
      </c>
      <c r="K3" s="5">
        <f t="shared" ref="K3:K31" si="3">J3/D3</f>
        <v>-3.9354015047647652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Compiled!b1:g5000""),2,FALSE),"""")"),"7 - March
4 - April
4 - May
4 - Jun
4 - Jul
4 - Aug
4 - Sept
4 - Oct
4 - Nov
4 - Dec
0 - Jan
7 - Feb")</f>
        <v>7 - March
4 - April
4 - May
4 - Jun
4 - Jul
4 - Aug
4 - Sept
4 - Oct
4 - Nov
4 - Dec
0 - Jan
7 -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QTY-1296")</f>
        <v>US Storage QTY-1296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52</v>
      </c>
      <c r="X3" s="6">
        <f>AVERAGE(X4:X99763)</f>
        <v>0.23748749499799918</v>
      </c>
      <c r="Y3" s="5">
        <f>ROUND(AVERAGE(Y4:Y99763),2)</f>
        <v>6.32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Info!B2:BZ7000""),36,false)),"""")*-1"),-3.57620924804687)</f>
        <v>-3.5762092480468701</v>
      </c>
      <c r="AG3" s="5">
        <f>SUM(AG4:AG99763)</f>
        <v>-9</v>
      </c>
    </row>
    <row r="4" spans="1:33" ht="15.75" customHeight="1">
      <c r="A4" s="25" t="s">
        <v>33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62">
        <v>3000</v>
      </c>
      <c r="U4" s="58" t="s">
        <v>63</v>
      </c>
      <c r="V4" s="61" t="s">
        <v>63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-3.56144538461538</v>
      </c>
      <c r="AG4" s="57">
        <v>0</v>
      </c>
    </row>
    <row r="5" spans="1:33" ht="15.75" customHeight="1">
      <c r="A5" s="25" t="s">
        <v>36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62">
        <v>3000</v>
      </c>
      <c r="U5" s="58" t="s">
        <v>63</v>
      </c>
      <c r="V5" s="61" t="s">
        <v>63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-3.56144538461538</v>
      </c>
      <c r="AG5" s="57">
        <v>0</v>
      </c>
    </row>
    <row r="6" spans="1:33" ht="15.75" customHeight="1">
      <c r="A6" s="25" t="s">
        <v>38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62">
        <v>1500</v>
      </c>
      <c r="U6" s="58">
        <v>1500</v>
      </c>
      <c r="V6" s="61">
        <v>44264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-3.56144538461538</v>
      </c>
      <c r="AG6" s="57">
        <v>0</v>
      </c>
    </row>
    <row r="7" spans="1:33" ht="15.75" customHeight="1">
      <c r="A7" s="25" t="s">
        <v>40</v>
      </c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62">
        <v>1500</v>
      </c>
      <c r="U7" s="58">
        <v>1500</v>
      </c>
      <c r="V7" s="61">
        <v>44264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-3.5614453849999999</v>
      </c>
      <c r="AG7" s="57">
        <v>0</v>
      </c>
    </row>
    <row r="8" spans="1:33" ht="15.75" customHeight="1">
      <c r="A8" s="13" t="s">
        <v>42</v>
      </c>
      <c r="B8" s="28" t="s">
        <v>615</v>
      </c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62">
        <v>1500</v>
      </c>
      <c r="U8" s="58">
        <v>1500</v>
      </c>
      <c r="V8" s="61">
        <v>44275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-4.9000000000000004</v>
      </c>
      <c r="AF8" s="57">
        <v>-3.5614453849999999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1500</v>
      </c>
      <c r="U9" s="58">
        <v>1500</v>
      </c>
      <c r="V9" s="61">
        <v>44275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5.2708333333333322E-2</v>
      </c>
      <c r="AD9" s="57">
        <f t="shared" si="12"/>
        <v>0</v>
      </c>
      <c r="AE9" s="57">
        <v>-4.9000000000000004</v>
      </c>
      <c r="AF9" s="57">
        <v>-3.6272146150000002</v>
      </c>
      <c r="AG9" s="57">
        <v>0</v>
      </c>
    </row>
    <row r="10" spans="1:33" ht="15.75" customHeight="1">
      <c r="A10" s="25" t="s">
        <v>46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1500</v>
      </c>
      <c r="U10" s="58">
        <v>1500</v>
      </c>
      <c r="V10" s="61">
        <v>44276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>
        <v>0</v>
      </c>
      <c r="AB10" s="60">
        <f t="shared" si="11"/>
        <v>-0.48</v>
      </c>
      <c r="AC10" s="57">
        <v>5.2708333333333322E-2</v>
      </c>
      <c r="AD10" s="57">
        <f t="shared" si="12"/>
        <v>0</v>
      </c>
      <c r="AE10" s="57">
        <v>-4.9000000000000004</v>
      </c>
      <c r="AF10" s="57">
        <v>-3.6272146150000002</v>
      </c>
      <c r="AG10" s="57">
        <v>0</v>
      </c>
    </row>
    <row r="11" spans="1:33" ht="15.75" customHeight="1">
      <c r="A11" s="25" t="s">
        <v>48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1500</v>
      </c>
      <c r="U11" s="58">
        <v>1500</v>
      </c>
      <c r="V11" s="61">
        <v>44286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>
        <v>0</v>
      </c>
      <c r="AB11" s="60">
        <f t="shared" si="11"/>
        <v>-0.48</v>
      </c>
      <c r="AC11" s="57">
        <v>5.2708333333333322E-2</v>
      </c>
      <c r="AD11" s="57">
        <f t="shared" si="12"/>
        <v>0</v>
      </c>
      <c r="AE11" s="57">
        <v>-4.9000000000000004</v>
      </c>
      <c r="AF11" s="57">
        <v>-3.6272146150000002</v>
      </c>
      <c r="AG11" s="57">
        <v>0</v>
      </c>
    </row>
    <row r="12" spans="1:33" ht="15.75" customHeight="1">
      <c r="A12" s="25" t="s">
        <v>50</v>
      </c>
      <c r="B12" s="25" t="s">
        <v>616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1500</v>
      </c>
      <c r="U12" s="58">
        <v>1500</v>
      </c>
      <c r="V12" s="61">
        <v>44283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>
        <v>0</v>
      </c>
      <c r="AB12" s="60">
        <f t="shared" si="11"/>
        <v>-0.48</v>
      </c>
      <c r="AC12" s="62">
        <v>5.2708333333333322E-2</v>
      </c>
      <c r="AD12" s="57">
        <f t="shared" si="12"/>
        <v>0</v>
      </c>
      <c r="AE12" s="57">
        <v>-4.9000000000000004</v>
      </c>
      <c r="AF12" s="57">
        <v>-3.6618300000000001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1500</v>
      </c>
      <c r="U13" s="58">
        <v>1500</v>
      </c>
      <c r="V13" s="61">
        <v>44283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5.2708333333333322E-2</v>
      </c>
      <c r="AD13" s="57">
        <f t="shared" si="12"/>
        <v>0</v>
      </c>
      <c r="AE13" s="57">
        <v>-4.9000000000000004</v>
      </c>
      <c r="AF13" s="57">
        <v>-3.6618300000000001</v>
      </c>
      <c r="AG13" s="57">
        <v>0</v>
      </c>
    </row>
    <row r="14" spans="1:33" ht="15.75" customHeight="1">
      <c r="A14" s="25" t="s">
        <v>54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1500</v>
      </c>
      <c r="U14" s="58">
        <v>1500</v>
      </c>
      <c r="V14" s="61">
        <v>44283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1"/>
        <v>-0.48</v>
      </c>
      <c r="AC14" s="62">
        <v>5.2708333333333322E-2</v>
      </c>
      <c r="AD14" s="57">
        <f t="shared" si="12"/>
        <v>0</v>
      </c>
      <c r="AE14" s="57">
        <v>-4.9000000000000004</v>
      </c>
      <c r="AF14" s="57">
        <v>-3.6618300000000001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1500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5.2708333333333322E-2</v>
      </c>
      <c r="AD15" s="57">
        <f t="shared" si="12"/>
        <v>0</v>
      </c>
      <c r="AE15" s="57">
        <v>-4.9000000000000004</v>
      </c>
      <c r="AF15" s="57">
        <v>-3.6618300000000001</v>
      </c>
      <c r="AG15" s="57">
        <v>0</v>
      </c>
    </row>
    <row r="16" spans="1:33" ht="15.75" customHeight="1">
      <c r="A16" s="25" t="s">
        <v>57</v>
      </c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1500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116</v>
      </c>
      <c r="AB16" s="60">
        <f t="shared" si="11"/>
        <v>-0.48</v>
      </c>
      <c r="AC16" s="62">
        <v>5.2708333333333322E-2</v>
      </c>
      <c r="AD16" s="57">
        <f t="shared" si="12"/>
        <v>0</v>
      </c>
      <c r="AE16" s="57">
        <v>-4.9000000000000004</v>
      </c>
      <c r="AF16" s="57">
        <v>-3.6618300000000001</v>
      </c>
      <c r="AG16" s="57">
        <v>0</v>
      </c>
    </row>
    <row r="17" spans="1:33" ht="15.75" customHeight="1">
      <c r="A17" s="13" t="s">
        <v>59</v>
      </c>
      <c r="B17" s="13" t="s">
        <v>617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204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1500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5.2708333333333322E-2</v>
      </c>
      <c r="AD17" s="57">
        <f t="shared" si="12"/>
        <v>0</v>
      </c>
      <c r="AE17" s="57">
        <v>-4.9000000000000004</v>
      </c>
      <c r="AF17" s="57">
        <v>-3.6618300000000001</v>
      </c>
      <c r="AG17" s="57">
        <v>0</v>
      </c>
    </row>
    <row r="18" spans="1:33" ht="15.75" customHeight="1">
      <c r="A18" s="13" t="s">
        <v>61</v>
      </c>
      <c r="B18" s="13" t="s">
        <v>618</v>
      </c>
      <c r="C18" s="17">
        <f t="shared" si="4"/>
        <v>15.99</v>
      </c>
      <c r="D18" s="17">
        <v>1</v>
      </c>
      <c r="E18" s="17">
        <v>0</v>
      </c>
      <c r="F18" s="17">
        <v>15.99</v>
      </c>
      <c r="G18" s="17">
        <v>-27.64</v>
      </c>
      <c r="H18" s="17">
        <f t="shared" si="1"/>
        <v>1.7285803627267042</v>
      </c>
      <c r="I18" s="17">
        <f t="shared" si="2"/>
        <v>-1.4185783302063788</v>
      </c>
      <c r="J18" s="17">
        <f t="shared" si="5"/>
        <v>-22.683067499999996</v>
      </c>
      <c r="K18" s="17">
        <f t="shared" si="3"/>
        <v>-22.683067499999996</v>
      </c>
      <c r="L18" s="17">
        <v>17</v>
      </c>
      <c r="M18" s="17">
        <f t="shared" si="6"/>
        <v>5.8823529411764705E-2</v>
      </c>
      <c r="N18" s="17">
        <v>203</v>
      </c>
      <c r="O18" s="17">
        <f t="shared" ref="O18:P18" si="26">D18/7</f>
        <v>0.14285714285714285</v>
      </c>
      <c r="P18" s="17">
        <f t="shared" si="26"/>
        <v>0</v>
      </c>
      <c r="Q18" s="17">
        <f t="shared" si="8"/>
        <v>1421</v>
      </c>
      <c r="R18" s="17"/>
      <c r="S18" s="57">
        <v>1.970443349753695E-2</v>
      </c>
      <c r="T18" s="57">
        <v>0</v>
      </c>
      <c r="U18" s="58" t="s">
        <v>63</v>
      </c>
      <c r="V18" s="61" t="s">
        <v>63</v>
      </c>
      <c r="W18" s="57">
        <v>1</v>
      </c>
      <c r="X18" s="57">
        <f t="shared" si="9"/>
        <v>1</v>
      </c>
      <c r="Y18" s="57">
        <f t="shared" si="10"/>
        <v>27.64</v>
      </c>
      <c r="Z18" s="57">
        <v>0</v>
      </c>
      <c r="AA18" s="57" t="s">
        <v>35</v>
      </c>
      <c r="AB18" s="60">
        <f t="shared" si="11"/>
        <v>-0.69</v>
      </c>
      <c r="AC18" s="57">
        <v>5.2708333333333322E-2</v>
      </c>
      <c r="AD18" s="57">
        <f t="shared" si="12"/>
        <v>-7.2737499999999983E-2</v>
      </c>
      <c r="AE18" s="57">
        <v>-4.9000000000000004</v>
      </c>
      <c r="AF18" s="57">
        <v>-3.6618300000000001</v>
      </c>
      <c r="AG18" s="57">
        <v>0</v>
      </c>
    </row>
    <row r="19" spans="1:33" ht="15.75" customHeight="1">
      <c r="A19" s="25" t="s">
        <v>64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-46.279999999999987</v>
      </c>
      <c r="H19" s="17" t="e">
        <f t="shared" si="1"/>
        <v>#DIV/0!</v>
      </c>
      <c r="I19" s="17" t="e">
        <f t="shared" si="2"/>
        <v>#DIV/0!</v>
      </c>
      <c r="J19" s="17">
        <f t="shared" si="5"/>
        <v>-46.279999999999987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191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1.970443349753695E-2</v>
      </c>
      <c r="T19" s="57">
        <v>0</v>
      </c>
      <c r="U19" s="58" t="s">
        <v>63</v>
      </c>
      <c r="V19" s="61" t="s">
        <v>63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1"/>
        <v>-0.69</v>
      </c>
      <c r="AC19" s="62">
        <v>5.2708333333333322E-2</v>
      </c>
      <c r="AD19" s="57">
        <f t="shared" si="12"/>
        <v>0</v>
      </c>
      <c r="AE19" s="57">
        <v>-4.9000000000000004</v>
      </c>
      <c r="AF19" s="57">
        <v>-3.6618300000000001</v>
      </c>
      <c r="AG19" s="57">
        <v>0</v>
      </c>
    </row>
    <row r="20" spans="1:33" ht="15.75" customHeight="1">
      <c r="A20" s="13" t="s">
        <v>66</v>
      </c>
      <c r="B20" s="13"/>
      <c r="C20" s="17">
        <f t="shared" si="4"/>
        <v>15.99</v>
      </c>
      <c r="D20" s="17">
        <v>1</v>
      </c>
      <c r="E20" s="17">
        <v>0</v>
      </c>
      <c r="F20" s="17">
        <v>15.99</v>
      </c>
      <c r="G20" s="17">
        <v>0</v>
      </c>
      <c r="H20" s="17">
        <f t="shared" si="1"/>
        <v>0</v>
      </c>
      <c r="I20" s="17">
        <f t="shared" si="2"/>
        <v>0.31000203252032521</v>
      </c>
      <c r="J20" s="17">
        <f t="shared" si="5"/>
        <v>4.9569324999999997</v>
      </c>
      <c r="K20" s="17">
        <f t="shared" si="3"/>
        <v>4.9569324999999997</v>
      </c>
      <c r="L20" s="17">
        <v>12</v>
      </c>
      <c r="M20" s="17">
        <f t="shared" si="6"/>
        <v>8.3333333333333329E-2</v>
      </c>
      <c r="N20" s="17">
        <v>202</v>
      </c>
      <c r="O20" s="17">
        <f t="shared" ref="O20:P20" si="28">D20/7</f>
        <v>0.14285714285714285</v>
      </c>
      <c r="P20" s="17">
        <f t="shared" si="28"/>
        <v>0</v>
      </c>
      <c r="Q20" s="17">
        <f t="shared" si="8"/>
        <v>1414</v>
      </c>
      <c r="R20" s="17"/>
      <c r="S20" s="57">
        <v>4.2105263157894743E-2</v>
      </c>
      <c r="T20" s="57">
        <v>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5.2708333333333322E-2</v>
      </c>
      <c r="AD20" s="57">
        <f t="shared" si="12"/>
        <v>-7.2737499999999983E-2</v>
      </c>
      <c r="AE20" s="57">
        <v>-4.9000000000000004</v>
      </c>
      <c r="AF20" s="57">
        <v>-3.6618300000000001</v>
      </c>
      <c r="AG20" s="57">
        <v>0</v>
      </c>
    </row>
    <row r="21" spans="1:33" ht="15.75" customHeight="1">
      <c r="A21" s="25" t="s">
        <v>68</v>
      </c>
      <c r="C21" s="17">
        <f t="shared" si="4"/>
        <v>15.49</v>
      </c>
      <c r="D21" s="17">
        <v>2</v>
      </c>
      <c r="E21" s="17">
        <v>0</v>
      </c>
      <c r="F21" s="17">
        <v>30.98</v>
      </c>
      <c r="G21" s="17">
        <v>-0.37</v>
      </c>
      <c r="H21" s="17">
        <f t="shared" si="1"/>
        <v>1.1943189154293092E-2</v>
      </c>
      <c r="I21" s="17">
        <f t="shared" si="2"/>
        <v>0.28062830858618454</v>
      </c>
      <c r="J21" s="17">
        <f t="shared" si="5"/>
        <v>8.6938649999999971</v>
      </c>
      <c r="K21" s="17">
        <f t="shared" si="3"/>
        <v>4.3469324999999985</v>
      </c>
      <c r="L21" s="17">
        <v>19</v>
      </c>
      <c r="M21" s="17">
        <f t="shared" si="6"/>
        <v>0.10526315789473684</v>
      </c>
      <c r="N21" s="17">
        <v>200</v>
      </c>
      <c r="O21" s="17">
        <f t="shared" ref="O21:P21" si="29">D21/7</f>
        <v>0.2857142857142857</v>
      </c>
      <c r="P21" s="17">
        <f t="shared" si="29"/>
        <v>0</v>
      </c>
      <c r="Q21" s="17">
        <f t="shared" si="8"/>
        <v>700</v>
      </c>
      <c r="R21" s="17"/>
      <c r="S21" s="57">
        <v>0.08</v>
      </c>
      <c r="T21" s="57">
        <v>0</v>
      </c>
      <c r="U21" s="58" t="s">
        <v>63</v>
      </c>
      <c r="V21" s="61" t="s">
        <v>63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35</v>
      </c>
      <c r="AB21" s="60">
        <f t="shared" si="11"/>
        <v>-0.69</v>
      </c>
      <c r="AC21" s="57">
        <v>5.2708333333333322E-2</v>
      </c>
      <c r="AD21" s="57">
        <f t="shared" si="12"/>
        <v>-0.14547499999999997</v>
      </c>
      <c r="AE21" s="57">
        <v>-4.9000000000000004</v>
      </c>
      <c r="AF21" s="57">
        <v>-3.6618300000000001</v>
      </c>
      <c r="AG21" s="57">
        <v>0</v>
      </c>
    </row>
    <row r="22" spans="1:33" ht="15.75" customHeight="1">
      <c r="A22" s="25" t="s">
        <v>70</v>
      </c>
      <c r="C22" s="64">
        <f t="shared" si="4"/>
        <v>13.59</v>
      </c>
      <c r="D22" s="17">
        <v>5</v>
      </c>
      <c r="E22" s="17">
        <v>0</v>
      </c>
      <c r="F22" s="17">
        <v>67.95</v>
      </c>
      <c r="G22" s="17">
        <v>-59.009999999999991</v>
      </c>
      <c r="H22" s="17">
        <f t="shared" si="1"/>
        <v>0.86843267108167754</v>
      </c>
      <c r="I22" s="17">
        <f t="shared" si="2"/>
        <v>-0.65379451802796162</v>
      </c>
      <c r="J22" s="17">
        <f t="shared" si="5"/>
        <v>-44.425337499999991</v>
      </c>
      <c r="K22" s="17">
        <f t="shared" si="3"/>
        <v>-8.8850674999999981</v>
      </c>
      <c r="L22" s="17">
        <v>76</v>
      </c>
      <c r="M22" s="17">
        <f t="shared" si="6"/>
        <v>6.5789473684210523E-2</v>
      </c>
      <c r="N22" s="17">
        <v>195</v>
      </c>
      <c r="O22" s="17">
        <f t="shared" ref="O22:P22" si="30">D22/7</f>
        <v>0.7142857142857143</v>
      </c>
      <c r="P22" s="17">
        <f t="shared" si="30"/>
        <v>0</v>
      </c>
      <c r="Q22" s="17">
        <f t="shared" si="8"/>
        <v>273</v>
      </c>
      <c r="R22" s="17"/>
      <c r="S22" s="57">
        <v>6.9825436408977551E-2</v>
      </c>
      <c r="T22" s="57">
        <v>0</v>
      </c>
      <c r="U22" s="58" t="s">
        <v>63</v>
      </c>
      <c r="V22" s="61" t="s">
        <v>63</v>
      </c>
      <c r="W22" s="62">
        <v>4</v>
      </c>
      <c r="X22" s="57">
        <f t="shared" si="9"/>
        <v>0.8</v>
      </c>
      <c r="Y22" s="57">
        <f t="shared" si="10"/>
        <v>14.752499999999998</v>
      </c>
      <c r="Z22" s="62">
        <v>0</v>
      </c>
      <c r="AA22" s="62" t="s">
        <v>35</v>
      </c>
      <c r="AB22" s="60">
        <f t="shared" si="11"/>
        <v>-0.69</v>
      </c>
      <c r="AC22" s="62">
        <v>5.2708333333333322E-2</v>
      </c>
      <c r="AD22" s="57">
        <f t="shared" si="12"/>
        <v>-0.36368749999999994</v>
      </c>
      <c r="AE22" s="57">
        <v>-4.9000000000000004</v>
      </c>
      <c r="AF22" s="57">
        <v>-3.6618300000000001</v>
      </c>
      <c r="AG22" s="57">
        <v>0</v>
      </c>
    </row>
    <row r="23" spans="1:33" ht="15.75" customHeight="1">
      <c r="A23" s="25" t="s">
        <v>72</v>
      </c>
      <c r="B23" s="28" t="s">
        <v>619</v>
      </c>
      <c r="C23" s="64">
        <f t="shared" si="4"/>
        <v>13.74</v>
      </c>
      <c r="D23" s="17">
        <v>4</v>
      </c>
      <c r="E23" s="17">
        <v>0</v>
      </c>
      <c r="F23" s="17">
        <v>54.96</v>
      </c>
      <c r="G23" s="17">
        <v>-57.57</v>
      </c>
      <c r="H23" s="17">
        <f t="shared" si="1"/>
        <v>1.0474890829694323</v>
      </c>
      <c r="I23" s="17">
        <f t="shared" si="2"/>
        <v>-0.8259146652110626</v>
      </c>
      <c r="J23" s="17">
        <f t="shared" si="5"/>
        <v>-45.392270000000003</v>
      </c>
      <c r="K23" s="17">
        <f t="shared" si="3"/>
        <v>-11.348067500000001</v>
      </c>
      <c r="L23" s="17">
        <v>110</v>
      </c>
      <c r="M23" s="17">
        <f t="shared" si="6"/>
        <v>3.6363636363636362E-2</v>
      </c>
      <c r="N23" s="17">
        <v>191</v>
      </c>
      <c r="O23" s="17">
        <f t="shared" ref="O23:P23" si="31">D23/7</f>
        <v>0.5714285714285714</v>
      </c>
      <c r="P23" s="17">
        <f t="shared" si="31"/>
        <v>0</v>
      </c>
      <c r="Q23" s="17">
        <f t="shared" si="8"/>
        <v>334</v>
      </c>
      <c r="R23" s="17"/>
      <c r="S23" s="57">
        <v>0.12151898734177211</v>
      </c>
      <c r="T23" s="57">
        <v>0</v>
      </c>
      <c r="U23" s="58" t="s">
        <v>63</v>
      </c>
      <c r="V23" s="61" t="s">
        <v>63</v>
      </c>
      <c r="W23" s="62">
        <v>3</v>
      </c>
      <c r="X23" s="57">
        <f t="shared" si="9"/>
        <v>0.75</v>
      </c>
      <c r="Y23" s="57">
        <f t="shared" si="10"/>
        <v>19.190000000000001</v>
      </c>
      <c r="Z23" s="62">
        <v>0</v>
      </c>
      <c r="AA23" s="62" t="s">
        <v>35</v>
      </c>
      <c r="AB23" s="60">
        <f t="shared" si="11"/>
        <v>-0.69</v>
      </c>
      <c r="AC23" s="62">
        <v>5.2708333333333322E-2</v>
      </c>
      <c r="AD23" s="57">
        <f t="shared" si="12"/>
        <v>-0.29094999999999993</v>
      </c>
      <c r="AE23" s="57">
        <v>-4.9000000000000004</v>
      </c>
      <c r="AF23" s="57">
        <v>-3.6618300000000001</v>
      </c>
      <c r="AG23" s="57">
        <v>0</v>
      </c>
    </row>
    <row r="24" spans="1:33" ht="15.75" customHeight="1">
      <c r="A24" s="25" t="s">
        <v>74</v>
      </c>
      <c r="B24" s="25" t="s">
        <v>620</v>
      </c>
      <c r="C24" s="64">
        <f t="shared" si="4"/>
        <v>14.98</v>
      </c>
      <c r="D24" s="17">
        <v>10</v>
      </c>
      <c r="E24" s="17">
        <v>0</v>
      </c>
      <c r="F24" s="17">
        <v>149.80000000000001</v>
      </c>
      <c r="G24" s="17">
        <v>-94.259999999999991</v>
      </c>
      <c r="H24" s="17">
        <f t="shared" si="1"/>
        <v>0.62923898531375155</v>
      </c>
      <c r="I24" s="17">
        <f t="shared" si="2"/>
        <v>-0.37567206275033366</v>
      </c>
      <c r="J24" s="17">
        <f t="shared" si="5"/>
        <v>-56.275674999999985</v>
      </c>
      <c r="K24" s="17">
        <f t="shared" si="3"/>
        <v>-5.6275674999999987</v>
      </c>
      <c r="L24" s="17">
        <v>119</v>
      </c>
      <c r="M24" s="17">
        <f t="shared" si="6"/>
        <v>8.4033613445378158E-2</v>
      </c>
      <c r="N24" s="17">
        <v>183</v>
      </c>
      <c r="O24" s="17">
        <f t="shared" ref="O24:P24" si="32">D24/7</f>
        <v>1.4285714285714286</v>
      </c>
      <c r="P24" s="17">
        <f t="shared" si="32"/>
        <v>0</v>
      </c>
      <c r="Q24" s="17">
        <f t="shared" si="8"/>
        <v>128</v>
      </c>
      <c r="R24" s="17"/>
      <c r="S24" s="57">
        <v>0.192</v>
      </c>
      <c r="T24" s="57">
        <v>0</v>
      </c>
      <c r="U24" s="58" t="s">
        <v>63</v>
      </c>
      <c r="V24" s="61" t="s">
        <v>63</v>
      </c>
      <c r="W24" s="62">
        <v>8</v>
      </c>
      <c r="X24" s="57">
        <f t="shared" si="9"/>
        <v>0.8</v>
      </c>
      <c r="Y24" s="57">
        <f t="shared" si="10"/>
        <v>9.4259999999999984</v>
      </c>
      <c r="Z24" s="62">
        <v>2</v>
      </c>
      <c r="AA24" s="62" t="s">
        <v>35</v>
      </c>
      <c r="AB24" s="60">
        <f t="shared" si="11"/>
        <v>-0.69</v>
      </c>
      <c r="AC24" s="62">
        <v>5.2708333333333322E-2</v>
      </c>
      <c r="AD24" s="57">
        <f t="shared" si="12"/>
        <v>-0.72737499999999988</v>
      </c>
      <c r="AE24" s="57">
        <v>-4.9000000000000004</v>
      </c>
      <c r="AF24" s="57">
        <v>-3.6618300000000001</v>
      </c>
      <c r="AG24" s="57">
        <v>-3</v>
      </c>
    </row>
    <row r="25" spans="1:33" ht="15.75" customHeight="1">
      <c r="A25" s="13" t="s">
        <v>76</v>
      </c>
      <c r="B25" s="13" t="s">
        <v>621</v>
      </c>
      <c r="C25" s="17">
        <f t="shared" si="4"/>
        <v>14.979999999999999</v>
      </c>
      <c r="D25" s="17">
        <v>15</v>
      </c>
      <c r="E25" s="17">
        <v>0</v>
      </c>
      <c r="F25" s="17">
        <v>224.7</v>
      </c>
      <c r="G25" s="17">
        <v>-97.22</v>
      </c>
      <c r="H25" s="17">
        <f t="shared" si="1"/>
        <v>0.43266577659101024</v>
      </c>
      <c r="I25" s="17">
        <f t="shared" si="2"/>
        <v>-0.16686031375166901</v>
      </c>
      <c r="J25" s="17">
        <f t="shared" si="5"/>
        <v>-37.493512500000023</v>
      </c>
      <c r="K25" s="17">
        <f t="shared" si="3"/>
        <v>-2.4995675000000017</v>
      </c>
      <c r="L25" s="17">
        <v>133</v>
      </c>
      <c r="M25" s="17">
        <f t="shared" si="6"/>
        <v>0.11278195488721804</v>
      </c>
      <c r="N25" s="17">
        <v>171</v>
      </c>
      <c r="O25" s="17">
        <f t="shared" ref="O25:P25" si="33">D25/7</f>
        <v>2.1428571428571428</v>
      </c>
      <c r="P25" s="17">
        <f t="shared" si="33"/>
        <v>0</v>
      </c>
      <c r="Q25" s="17">
        <f t="shared" si="8"/>
        <v>79</v>
      </c>
      <c r="R25" s="17"/>
      <c r="S25" s="57">
        <v>0.27440633245382579</v>
      </c>
      <c r="T25" s="57">
        <v>0</v>
      </c>
      <c r="U25" s="58" t="s">
        <v>63</v>
      </c>
      <c r="V25" s="61" t="s">
        <v>63</v>
      </c>
      <c r="W25" s="57">
        <v>12</v>
      </c>
      <c r="X25" s="57">
        <f t="shared" si="9"/>
        <v>0.8</v>
      </c>
      <c r="Y25" s="57">
        <f t="shared" si="10"/>
        <v>7.4784615384615387</v>
      </c>
      <c r="Z25" s="57">
        <v>1</v>
      </c>
      <c r="AA25" s="57" t="s">
        <v>35</v>
      </c>
      <c r="AB25" s="60">
        <f t="shared" si="11"/>
        <v>-0.69</v>
      </c>
      <c r="AC25" s="57">
        <v>5.2708333333333322E-2</v>
      </c>
      <c r="AD25" s="57">
        <f t="shared" si="12"/>
        <v>-1.0910624999999998</v>
      </c>
      <c r="AE25" s="57">
        <v>-4.95</v>
      </c>
      <c r="AF25" s="57">
        <v>-3.6618300000000001</v>
      </c>
      <c r="AG25" s="57">
        <v>-1</v>
      </c>
    </row>
    <row r="26" spans="1:33" ht="15.75" customHeight="1">
      <c r="A26" s="25" t="s">
        <v>78</v>
      </c>
      <c r="B26" s="25" t="s">
        <v>622</v>
      </c>
      <c r="C26" s="17">
        <f t="shared" si="4"/>
        <v>14.484999999999999</v>
      </c>
      <c r="D26" s="17">
        <v>12</v>
      </c>
      <c r="E26" s="17">
        <v>0</v>
      </c>
      <c r="F26" s="17">
        <v>173.82</v>
      </c>
      <c r="G26" s="17">
        <v>-62.999999999999993</v>
      </c>
      <c r="H26" s="17">
        <f t="shared" si="1"/>
        <v>0.36244390749050742</v>
      </c>
      <c r="I26" s="17">
        <f t="shared" si="2"/>
        <v>-0.11199982740766323</v>
      </c>
      <c r="J26" s="17">
        <f t="shared" si="5"/>
        <v>-19.467810000000021</v>
      </c>
      <c r="K26" s="17">
        <f t="shared" si="3"/>
        <v>-1.6223175000000019</v>
      </c>
      <c r="L26" s="17">
        <v>108</v>
      </c>
      <c r="M26" s="17">
        <f t="shared" si="6"/>
        <v>0.1111111111111111</v>
      </c>
      <c r="N26" s="17">
        <v>157</v>
      </c>
      <c r="O26" s="17">
        <f t="shared" ref="O26:P26" si="34">D26/7</f>
        <v>1.7142857142857142</v>
      </c>
      <c r="P26" s="17">
        <f t="shared" si="34"/>
        <v>0</v>
      </c>
      <c r="Q26" s="17">
        <f t="shared" si="8"/>
        <v>91</v>
      </c>
      <c r="R26" s="17"/>
      <c r="S26" s="57">
        <v>0.31971580817051509</v>
      </c>
      <c r="T26" s="57">
        <v>0</v>
      </c>
      <c r="U26" s="58" t="s">
        <v>63</v>
      </c>
      <c r="V26" s="61" t="s">
        <v>63</v>
      </c>
      <c r="W26" s="62">
        <v>7</v>
      </c>
      <c r="X26" s="57">
        <f t="shared" si="9"/>
        <v>0.58333333333333337</v>
      </c>
      <c r="Y26" s="57">
        <f t="shared" si="10"/>
        <v>7.8749999999999991</v>
      </c>
      <c r="Z26" s="62">
        <v>1</v>
      </c>
      <c r="AA26" s="62" t="s">
        <v>35</v>
      </c>
      <c r="AB26" s="60">
        <f t="shared" si="11"/>
        <v>-0.69</v>
      </c>
      <c r="AC26" s="62">
        <v>5.2708333333333322E-2</v>
      </c>
      <c r="AD26" s="57">
        <f t="shared" si="12"/>
        <v>-0.87284999999999979</v>
      </c>
      <c r="AE26" s="57">
        <v>-4.95</v>
      </c>
      <c r="AF26" s="57">
        <v>-3.6618300000000001</v>
      </c>
      <c r="AG26" s="57">
        <v>0</v>
      </c>
    </row>
    <row r="27" spans="1:33" ht="15.75" customHeight="1">
      <c r="A27" s="25" t="s">
        <v>79</v>
      </c>
      <c r="B27" s="25" t="s">
        <v>623</v>
      </c>
      <c r="C27" s="17">
        <f t="shared" si="4"/>
        <v>13.99</v>
      </c>
      <c r="D27" s="17">
        <v>7</v>
      </c>
      <c r="E27" s="17">
        <v>0</v>
      </c>
      <c r="F27" s="17">
        <v>97.93</v>
      </c>
      <c r="G27" s="17">
        <v>-39.450000000000003</v>
      </c>
      <c r="H27" s="17">
        <f t="shared" si="1"/>
        <v>0.40283876238129274</v>
      </c>
      <c r="I27" s="17">
        <f t="shared" si="2"/>
        <v>-0.18381979475135302</v>
      </c>
      <c r="J27" s="17">
        <f t="shared" si="5"/>
        <v>-18.001472500000002</v>
      </c>
      <c r="K27" s="17">
        <f t="shared" si="3"/>
        <v>-2.5716389285714287</v>
      </c>
      <c r="L27" s="17">
        <v>116</v>
      </c>
      <c r="M27" s="17">
        <f t="shared" si="6"/>
        <v>6.0344827586206899E-2</v>
      </c>
      <c r="N27" s="17">
        <v>148</v>
      </c>
      <c r="O27" s="17">
        <f t="shared" ref="O27:P27" si="35">D27/7</f>
        <v>1</v>
      </c>
      <c r="P27" s="17">
        <f t="shared" si="35"/>
        <v>0</v>
      </c>
      <c r="Q27" s="17">
        <f t="shared" si="8"/>
        <v>148</v>
      </c>
      <c r="R27" s="17"/>
      <c r="S27" s="57">
        <v>0.38756855575868371</v>
      </c>
      <c r="T27" s="57">
        <v>0</v>
      </c>
      <c r="U27" s="58" t="s">
        <v>63</v>
      </c>
      <c r="V27" s="61" t="s">
        <v>63</v>
      </c>
      <c r="W27" s="62">
        <v>3</v>
      </c>
      <c r="X27" s="57">
        <f t="shared" si="9"/>
        <v>0.42857142857142855</v>
      </c>
      <c r="Y27" s="57">
        <f t="shared" si="10"/>
        <v>13.15</v>
      </c>
      <c r="Z27" s="62">
        <v>0</v>
      </c>
      <c r="AA27" s="62" t="s">
        <v>35</v>
      </c>
      <c r="AB27" s="60">
        <f t="shared" si="11"/>
        <v>-0.69</v>
      </c>
      <c r="AC27" s="62">
        <v>5.2708333333333322E-2</v>
      </c>
      <c r="AD27" s="57">
        <f t="shared" si="12"/>
        <v>-0.50916249999999985</v>
      </c>
      <c r="AE27" s="57">
        <v>-4.95</v>
      </c>
      <c r="AF27" s="57">
        <v>-3.6618300000000001</v>
      </c>
      <c r="AG27" s="57">
        <v>-1</v>
      </c>
    </row>
    <row r="28" spans="1:33" ht="15.75" customHeight="1">
      <c r="A28" s="25" t="s">
        <v>81</v>
      </c>
      <c r="B28" s="25" t="s">
        <v>624</v>
      </c>
      <c r="C28" s="17">
        <f t="shared" si="4"/>
        <v>14.323333333333332</v>
      </c>
      <c r="D28" s="17">
        <v>3</v>
      </c>
      <c r="E28" s="17">
        <v>0</v>
      </c>
      <c r="F28" s="17">
        <v>42.97</v>
      </c>
      <c r="G28" s="17">
        <v>-54.460000000000008</v>
      </c>
      <c r="H28" s="17">
        <f t="shared" si="1"/>
        <v>1.2673958575750526</v>
      </c>
      <c r="I28" s="17">
        <f t="shared" si="2"/>
        <v>-1.0642853210179339</v>
      </c>
      <c r="J28" s="17">
        <f t="shared" si="5"/>
        <v>-45.732340244140623</v>
      </c>
      <c r="K28" s="17">
        <f t="shared" si="3"/>
        <v>-15.24411341471354</v>
      </c>
      <c r="L28" s="17">
        <v>112</v>
      </c>
      <c r="M28" s="17">
        <f t="shared" si="6"/>
        <v>2.6785714285714284E-2</v>
      </c>
      <c r="N28" s="17">
        <v>146</v>
      </c>
      <c r="O28" s="17">
        <f t="shared" ref="O28:P28" si="36">D28/7</f>
        <v>0.42857142857142855</v>
      </c>
      <c r="P28" s="17">
        <f t="shared" si="36"/>
        <v>0</v>
      </c>
      <c r="Q28" s="17">
        <f t="shared" si="8"/>
        <v>340</v>
      </c>
      <c r="R28" s="17"/>
      <c r="S28" s="57">
        <v>0.45136186770428022</v>
      </c>
      <c r="T28" s="57">
        <v>0</v>
      </c>
      <c r="U28" s="58" t="s">
        <v>63</v>
      </c>
      <c r="V28" s="61" t="s">
        <v>63</v>
      </c>
      <c r="W28" s="62">
        <v>1</v>
      </c>
      <c r="X28" s="57">
        <f t="shared" si="9"/>
        <v>0.33333333333333331</v>
      </c>
      <c r="Y28" s="57">
        <f t="shared" si="10"/>
        <v>27.230000000000004</v>
      </c>
      <c r="Z28" s="62">
        <v>1</v>
      </c>
      <c r="AA28" s="62" t="s">
        <v>35</v>
      </c>
      <c r="AB28" s="60">
        <f t="shared" si="11"/>
        <v>-0.69</v>
      </c>
      <c r="AC28" s="62">
        <v>5.2708333333333322E-2</v>
      </c>
      <c r="AD28" s="57">
        <f t="shared" si="12"/>
        <v>-0.21821249999999995</v>
      </c>
      <c r="AE28" s="57">
        <v>-4.95</v>
      </c>
      <c r="AF28" s="57">
        <v>-3.5762092480468701</v>
      </c>
      <c r="AG28" s="57">
        <v>-2</v>
      </c>
    </row>
    <row r="29" spans="1:33" ht="15.75" customHeight="1">
      <c r="A29" s="13" t="s">
        <v>82</v>
      </c>
      <c r="B29" s="13" t="s">
        <v>625</v>
      </c>
      <c r="C29" s="17">
        <f t="shared" si="4"/>
        <v>14.695882352941178</v>
      </c>
      <c r="D29" s="17">
        <v>17</v>
      </c>
      <c r="E29" s="17">
        <v>0</v>
      </c>
      <c r="F29" s="17">
        <v>249.83</v>
      </c>
      <c r="G29" s="17">
        <v>-61.04999999999999</v>
      </c>
      <c r="H29" s="17">
        <f t="shared" si="1"/>
        <v>0.24436616899491651</v>
      </c>
      <c r="I29" s="17">
        <f t="shared" si="2"/>
        <v>2.0507566277881854E-2</v>
      </c>
      <c r="J29" s="17">
        <f t="shared" si="5"/>
        <v>5.1234052832032235</v>
      </c>
      <c r="K29" s="17">
        <f t="shared" si="3"/>
        <v>0.30137678136489549</v>
      </c>
      <c r="L29" s="17">
        <v>156</v>
      </c>
      <c r="M29" s="17">
        <f t="shared" si="6"/>
        <v>0.10897435897435898</v>
      </c>
      <c r="N29" s="17">
        <v>131</v>
      </c>
      <c r="O29" s="17">
        <f t="shared" ref="O29:P29" si="37">D29/7</f>
        <v>2.4285714285714284</v>
      </c>
      <c r="P29" s="17">
        <f t="shared" si="37"/>
        <v>0</v>
      </c>
      <c r="Q29" s="17">
        <f t="shared" si="8"/>
        <v>53</v>
      </c>
      <c r="R29" s="17"/>
      <c r="S29" s="57">
        <v>0.53592233009708734</v>
      </c>
      <c r="T29" s="57">
        <v>0</v>
      </c>
      <c r="U29" s="58" t="s">
        <v>63</v>
      </c>
      <c r="V29" s="61" t="s">
        <v>63</v>
      </c>
      <c r="W29" s="57">
        <v>9</v>
      </c>
      <c r="X29" s="57">
        <f t="shared" si="9"/>
        <v>0.52941176470588236</v>
      </c>
      <c r="Y29" s="57">
        <f t="shared" si="10"/>
        <v>6.1049999999999986</v>
      </c>
      <c r="Z29" s="57">
        <v>1</v>
      </c>
      <c r="AA29" s="57" t="s">
        <v>35</v>
      </c>
      <c r="AB29" s="60">
        <f t="shared" si="11"/>
        <v>-0.69</v>
      </c>
      <c r="AC29" s="57">
        <v>5.2708333333333322E-2</v>
      </c>
      <c r="AD29" s="57">
        <f t="shared" si="12"/>
        <v>-1.2365374999999996</v>
      </c>
      <c r="AE29" s="57">
        <v>-4.95</v>
      </c>
      <c r="AF29" s="57">
        <v>-3.5762092480468701</v>
      </c>
      <c r="AG29" s="57">
        <v>0</v>
      </c>
    </row>
    <row r="30" spans="1:33" ht="15.75" customHeight="1">
      <c r="A30" s="13" t="s">
        <v>84</v>
      </c>
      <c r="B30" s="13" t="s">
        <v>626</v>
      </c>
      <c r="C30" s="17">
        <f t="shared" si="4"/>
        <v>15.615</v>
      </c>
      <c r="D30" s="17">
        <v>8</v>
      </c>
      <c r="E30" s="17">
        <v>0</v>
      </c>
      <c r="F30" s="17">
        <v>124.92</v>
      </c>
      <c r="G30" s="17">
        <v>-54.47</v>
      </c>
      <c r="H30" s="17">
        <f t="shared" si="1"/>
        <v>0.436039065001601</v>
      </c>
      <c r="I30" s="17">
        <f t="shared" si="2"/>
        <v>-0.13672409529598911</v>
      </c>
      <c r="J30" s="17">
        <f t="shared" si="5"/>
        <v>-17.07957398437496</v>
      </c>
      <c r="K30" s="17">
        <f t="shared" si="3"/>
        <v>-2.13494674804687</v>
      </c>
      <c r="L30" s="17">
        <v>106</v>
      </c>
      <c r="M30" s="17">
        <f t="shared" si="6"/>
        <v>7.5471698113207544E-2</v>
      </c>
      <c r="N30" s="17">
        <v>119</v>
      </c>
      <c r="O30" s="17">
        <f t="shared" ref="O30:P30" si="38">D30/7</f>
        <v>1.1428571428571428</v>
      </c>
      <c r="P30" s="17">
        <f t="shared" si="38"/>
        <v>0</v>
      </c>
      <c r="Q30" s="17">
        <f t="shared" si="8"/>
        <v>104</v>
      </c>
      <c r="R30" s="17"/>
      <c r="S30" s="57">
        <v>0.47161572052401751</v>
      </c>
      <c r="T30" s="57">
        <v>0</v>
      </c>
      <c r="U30" s="58" t="s">
        <v>63</v>
      </c>
      <c r="V30" s="61" t="s">
        <v>63</v>
      </c>
      <c r="W30" s="57">
        <v>1</v>
      </c>
      <c r="X30" s="57">
        <f t="shared" si="9"/>
        <v>0.125</v>
      </c>
      <c r="Y30" s="57">
        <f t="shared" si="10"/>
        <v>27.234999999999999</v>
      </c>
      <c r="Z30" s="57">
        <v>1</v>
      </c>
      <c r="AA30" s="57" t="s">
        <v>35</v>
      </c>
      <c r="AB30" s="60">
        <f t="shared" si="11"/>
        <v>-0.69</v>
      </c>
      <c r="AC30" s="57">
        <v>5.2708333333333322E-2</v>
      </c>
      <c r="AD30" s="57">
        <f t="shared" si="12"/>
        <v>-0.58189999999999986</v>
      </c>
      <c r="AE30" s="57">
        <v>-4.95</v>
      </c>
      <c r="AF30" s="57">
        <v>-3.5762092480468701</v>
      </c>
      <c r="AG30" s="57">
        <v>0</v>
      </c>
    </row>
    <row r="31" spans="1:33" ht="15.75" customHeight="1">
      <c r="A31" s="25" t="s">
        <v>85</v>
      </c>
      <c r="B31" s="33" t="s">
        <v>627</v>
      </c>
      <c r="C31" s="17">
        <f t="shared" si="4"/>
        <v>15.656666666666666</v>
      </c>
      <c r="D31" s="17">
        <v>6</v>
      </c>
      <c r="E31" s="17">
        <v>1</v>
      </c>
      <c r="F31" s="17">
        <v>93.94</v>
      </c>
      <c r="G31" s="17">
        <v>-50.320000000000007</v>
      </c>
      <c r="H31" s="17">
        <f t="shared" si="1"/>
        <v>0.53566106025122429</v>
      </c>
      <c r="I31" s="17">
        <f t="shared" si="2"/>
        <v>-0.2561707524833004</v>
      </c>
      <c r="J31" s="17">
        <f t="shared" si="5"/>
        <v>-24.06468048828124</v>
      </c>
      <c r="K31" s="17">
        <f t="shared" si="3"/>
        <v>-4.010780081380207</v>
      </c>
      <c r="L31" s="17">
        <v>100</v>
      </c>
      <c r="M31" s="17">
        <f t="shared" si="6"/>
        <v>0.06</v>
      </c>
      <c r="N31" s="17">
        <v>115</v>
      </c>
      <c r="O31" s="17">
        <f t="shared" ref="O31:P31" si="39">D31/7</f>
        <v>0.8571428571428571</v>
      </c>
      <c r="P31" s="17">
        <f t="shared" si="39"/>
        <v>0.14285714285714285</v>
      </c>
      <c r="Q31" s="17">
        <f t="shared" si="8"/>
        <v>115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0.51497005988023947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3</v>
      </c>
      <c r="X31" s="57">
        <f t="shared" si="9"/>
        <v>0.5</v>
      </c>
      <c r="Y31" s="57">
        <f t="shared" si="10"/>
        <v>16.773333333333337</v>
      </c>
      <c r="Z31" s="62">
        <v>0</v>
      </c>
      <c r="AA31" s="62" t="s">
        <v>35</v>
      </c>
      <c r="AB31" s="60">
        <f t="shared" si="11"/>
        <v>-0.69</v>
      </c>
      <c r="AC31" s="62">
        <v>5.2708333333333322E-2</v>
      </c>
      <c r="AD31" s="57">
        <f t="shared" si="12"/>
        <v>-0.4364249999999999</v>
      </c>
      <c r="AE31" s="57">
        <v>-4.95</v>
      </c>
      <c r="AF31" s="57">
        <v>-3.5762092480468701</v>
      </c>
      <c r="AG31" s="57">
        <v>-2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8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1.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Info!B1:BJ7000""),4,FALSE),"""")"),"Blank All Occasion Cards - Flower Greeting Cards with Envelopes for Any &amp; Every Occassion")</f>
        <v>Blank All Occasion Cards - Flower Greeting Cards with Envelopes for Any &amp; Every Occassion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Info!B1:BJ7000""),3,FALSE),"""")"),"B074CMZ8N2")</f>
        <v>B074CMZ8N2</v>
      </c>
      <c r="B2" s="2" t="s">
        <v>628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9.1584894136029416</v>
      </c>
      <c r="D3" s="4">
        <f>SUM(D4:D99763)</f>
        <v>81</v>
      </c>
      <c r="E3" s="4"/>
      <c r="F3" s="5">
        <f t="shared" ref="F3:G3" si="0">SUM(F4:F99763)</f>
        <v>1173.82</v>
      </c>
      <c r="G3" s="5">
        <f t="shared" si="0"/>
        <v>-681.4699999999998</v>
      </c>
      <c r="H3" s="6">
        <f t="shared" ref="H3:H31" si="1">G3/F3*-1</f>
        <v>0.58055749603857476</v>
      </c>
      <c r="I3" s="7">
        <f t="shared" ref="I3:I31" si="2">J3/F3</f>
        <v>-0.28369926803619772</v>
      </c>
      <c r="J3" s="5">
        <f>SUM(J4:J99763)</f>
        <v>-333.01187480624958</v>
      </c>
      <c r="K3" s="5">
        <f t="shared" ref="K3:K31" si="3">J3/D3</f>
        <v>-4.1112577136574018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Compiled!b1:g5000""),2,FALSE),"""")"),"14 - March
12 - April
12 - May
14 - Jun
14 - Jul
10 - Aug
10 - Sept
8 - Oct
4 - Nov
4 - Dec
0 - Jan
14 - Feb")</f>
        <v>14 - March
12 - April
12 - May
14 - Jun
14 - Jul
10 - Aug
10 - Sept
8 - Oct
4 - Nov
4 - Dec
0 - Jan
14 -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QTY-1296")</f>
        <v>US Storage QTY-1296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52</v>
      </c>
      <c r="X3" s="6">
        <f>AVERAGE(X4:X99763)</f>
        <v>0.27568027210884355</v>
      </c>
      <c r="Y3" s="5">
        <f>ROUND(AVERAGE(Y4:Y99763),2)</f>
        <v>5.08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Info!B2:BZ7000""),36,false)),"""")*-1"),-2.8347160015625)</f>
        <v>-2.8347160015625001</v>
      </c>
      <c r="AG3" s="5">
        <f>SUM(AG4:AG99763)</f>
        <v>-12</v>
      </c>
    </row>
    <row r="4" spans="1:33" ht="15.75" customHeight="1">
      <c r="A4" s="25" t="s">
        <v>33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62">
        <v>3000</v>
      </c>
      <c r="U4" s="58" t="s">
        <v>63</v>
      </c>
      <c r="V4" s="61" t="s">
        <v>63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-2.8254911111111101</v>
      </c>
      <c r="AG4" s="57">
        <v>0</v>
      </c>
    </row>
    <row r="5" spans="1:33" ht="15.75" customHeight="1">
      <c r="A5" s="25" t="s">
        <v>36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62">
        <v>3000</v>
      </c>
      <c r="U5" s="58" t="s">
        <v>63</v>
      </c>
      <c r="V5" s="61" t="s">
        <v>63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-2.8254911111111101</v>
      </c>
      <c r="AG5" s="57">
        <v>0</v>
      </c>
    </row>
    <row r="6" spans="1:33" ht="15.75" customHeight="1">
      <c r="A6" s="25" t="s">
        <v>38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62">
        <v>1500</v>
      </c>
      <c r="U6" s="58">
        <v>1500</v>
      </c>
      <c r="V6" s="61">
        <v>44264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-2.8254911111111101</v>
      </c>
      <c r="AG6" s="57">
        <v>0</v>
      </c>
    </row>
    <row r="7" spans="1:33" ht="15.75" customHeight="1">
      <c r="A7" s="25" t="s">
        <v>40</v>
      </c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62">
        <v>1500</v>
      </c>
      <c r="U7" s="58">
        <v>1500</v>
      </c>
      <c r="V7" s="61">
        <v>44264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-2.8254911109999998</v>
      </c>
      <c r="AG7" s="57">
        <v>0</v>
      </c>
    </row>
    <row r="8" spans="1:33" ht="15.75" customHeight="1">
      <c r="A8" s="13" t="s">
        <v>42</v>
      </c>
      <c r="B8" s="13" t="s">
        <v>615</v>
      </c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62">
        <v>1500</v>
      </c>
      <c r="U8" s="58">
        <v>1500</v>
      </c>
      <c r="V8" s="61">
        <v>44275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-4.9000000000000004</v>
      </c>
      <c r="AF8" s="57">
        <v>-2.8254911109999998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1500</v>
      </c>
      <c r="U9" s="58">
        <v>1500</v>
      </c>
      <c r="V9" s="61">
        <v>44275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4.0409722222222215E-2</v>
      </c>
      <c r="AD9" s="57">
        <f t="shared" si="12"/>
        <v>0</v>
      </c>
      <c r="AE9" s="57">
        <v>-4.9000000000000004</v>
      </c>
      <c r="AF9" s="57">
        <v>-2.8782688890000001</v>
      </c>
      <c r="AG9" s="57">
        <v>0</v>
      </c>
    </row>
    <row r="10" spans="1:33" ht="15.75" customHeight="1">
      <c r="A10" s="25" t="s">
        <v>46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1500</v>
      </c>
      <c r="U10" s="58">
        <v>1500</v>
      </c>
      <c r="V10" s="61">
        <v>44276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>
        <v>0</v>
      </c>
      <c r="AB10" s="60">
        <f t="shared" si="11"/>
        <v>-0.48</v>
      </c>
      <c r="AC10" s="57">
        <v>4.0409722222222215E-2</v>
      </c>
      <c r="AD10" s="57">
        <f t="shared" si="12"/>
        <v>0</v>
      </c>
      <c r="AE10" s="57">
        <v>-4.9000000000000004</v>
      </c>
      <c r="AF10" s="57">
        <v>-2.8782688890000001</v>
      </c>
      <c r="AG10" s="57">
        <v>0</v>
      </c>
    </row>
    <row r="11" spans="1:33" ht="15.75" customHeight="1">
      <c r="A11" s="25" t="s">
        <v>48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1500</v>
      </c>
      <c r="U11" s="58">
        <v>1500</v>
      </c>
      <c r="V11" s="61">
        <v>44286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>
        <v>0</v>
      </c>
      <c r="AB11" s="60">
        <f t="shared" si="11"/>
        <v>-0.48</v>
      </c>
      <c r="AC11" s="57">
        <v>4.0409722222222215E-2</v>
      </c>
      <c r="AD11" s="57">
        <f t="shared" si="12"/>
        <v>0</v>
      </c>
      <c r="AE11" s="57">
        <v>-4.9000000000000004</v>
      </c>
      <c r="AF11" s="57">
        <v>-2.8782688890000001</v>
      </c>
      <c r="AG11" s="57">
        <v>0</v>
      </c>
    </row>
    <row r="12" spans="1:33" ht="15.75" customHeight="1">
      <c r="A12" s="25" t="s">
        <v>50</v>
      </c>
      <c r="B12" s="28" t="s">
        <v>616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1500</v>
      </c>
      <c r="U12" s="58">
        <v>1500</v>
      </c>
      <c r="V12" s="61">
        <v>44283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>
        <v>0</v>
      </c>
      <c r="AB12" s="60">
        <f t="shared" si="11"/>
        <v>-0.48</v>
      </c>
      <c r="AC12" s="62">
        <v>4.0409722222222215E-2</v>
      </c>
      <c r="AD12" s="57">
        <f t="shared" si="12"/>
        <v>0</v>
      </c>
      <c r="AE12" s="57">
        <v>-4.9000000000000004</v>
      </c>
      <c r="AF12" s="57">
        <v>-2.906046667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1500</v>
      </c>
      <c r="U13" s="58">
        <v>1500</v>
      </c>
      <c r="V13" s="61">
        <v>44283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4.0409722222222215E-2</v>
      </c>
      <c r="AD13" s="57">
        <f t="shared" si="12"/>
        <v>0</v>
      </c>
      <c r="AE13" s="57">
        <v>-4.9000000000000004</v>
      </c>
      <c r="AF13" s="57">
        <v>-2.906046667</v>
      </c>
      <c r="AG13" s="57">
        <v>0</v>
      </c>
    </row>
    <row r="14" spans="1:33" ht="15.75" customHeight="1">
      <c r="A14" s="25" t="s">
        <v>54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1500</v>
      </c>
      <c r="U14" s="58">
        <v>1500</v>
      </c>
      <c r="V14" s="61">
        <v>44283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1"/>
        <v>-0.48</v>
      </c>
      <c r="AC14" s="62">
        <v>4.0409722222222215E-2</v>
      </c>
      <c r="AD14" s="57">
        <f t="shared" si="12"/>
        <v>0</v>
      </c>
      <c r="AE14" s="57">
        <v>-4.9000000000000004</v>
      </c>
      <c r="AF14" s="57">
        <v>-2.90604666666666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1500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4.0409722222222215E-2</v>
      </c>
      <c r="AD15" s="57">
        <f t="shared" si="12"/>
        <v>0</v>
      </c>
      <c r="AE15" s="57">
        <v>-4.9000000000000004</v>
      </c>
      <c r="AF15" s="57">
        <v>-2.90604666666666</v>
      </c>
      <c r="AG15" s="57">
        <v>0</v>
      </c>
    </row>
    <row r="16" spans="1:33" ht="15.75" customHeight="1">
      <c r="A16" s="25" t="s">
        <v>57</v>
      </c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1500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116</v>
      </c>
      <c r="AB16" s="60">
        <f t="shared" si="11"/>
        <v>-0.48</v>
      </c>
      <c r="AC16" s="62">
        <v>4.0409722222222215E-2</v>
      </c>
      <c r="AD16" s="57">
        <f t="shared" si="12"/>
        <v>0</v>
      </c>
      <c r="AE16" s="57">
        <v>-4.9000000000000004</v>
      </c>
      <c r="AF16" s="57">
        <v>-2.90604666666666</v>
      </c>
      <c r="AG16" s="57">
        <v>0</v>
      </c>
    </row>
    <row r="17" spans="1:33" ht="15.75" customHeight="1">
      <c r="A17" s="13" t="s">
        <v>59</v>
      </c>
      <c r="B17" s="28" t="s">
        <v>617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204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1500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4.0409722222222215E-2</v>
      </c>
      <c r="AD17" s="57">
        <f t="shared" si="12"/>
        <v>0</v>
      </c>
      <c r="AE17" s="57">
        <v>-4.9000000000000004</v>
      </c>
      <c r="AF17" s="57">
        <v>-2.90604666666666</v>
      </c>
      <c r="AG17" s="57">
        <v>0</v>
      </c>
    </row>
    <row r="18" spans="1:33" ht="15.75" customHeight="1">
      <c r="A18" s="13" t="s">
        <v>61</v>
      </c>
      <c r="B18" s="28" t="s">
        <v>618</v>
      </c>
      <c r="C18" s="17">
        <f t="shared" si="4"/>
        <v>17.989999999999998</v>
      </c>
      <c r="D18" s="17">
        <v>2</v>
      </c>
      <c r="E18" s="17">
        <v>0</v>
      </c>
      <c r="F18" s="17">
        <v>35.979999999999997</v>
      </c>
      <c r="G18" s="17">
        <v>-29.06</v>
      </c>
      <c r="H18" s="17">
        <f t="shared" si="1"/>
        <v>0.8076709282934964</v>
      </c>
      <c r="I18" s="17">
        <f t="shared" si="2"/>
        <v>-0.39468104965721673</v>
      </c>
      <c r="J18" s="17">
        <f t="shared" si="5"/>
        <v>-14.200624166666657</v>
      </c>
      <c r="K18" s="17">
        <f t="shared" si="3"/>
        <v>-7.1003120833333284</v>
      </c>
      <c r="L18" s="17">
        <v>13</v>
      </c>
      <c r="M18" s="17">
        <f t="shared" si="6"/>
        <v>0.15384615384615385</v>
      </c>
      <c r="N18" s="17">
        <v>202</v>
      </c>
      <c r="O18" s="17">
        <f t="shared" ref="O18:P18" si="26">D18/7</f>
        <v>0.2857142857142857</v>
      </c>
      <c r="P18" s="17">
        <f t="shared" si="26"/>
        <v>0</v>
      </c>
      <c r="Q18" s="17">
        <f t="shared" si="8"/>
        <v>707</v>
      </c>
      <c r="R18" s="17"/>
      <c r="S18" s="57">
        <v>3.9603960396039598E-2</v>
      </c>
      <c r="T18" s="57">
        <v>0</v>
      </c>
      <c r="U18" s="58" t="s">
        <v>63</v>
      </c>
      <c r="V18" s="61" t="s">
        <v>63</v>
      </c>
      <c r="W18" s="57">
        <v>2</v>
      </c>
      <c r="X18" s="57">
        <f t="shared" si="9"/>
        <v>1</v>
      </c>
      <c r="Y18" s="57">
        <f t="shared" si="10"/>
        <v>14.53</v>
      </c>
      <c r="Z18" s="57">
        <v>0</v>
      </c>
      <c r="AA18" s="57" t="s">
        <v>35</v>
      </c>
      <c r="AB18" s="60">
        <f t="shared" si="11"/>
        <v>-0.69</v>
      </c>
      <c r="AC18" s="57">
        <v>4.0409722222222215E-2</v>
      </c>
      <c r="AD18" s="57">
        <f t="shared" si="12"/>
        <v>-0.1115308333333333</v>
      </c>
      <c r="AE18" s="57">
        <v>-4.9000000000000004</v>
      </c>
      <c r="AF18" s="57">
        <v>-2.90604666666666</v>
      </c>
      <c r="AG18" s="57">
        <v>0</v>
      </c>
    </row>
    <row r="19" spans="1:33" ht="15.75" customHeight="1">
      <c r="A19" s="25" t="s">
        <v>64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-47.169999999999987</v>
      </c>
      <c r="H19" s="17" t="e">
        <f t="shared" si="1"/>
        <v>#DIV/0!</v>
      </c>
      <c r="I19" s="17" t="e">
        <f t="shared" si="2"/>
        <v>#DIV/0!</v>
      </c>
      <c r="J19" s="17">
        <f t="shared" si="5"/>
        <v>-47.169999999999987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161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3.9603960396039598E-2</v>
      </c>
      <c r="T19" s="57">
        <v>0</v>
      </c>
      <c r="U19" s="58" t="s">
        <v>63</v>
      </c>
      <c r="V19" s="61" t="s">
        <v>63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1"/>
        <v>-0.69</v>
      </c>
      <c r="AC19" s="62">
        <v>4.0409722222222215E-2</v>
      </c>
      <c r="AD19" s="57">
        <f t="shared" si="12"/>
        <v>0</v>
      </c>
      <c r="AE19" s="57">
        <v>-4.9000000000000004</v>
      </c>
      <c r="AF19" s="57">
        <v>-2.90604666666666</v>
      </c>
      <c r="AG19" s="57">
        <v>0</v>
      </c>
    </row>
    <row r="20" spans="1:33" ht="15.75" customHeight="1">
      <c r="A20" s="13" t="s">
        <v>66</v>
      </c>
      <c r="B20" s="13"/>
      <c r="C20" s="17">
        <f t="shared" si="4"/>
        <v>15.99</v>
      </c>
      <c r="D20" s="17">
        <v>1</v>
      </c>
      <c r="E20" s="17">
        <v>0</v>
      </c>
      <c r="F20" s="17">
        <v>15.99</v>
      </c>
      <c r="G20" s="17">
        <v>-7.0000000000000007E-2</v>
      </c>
      <c r="H20" s="17">
        <f t="shared" si="1"/>
        <v>4.3777360850531582E-3</v>
      </c>
      <c r="I20" s="17">
        <f t="shared" si="2"/>
        <v>0.35395171461330038</v>
      </c>
      <c r="J20" s="17">
        <f t="shared" si="5"/>
        <v>5.6596879166666731</v>
      </c>
      <c r="K20" s="17">
        <f t="shared" si="3"/>
        <v>5.6596879166666731</v>
      </c>
      <c r="L20" s="17">
        <v>15</v>
      </c>
      <c r="M20" s="17">
        <f t="shared" si="6"/>
        <v>6.6666666666666666E-2</v>
      </c>
      <c r="N20" s="17">
        <v>201</v>
      </c>
      <c r="O20" s="17">
        <f t="shared" ref="O20:P20" si="28">D20/7</f>
        <v>0.14285714285714285</v>
      </c>
      <c r="P20" s="17">
        <f t="shared" si="28"/>
        <v>0</v>
      </c>
      <c r="Q20" s="17">
        <f t="shared" si="8"/>
        <v>1407</v>
      </c>
      <c r="R20" s="17"/>
      <c r="S20" s="57">
        <v>6.3492063492063489E-2</v>
      </c>
      <c r="T20" s="57">
        <v>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4.0409722222222215E-2</v>
      </c>
      <c r="AD20" s="57">
        <f t="shared" si="12"/>
        <v>-5.5765416666666651E-2</v>
      </c>
      <c r="AE20" s="57">
        <v>-4.9000000000000004</v>
      </c>
      <c r="AF20" s="57">
        <v>-2.90604666666666</v>
      </c>
      <c r="AG20" s="57">
        <v>0</v>
      </c>
    </row>
    <row r="21" spans="1:33" ht="15.75" customHeight="1">
      <c r="A21" s="25" t="s">
        <v>68</v>
      </c>
      <c r="C21" s="17">
        <f t="shared" si="4"/>
        <v>15.82</v>
      </c>
      <c r="D21" s="17">
        <v>1</v>
      </c>
      <c r="E21" s="17">
        <v>0</v>
      </c>
      <c r="F21" s="17">
        <v>15.82</v>
      </c>
      <c r="G21" s="17">
        <v>-0.02</v>
      </c>
      <c r="H21" s="17">
        <f t="shared" si="1"/>
        <v>1.2642225031605564E-3</v>
      </c>
      <c r="I21" s="17">
        <f t="shared" si="2"/>
        <v>0.35178178992836112</v>
      </c>
      <c r="J21" s="17">
        <f t="shared" si="5"/>
        <v>5.5651879166666731</v>
      </c>
      <c r="K21" s="17">
        <f t="shared" si="3"/>
        <v>5.5651879166666731</v>
      </c>
      <c r="L21" s="17">
        <v>8</v>
      </c>
      <c r="M21" s="17">
        <f t="shared" si="6"/>
        <v>0.125</v>
      </c>
      <c r="N21" s="17">
        <v>200</v>
      </c>
      <c r="O21" s="17">
        <f t="shared" ref="O21:P21" si="29">D21/7</f>
        <v>0.14285714285714285</v>
      </c>
      <c r="P21" s="17">
        <f t="shared" si="29"/>
        <v>0</v>
      </c>
      <c r="Q21" s="17">
        <f t="shared" si="8"/>
        <v>1400</v>
      </c>
      <c r="R21" s="17"/>
      <c r="S21" s="57">
        <v>0.08</v>
      </c>
      <c r="T21" s="57">
        <v>0</v>
      </c>
      <c r="U21" s="58" t="s">
        <v>63</v>
      </c>
      <c r="V21" s="61" t="s">
        <v>63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35</v>
      </c>
      <c r="AB21" s="60">
        <f t="shared" si="11"/>
        <v>-0.69</v>
      </c>
      <c r="AC21" s="57">
        <v>4.0409722222222215E-2</v>
      </c>
      <c r="AD21" s="57">
        <f t="shared" si="12"/>
        <v>-5.5765416666666651E-2</v>
      </c>
      <c r="AE21" s="57">
        <v>-4.9000000000000004</v>
      </c>
      <c r="AF21" s="57">
        <v>-2.90604666666666</v>
      </c>
      <c r="AG21" s="57">
        <v>0</v>
      </c>
    </row>
    <row r="22" spans="1:33" ht="15.75" customHeight="1">
      <c r="A22" s="25" t="s">
        <v>70</v>
      </c>
      <c r="C22" s="64">
        <f t="shared" si="4"/>
        <v>14.99</v>
      </c>
      <c r="D22" s="17">
        <v>2</v>
      </c>
      <c r="E22" s="17">
        <v>0</v>
      </c>
      <c r="F22" s="17">
        <v>29.98</v>
      </c>
      <c r="G22" s="17">
        <v>-40.139999999999993</v>
      </c>
      <c r="H22" s="17">
        <f t="shared" si="1"/>
        <v>1.3388925950633754</v>
      </c>
      <c r="I22" s="17">
        <f t="shared" si="2"/>
        <v>-1.0133630475872797</v>
      </c>
      <c r="J22" s="17">
        <f t="shared" si="5"/>
        <v>-30.380624166666646</v>
      </c>
      <c r="K22" s="17">
        <f t="shared" si="3"/>
        <v>-15.190312083333323</v>
      </c>
      <c r="L22" s="17">
        <v>34</v>
      </c>
      <c r="M22" s="17">
        <f t="shared" si="6"/>
        <v>5.8823529411764705E-2</v>
      </c>
      <c r="N22" s="17">
        <v>198</v>
      </c>
      <c r="O22" s="17">
        <f t="shared" ref="O22:P22" si="30">D22/7</f>
        <v>0.2857142857142857</v>
      </c>
      <c r="P22" s="17">
        <f t="shared" si="30"/>
        <v>0</v>
      </c>
      <c r="Q22" s="17">
        <f t="shared" si="8"/>
        <v>693</v>
      </c>
      <c r="R22" s="17"/>
      <c r="S22" s="57">
        <v>5.9701492537313432E-2</v>
      </c>
      <c r="T22" s="57">
        <v>0</v>
      </c>
      <c r="U22" s="58" t="s">
        <v>63</v>
      </c>
      <c r="V22" s="61" t="s">
        <v>63</v>
      </c>
      <c r="W22" s="62">
        <v>2</v>
      </c>
      <c r="X22" s="57">
        <f t="shared" si="9"/>
        <v>1</v>
      </c>
      <c r="Y22" s="57">
        <f t="shared" si="10"/>
        <v>20.069999999999997</v>
      </c>
      <c r="Z22" s="62">
        <v>0</v>
      </c>
      <c r="AA22" s="62" t="s">
        <v>35</v>
      </c>
      <c r="AB22" s="60">
        <f t="shared" si="11"/>
        <v>-0.69</v>
      </c>
      <c r="AC22" s="62">
        <v>4.0409722222222215E-2</v>
      </c>
      <c r="AD22" s="57">
        <f t="shared" si="12"/>
        <v>-0.1115308333333333</v>
      </c>
      <c r="AE22" s="57">
        <v>-4.9000000000000004</v>
      </c>
      <c r="AF22" s="57">
        <v>-2.90604666666666</v>
      </c>
      <c r="AG22" s="57">
        <v>0</v>
      </c>
    </row>
    <row r="23" spans="1:33" ht="15.75" customHeight="1">
      <c r="A23" s="25" t="s">
        <v>72</v>
      </c>
      <c r="B23" s="25" t="s">
        <v>619</v>
      </c>
      <c r="C23" s="64">
        <f t="shared" si="4"/>
        <v>14.99</v>
      </c>
      <c r="D23" s="17">
        <v>6</v>
      </c>
      <c r="E23" s="17">
        <v>0</v>
      </c>
      <c r="F23" s="17">
        <v>89.94</v>
      </c>
      <c r="G23" s="17">
        <v>-42.489999999999988</v>
      </c>
      <c r="H23" s="17">
        <f t="shared" si="1"/>
        <v>0.47242606181899033</v>
      </c>
      <c r="I23" s="17">
        <f t="shared" si="2"/>
        <v>-0.14689651434289475</v>
      </c>
      <c r="J23" s="17">
        <f t="shared" si="5"/>
        <v>-13.211872499999952</v>
      </c>
      <c r="K23" s="17">
        <f t="shared" si="3"/>
        <v>-2.2019787499999919</v>
      </c>
      <c r="L23" s="17">
        <v>48</v>
      </c>
      <c r="M23" s="17">
        <f t="shared" si="6"/>
        <v>0.125</v>
      </c>
      <c r="N23" s="17">
        <v>191</v>
      </c>
      <c r="O23" s="17">
        <f t="shared" ref="O23:P23" si="31">D23/7</f>
        <v>0.8571428571428571</v>
      </c>
      <c r="P23" s="17">
        <f t="shared" si="31"/>
        <v>0</v>
      </c>
      <c r="Q23" s="17">
        <f t="shared" si="8"/>
        <v>222</v>
      </c>
      <c r="R23" s="17"/>
      <c r="S23" s="57">
        <v>0.11139240506329109</v>
      </c>
      <c r="T23" s="57">
        <v>0</v>
      </c>
      <c r="U23" s="58" t="s">
        <v>63</v>
      </c>
      <c r="V23" s="61" t="s">
        <v>63</v>
      </c>
      <c r="W23" s="62">
        <v>5</v>
      </c>
      <c r="X23" s="57">
        <f t="shared" si="9"/>
        <v>0.83333333333333337</v>
      </c>
      <c r="Y23" s="57">
        <f t="shared" si="10"/>
        <v>7.0816666666666643</v>
      </c>
      <c r="Z23" s="62">
        <v>1</v>
      </c>
      <c r="AA23" s="62" t="s">
        <v>35</v>
      </c>
      <c r="AB23" s="60">
        <f t="shared" si="11"/>
        <v>-0.69</v>
      </c>
      <c r="AC23" s="62">
        <v>4.0409722222222215E-2</v>
      </c>
      <c r="AD23" s="57">
        <f t="shared" si="12"/>
        <v>-0.3345924999999999</v>
      </c>
      <c r="AE23" s="57">
        <v>-4.9000000000000004</v>
      </c>
      <c r="AF23" s="57">
        <v>-2.90604666666666</v>
      </c>
      <c r="AG23" s="57">
        <v>0</v>
      </c>
    </row>
    <row r="24" spans="1:33" ht="15.75" customHeight="1">
      <c r="A24" s="25" t="s">
        <v>74</v>
      </c>
      <c r="C24" s="64">
        <f t="shared" si="4"/>
        <v>14.981249999999999</v>
      </c>
      <c r="D24" s="17">
        <v>8</v>
      </c>
      <c r="E24" s="17">
        <v>0</v>
      </c>
      <c r="F24" s="17">
        <v>119.85</v>
      </c>
      <c r="G24" s="17">
        <v>-81.8</v>
      </c>
      <c r="H24" s="17">
        <f t="shared" si="1"/>
        <v>0.68251981643721316</v>
      </c>
      <c r="I24" s="17">
        <f t="shared" si="2"/>
        <v>-0.39067164511194513</v>
      </c>
      <c r="J24" s="17">
        <f t="shared" si="5"/>
        <v>-46.821996666666621</v>
      </c>
      <c r="K24" s="17">
        <f t="shared" si="3"/>
        <v>-5.8527495833333276</v>
      </c>
      <c r="L24" s="17">
        <v>63</v>
      </c>
      <c r="M24" s="17">
        <f t="shared" si="6"/>
        <v>0.12698412698412698</v>
      </c>
      <c r="N24" s="17">
        <v>185</v>
      </c>
      <c r="O24" s="17">
        <f t="shared" ref="O24:P24" si="32">D24/7</f>
        <v>1.1428571428571428</v>
      </c>
      <c r="P24" s="17">
        <f t="shared" si="32"/>
        <v>0</v>
      </c>
      <c r="Q24" s="17">
        <f t="shared" si="8"/>
        <v>161</v>
      </c>
      <c r="R24" s="17"/>
      <c r="S24" s="57">
        <v>0.18279569892473119</v>
      </c>
      <c r="T24" s="57">
        <v>0</v>
      </c>
      <c r="U24" s="58" t="s">
        <v>63</v>
      </c>
      <c r="V24" s="61" t="s">
        <v>63</v>
      </c>
      <c r="W24" s="62">
        <v>4</v>
      </c>
      <c r="X24" s="57">
        <f t="shared" si="9"/>
        <v>0.5</v>
      </c>
      <c r="Y24" s="57">
        <f t="shared" si="10"/>
        <v>20.45</v>
      </c>
      <c r="Z24" s="62">
        <v>0</v>
      </c>
      <c r="AA24" s="62" t="s">
        <v>35</v>
      </c>
      <c r="AB24" s="60">
        <f t="shared" si="11"/>
        <v>-0.69</v>
      </c>
      <c r="AC24" s="62">
        <v>4.0409722222222215E-2</v>
      </c>
      <c r="AD24" s="57">
        <f t="shared" si="12"/>
        <v>-0.44612333333333321</v>
      </c>
      <c r="AE24" s="57">
        <v>-4.9000000000000004</v>
      </c>
      <c r="AF24" s="57">
        <v>-2.90604666666666</v>
      </c>
      <c r="AG24" s="57">
        <v>-4</v>
      </c>
    </row>
    <row r="25" spans="1:33" ht="15.75" customHeight="1">
      <c r="A25" s="13" t="s">
        <v>76</v>
      </c>
      <c r="B25" s="28" t="s">
        <v>621</v>
      </c>
      <c r="C25" s="17">
        <f t="shared" si="4"/>
        <v>14.98</v>
      </c>
      <c r="D25" s="17">
        <v>10</v>
      </c>
      <c r="E25" s="17">
        <v>1</v>
      </c>
      <c r="F25" s="17">
        <v>149.80000000000001</v>
      </c>
      <c r="G25" s="17">
        <v>-78.08</v>
      </c>
      <c r="H25" s="17">
        <f t="shared" si="1"/>
        <v>0.52122830440587442</v>
      </c>
      <c r="I25" s="17">
        <f t="shared" si="2"/>
        <v>-0.20606222185135681</v>
      </c>
      <c r="J25" s="17">
        <f t="shared" si="5"/>
        <v>-30.868120833333251</v>
      </c>
      <c r="K25" s="17">
        <f t="shared" si="3"/>
        <v>-3.0868120833333252</v>
      </c>
      <c r="L25" s="17">
        <v>73</v>
      </c>
      <c r="M25" s="17">
        <f t="shared" si="6"/>
        <v>0.13698630136986301</v>
      </c>
      <c r="N25" s="17">
        <v>176</v>
      </c>
      <c r="O25" s="17">
        <f t="shared" ref="O25:P25" si="33">D25/7</f>
        <v>1.4285714285714286</v>
      </c>
      <c r="P25" s="17">
        <f t="shared" si="33"/>
        <v>0.14285714285714285</v>
      </c>
      <c r="Q25" s="17">
        <f t="shared" si="8"/>
        <v>112</v>
      </c>
      <c r="R25" s="17"/>
      <c r="S25" s="57">
        <v>0.26315789473684209</v>
      </c>
      <c r="T25" s="57">
        <v>0</v>
      </c>
      <c r="U25" s="58" t="s">
        <v>63</v>
      </c>
      <c r="V25" s="61" t="s">
        <v>63</v>
      </c>
      <c r="W25" s="57">
        <v>6</v>
      </c>
      <c r="X25" s="57">
        <f t="shared" si="9"/>
        <v>0.6</v>
      </c>
      <c r="Y25" s="57">
        <f t="shared" si="10"/>
        <v>13.013333333333334</v>
      </c>
      <c r="Z25" s="57">
        <v>0</v>
      </c>
      <c r="AA25" s="57" t="s">
        <v>35</v>
      </c>
      <c r="AB25" s="60">
        <f t="shared" si="11"/>
        <v>-0.69</v>
      </c>
      <c r="AC25" s="57">
        <v>4.0409722222222215E-2</v>
      </c>
      <c r="AD25" s="57">
        <f t="shared" si="12"/>
        <v>-0.55765416666666656</v>
      </c>
      <c r="AE25" s="57">
        <v>-4.95</v>
      </c>
      <c r="AF25" s="57">
        <v>-2.90604666666666</v>
      </c>
      <c r="AG25" s="57">
        <v>-1</v>
      </c>
    </row>
    <row r="26" spans="1:33" ht="15.75" customHeight="1">
      <c r="A26" s="25" t="s">
        <v>78</v>
      </c>
      <c r="B26" s="28" t="s">
        <v>622</v>
      </c>
      <c r="C26" s="17">
        <f t="shared" si="4"/>
        <v>14.414285714285715</v>
      </c>
      <c r="D26" s="17">
        <v>7</v>
      </c>
      <c r="E26" s="17">
        <v>0</v>
      </c>
      <c r="F26" s="17">
        <v>100.9</v>
      </c>
      <c r="G26" s="17">
        <v>-59.439999999999991</v>
      </c>
      <c r="H26" s="17">
        <f t="shared" si="1"/>
        <v>0.58909811694747261</v>
      </c>
      <c r="I26" s="17">
        <f t="shared" si="2"/>
        <v>-0.28798498100429409</v>
      </c>
      <c r="J26" s="17">
        <f t="shared" si="5"/>
        <v>-29.057684583333273</v>
      </c>
      <c r="K26" s="17">
        <f t="shared" si="3"/>
        <v>-4.1510977976190393</v>
      </c>
      <c r="L26" s="17">
        <v>51</v>
      </c>
      <c r="M26" s="17">
        <f t="shared" si="6"/>
        <v>0.13725490196078433</v>
      </c>
      <c r="N26" s="17">
        <v>168</v>
      </c>
      <c r="O26" s="17">
        <f t="shared" ref="O26:P26" si="34">D26/7</f>
        <v>1</v>
      </c>
      <c r="P26" s="17">
        <f t="shared" si="34"/>
        <v>0</v>
      </c>
      <c r="Q26" s="17">
        <f t="shared" si="8"/>
        <v>168</v>
      </c>
      <c r="R26" s="17"/>
      <c r="S26" s="57">
        <v>0.22956521739130431</v>
      </c>
      <c r="T26" s="57">
        <v>0</v>
      </c>
      <c r="U26" s="58" t="s">
        <v>63</v>
      </c>
      <c r="V26" s="61" t="s">
        <v>63</v>
      </c>
      <c r="W26" s="62">
        <v>5</v>
      </c>
      <c r="X26" s="57">
        <f t="shared" si="9"/>
        <v>0.7142857142857143</v>
      </c>
      <c r="Y26" s="57">
        <f t="shared" si="10"/>
        <v>8.4914285714285693</v>
      </c>
      <c r="Z26" s="62">
        <v>2</v>
      </c>
      <c r="AA26" s="62" t="s">
        <v>35</v>
      </c>
      <c r="AB26" s="60">
        <f t="shared" si="11"/>
        <v>-0.69</v>
      </c>
      <c r="AC26" s="62">
        <v>4.0409722222222215E-2</v>
      </c>
      <c r="AD26" s="57">
        <f t="shared" si="12"/>
        <v>-0.39035791666666653</v>
      </c>
      <c r="AE26" s="57">
        <v>-4.95</v>
      </c>
      <c r="AF26" s="57">
        <v>-2.90604666666666</v>
      </c>
      <c r="AG26" s="57">
        <v>0</v>
      </c>
    </row>
    <row r="27" spans="1:33" ht="15.75" customHeight="1">
      <c r="A27" s="25" t="s">
        <v>79</v>
      </c>
      <c r="B27" s="28" t="s">
        <v>623</v>
      </c>
      <c r="C27" s="17">
        <f t="shared" si="4"/>
        <v>13.99</v>
      </c>
      <c r="D27" s="17">
        <v>8</v>
      </c>
      <c r="E27" s="17">
        <v>0</v>
      </c>
      <c r="F27" s="17">
        <v>111.92</v>
      </c>
      <c r="G27" s="17">
        <v>-55.08</v>
      </c>
      <c r="H27" s="17">
        <f t="shared" si="1"/>
        <v>0.49213724088634736</v>
      </c>
      <c r="I27" s="17">
        <f t="shared" si="2"/>
        <v>-0.24341044198236783</v>
      </c>
      <c r="J27" s="17">
        <f t="shared" si="5"/>
        <v>-27.242496666666607</v>
      </c>
      <c r="K27" s="17">
        <f t="shared" si="3"/>
        <v>-3.4053120833333259</v>
      </c>
      <c r="L27" s="17">
        <v>54</v>
      </c>
      <c r="M27" s="17">
        <f t="shared" si="6"/>
        <v>0.14814814814814814</v>
      </c>
      <c r="N27" s="17">
        <v>159</v>
      </c>
      <c r="O27" s="17">
        <f t="shared" ref="O27:P27" si="35">D27/7</f>
        <v>1.1428571428571428</v>
      </c>
      <c r="P27" s="17">
        <f t="shared" si="35"/>
        <v>0</v>
      </c>
      <c r="Q27" s="17">
        <f t="shared" si="8"/>
        <v>139</v>
      </c>
      <c r="R27" s="17"/>
      <c r="S27" s="57">
        <v>0.29285714285714293</v>
      </c>
      <c r="T27" s="57">
        <v>0</v>
      </c>
      <c r="U27" s="58" t="s">
        <v>63</v>
      </c>
      <c r="V27" s="61" t="s">
        <v>63</v>
      </c>
      <c r="W27" s="62">
        <v>6</v>
      </c>
      <c r="X27" s="57">
        <f t="shared" si="9"/>
        <v>0.75</v>
      </c>
      <c r="Y27" s="57">
        <f t="shared" si="10"/>
        <v>9.18</v>
      </c>
      <c r="Z27" s="62">
        <v>0</v>
      </c>
      <c r="AA27" s="62" t="s">
        <v>35</v>
      </c>
      <c r="AB27" s="60">
        <f t="shared" si="11"/>
        <v>-0.69</v>
      </c>
      <c r="AC27" s="62">
        <v>4.0409722222222215E-2</v>
      </c>
      <c r="AD27" s="57">
        <f t="shared" si="12"/>
        <v>-0.44612333333333321</v>
      </c>
      <c r="AE27" s="57">
        <v>-4.95</v>
      </c>
      <c r="AF27" s="57">
        <v>-2.90604666666666</v>
      </c>
      <c r="AG27" s="57">
        <v>-4</v>
      </c>
    </row>
    <row r="28" spans="1:33" ht="15.75" customHeight="1">
      <c r="A28" s="25" t="s">
        <v>81</v>
      </c>
      <c r="B28" s="28" t="s">
        <v>624</v>
      </c>
      <c r="C28" s="17">
        <f t="shared" si="4"/>
        <v>13.99</v>
      </c>
      <c r="D28" s="17">
        <v>7</v>
      </c>
      <c r="E28" s="17">
        <v>0</v>
      </c>
      <c r="F28" s="17">
        <v>97.93</v>
      </c>
      <c r="G28" s="17">
        <v>-58.53</v>
      </c>
      <c r="H28" s="17">
        <f t="shared" si="1"/>
        <v>0.59767180639232098</v>
      </c>
      <c r="I28" s="17">
        <f t="shared" si="2"/>
        <v>-0.328529254851467</v>
      </c>
      <c r="J28" s="17">
        <f t="shared" si="5"/>
        <v>-32.172869927604168</v>
      </c>
      <c r="K28" s="17">
        <f t="shared" si="3"/>
        <v>-4.5961242753720244</v>
      </c>
      <c r="L28" s="17">
        <v>73</v>
      </c>
      <c r="M28" s="17">
        <f t="shared" si="6"/>
        <v>9.5890410958904104E-2</v>
      </c>
      <c r="N28" s="17">
        <v>152</v>
      </c>
      <c r="O28" s="17">
        <f t="shared" ref="O28:P28" si="36">D28/7</f>
        <v>1</v>
      </c>
      <c r="P28" s="17">
        <f t="shared" si="36"/>
        <v>0</v>
      </c>
      <c r="Q28" s="17">
        <f t="shared" si="8"/>
        <v>152</v>
      </c>
      <c r="R28" s="17"/>
      <c r="S28" s="57">
        <v>0.3761996161228407</v>
      </c>
      <c r="T28" s="57">
        <v>0</v>
      </c>
      <c r="U28" s="58" t="s">
        <v>63</v>
      </c>
      <c r="V28" s="61" t="s">
        <v>63</v>
      </c>
      <c r="W28" s="62">
        <v>4</v>
      </c>
      <c r="X28" s="57">
        <f t="shared" si="9"/>
        <v>0.5714285714285714</v>
      </c>
      <c r="Y28" s="57">
        <f t="shared" si="10"/>
        <v>14.6325</v>
      </c>
      <c r="Z28" s="62">
        <v>0</v>
      </c>
      <c r="AA28" s="62" t="s">
        <v>35</v>
      </c>
      <c r="AB28" s="60">
        <f t="shared" si="11"/>
        <v>-0.69</v>
      </c>
      <c r="AC28" s="62">
        <v>4.0409722222222215E-2</v>
      </c>
      <c r="AD28" s="57">
        <f t="shared" si="12"/>
        <v>-0.39035791666666653</v>
      </c>
      <c r="AE28" s="57">
        <v>-4.95</v>
      </c>
      <c r="AF28" s="57">
        <v>-2.8347160015625001</v>
      </c>
      <c r="AG28" s="57">
        <v>-2</v>
      </c>
    </row>
    <row r="29" spans="1:33" ht="15.75" customHeight="1">
      <c r="A29" s="13" t="s">
        <v>82</v>
      </c>
      <c r="B29" s="13" t="s">
        <v>629</v>
      </c>
      <c r="C29" s="17">
        <f t="shared" si="4"/>
        <v>13.99</v>
      </c>
      <c r="D29" s="17">
        <v>15</v>
      </c>
      <c r="E29" s="17">
        <v>0</v>
      </c>
      <c r="F29" s="17">
        <v>209.85</v>
      </c>
      <c r="G29" s="17">
        <v>-94.309999999999988</v>
      </c>
      <c r="H29" s="17">
        <f t="shared" si="1"/>
        <v>0.44941624970216815</v>
      </c>
      <c r="I29" s="17">
        <f t="shared" si="2"/>
        <v>-0.15985094721676193</v>
      </c>
      <c r="J29" s="17">
        <f t="shared" si="5"/>
        <v>-33.544721273437489</v>
      </c>
      <c r="K29" s="17">
        <f t="shared" si="3"/>
        <v>-2.236314751562499</v>
      </c>
      <c r="L29" s="17">
        <v>99</v>
      </c>
      <c r="M29" s="17">
        <f t="shared" si="6"/>
        <v>0.15151515151515152</v>
      </c>
      <c r="N29" s="17">
        <v>138</v>
      </c>
      <c r="O29" s="17">
        <f t="shared" ref="O29:P29" si="37">D29/7</f>
        <v>2.1428571428571428</v>
      </c>
      <c r="P29" s="17">
        <f t="shared" si="37"/>
        <v>0</v>
      </c>
      <c r="Q29" s="17">
        <f t="shared" si="8"/>
        <v>64</v>
      </c>
      <c r="R29" s="17"/>
      <c r="S29" s="57">
        <v>0.48368522072936659</v>
      </c>
      <c r="T29" s="57">
        <v>0</v>
      </c>
      <c r="U29" s="58" t="s">
        <v>63</v>
      </c>
      <c r="V29" s="61" t="s">
        <v>63</v>
      </c>
      <c r="W29" s="57">
        <v>10</v>
      </c>
      <c r="X29" s="57">
        <f t="shared" si="9"/>
        <v>0.66666666666666663</v>
      </c>
      <c r="Y29" s="57">
        <f t="shared" si="10"/>
        <v>9.4309999999999992</v>
      </c>
      <c r="Z29" s="57">
        <v>0</v>
      </c>
      <c r="AA29" s="57" t="s">
        <v>35</v>
      </c>
      <c r="AB29" s="60">
        <f t="shared" si="11"/>
        <v>-0.69</v>
      </c>
      <c r="AC29" s="57">
        <v>4.0409722222222215E-2</v>
      </c>
      <c r="AD29" s="57">
        <f t="shared" si="12"/>
        <v>-0.83648124999999973</v>
      </c>
      <c r="AE29" s="57">
        <v>-4.95</v>
      </c>
      <c r="AF29" s="57">
        <v>-2.8347160015625001</v>
      </c>
      <c r="AG29" s="57">
        <v>0</v>
      </c>
    </row>
    <row r="30" spans="1:33" ht="15.75" customHeight="1">
      <c r="A30" s="13" t="s">
        <v>84</v>
      </c>
      <c r="B30" s="28" t="s">
        <v>626</v>
      </c>
      <c r="C30" s="17">
        <f t="shared" si="4"/>
        <v>13.99</v>
      </c>
      <c r="D30" s="17">
        <v>6</v>
      </c>
      <c r="E30" s="17">
        <v>0</v>
      </c>
      <c r="F30" s="17">
        <v>83.94</v>
      </c>
      <c r="G30" s="17">
        <v>-56.069999999999993</v>
      </c>
      <c r="H30" s="17">
        <f t="shared" si="1"/>
        <v>0.66797712651894203</v>
      </c>
      <c r="I30" s="17">
        <f t="shared" si="2"/>
        <v>-0.37841182403353596</v>
      </c>
      <c r="J30" s="17">
        <f t="shared" si="5"/>
        <v>-31.763888509375008</v>
      </c>
      <c r="K30" s="17">
        <f t="shared" si="3"/>
        <v>-5.2939814182291682</v>
      </c>
      <c r="L30" s="17">
        <v>65</v>
      </c>
      <c r="M30" s="17">
        <f t="shared" si="6"/>
        <v>9.2307692307692313E-2</v>
      </c>
      <c r="N30" s="17">
        <v>131</v>
      </c>
      <c r="O30" s="17">
        <f t="shared" ref="O30:P30" si="38">D30/7</f>
        <v>0.8571428571428571</v>
      </c>
      <c r="P30" s="17">
        <f t="shared" si="38"/>
        <v>0</v>
      </c>
      <c r="Q30" s="17">
        <f t="shared" si="8"/>
        <v>152</v>
      </c>
      <c r="R30" s="17"/>
      <c r="S30" s="57">
        <v>0.38655462184873951</v>
      </c>
      <c r="T30" s="57">
        <v>0</v>
      </c>
      <c r="U30" s="58" t="s">
        <v>63</v>
      </c>
      <c r="V30" s="61" t="s">
        <v>63</v>
      </c>
      <c r="W30" s="57">
        <v>2</v>
      </c>
      <c r="X30" s="57">
        <f t="shared" si="9"/>
        <v>0.33333333333333331</v>
      </c>
      <c r="Y30" s="57">
        <f t="shared" si="10"/>
        <v>18.689999999999998</v>
      </c>
      <c r="Z30" s="57">
        <v>1</v>
      </c>
      <c r="AA30" s="57" t="s">
        <v>35</v>
      </c>
      <c r="AB30" s="60">
        <f t="shared" si="11"/>
        <v>-0.69</v>
      </c>
      <c r="AC30" s="57">
        <v>4.0409722222222215E-2</v>
      </c>
      <c r="AD30" s="57">
        <f t="shared" si="12"/>
        <v>-0.3345924999999999</v>
      </c>
      <c r="AE30" s="57">
        <v>-4.95</v>
      </c>
      <c r="AF30" s="57">
        <v>-2.8347160015625001</v>
      </c>
      <c r="AG30" s="57">
        <v>0</v>
      </c>
    </row>
    <row r="31" spans="1:33" ht="15.75" customHeight="1">
      <c r="A31" s="25" t="s">
        <v>85</v>
      </c>
      <c r="B31" s="34" t="s">
        <v>627</v>
      </c>
      <c r="C31" s="17">
        <f t="shared" si="4"/>
        <v>13.99</v>
      </c>
      <c r="D31" s="17">
        <v>8</v>
      </c>
      <c r="E31" s="17">
        <v>0</v>
      </c>
      <c r="F31" s="17">
        <v>111.92</v>
      </c>
      <c r="G31" s="17">
        <v>-39.21</v>
      </c>
      <c r="H31" s="17">
        <f t="shared" si="1"/>
        <v>0.35033952823445319</v>
      </c>
      <c r="I31" s="17">
        <f t="shared" si="2"/>
        <v>-6.970917928728855E-2</v>
      </c>
      <c r="J31" s="17">
        <f t="shared" si="5"/>
        <v>-7.8018513458333354</v>
      </c>
      <c r="K31" s="17">
        <f t="shared" si="3"/>
        <v>-0.97523141822916692</v>
      </c>
      <c r="L31" s="17">
        <v>45</v>
      </c>
      <c r="M31" s="17">
        <f t="shared" si="6"/>
        <v>0.17777777777777778</v>
      </c>
      <c r="N31" s="17">
        <v>124</v>
      </c>
      <c r="O31" s="17">
        <f t="shared" ref="O31:P31" si="39">D31/7</f>
        <v>1.1428571428571428</v>
      </c>
      <c r="P31" s="17">
        <f t="shared" si="39"/>
        <v>0</v>
      </c>
      <c r="Q31" s="17">
        <f t="shared" si="8"/>
        <v>108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0.43165467625899279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6</v>
      </c>
      <c r="X31" s="57">
        <f t="shared" si="9"/>
        <v>0.75</v>
      </c>
      <c r="Y31" s="57">
        <f t="shared" si="10"/>
        <v>6.5350000000000001</v>
      </c>
      <c r="Z31" s="62">
        <v>0</v>
      </c>
      <c r="AA31" s="62" t="s">
        <v>35</v>
      </c>
      <c r="AB31" s="60">
        <f t="shared" si="11"/>
        <v>-0.69</v>
      </c>
      <c r="AC31" s="62">
        <v>4.0409722222222215E-2</v>
      </c>
      <c r="AD31" s="57">
        <f t="shared" si="12"/>
        <v>-0.44612333333333321</v>
      </c>
      <c r="AE31" s="57">
        <v>-4.95</v>
      </c>
      <c r="AF31" s="57">
        <v>-2.8347160015625001</v>
      </c>
      <c r="AG31" s="57">
        <v>-1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5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3.6640625" customWidth="1"/>
    <col min="22" max="22" width="24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Info!B1:BJ7000""),4,FALSE),"""")"),"Hook and Ring Game - Tiki Toss Game for Adults &amp; Kids")</f>
        <v>Hook and Ring Game - Tiki Toss Game for Adults &amp; Kids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Info!B1:BJ7000""),3,FALSE),"""")"),"B074DY8MMH")</f>
        <v>B074DY8MMH</v>
      </c>
      <c r="B2" s="2" t="s">
        <v>630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08" customHeight="1">
      <c r="A3" s="45" t="s">
        <v>32</v>
      </c>
      <c r="B3" s="46"/>
      <c r="C3" s="3">
        <f>((AE31+AF31)/0.85)*-1</f>
        <v>15.323467764705883</v>
      </c>
      <c r="D3" s="4">
        <f>SUM(D4:D99763)</f>
        <v>129</v>
      </c>
      <c r="E3" s="4"/>
      <c r="F3" s="5">
        <f t="shared" ref="F3:G3" si="0">SUM(F4:F99763)</f>
        <v>2768.54</v>
      </c>
      <c r="G3" s="5">
        <f t="shared" si="0"/>
        <v>-208.38999999999996</v>
      </c>
      <c r="H3" s="6">
        <f t="shared" ref="H3:H31" si="1">G3/F3*-1</f>
        <v>7.527072030745445E-2</v>
      </c>
      <c r="I3" s="7">
        <f t="shared" ref="I3:I31" si="2">J3/F3</f>
        <v>0.15963430460127043</v>
      </c>
      <c r="J3" s="5">
        <f>SUM(J4:J99763)</f>
        <v>441.95395766080122</v>
      </c>
      <c r="K3" s="5">
        <f t="shared" ref="K3:K31" si="3">J3/D3</f>
        <v>3.4259996717891568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3 - April
3 - May
4 - Jun
4 - Jul
2 - Aug
2 - Sept
2 - Oct
8 - Nov
8 - Dec
2 - Jan
2 - Feb")</f>
        <v>3 - March
3 - April
3 - May
4 - Jun
4 - Jul
2 - Aug
2 - Sept
2 - Oct
8 - Nov
8 -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QTY-144")</f>
        <v>US Storage QTY-144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20</v>
      </c>
      <c r="X3" s="6">
        <f>AVERAGE(X4:X99763)</f>
        <v>6.3995486551877534E-2</v>
      </c>
      <c r="Y3" s="5">
        <f>ROUND(AVERAGE(Y4:Y99763),2)</f>
        <v>2.89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Info!B2:BZ7000""),36,false)),"""")*-1"),-7.3449476)</f>
        <v>-7.3449476000000002</v>
      </c>
      <c r="AG3" s="5">
        <f>SUM(AG4:AG99763)</f>
        <v>0</v>
      </c>
    </row>
    <row r="4" spans="1:33" ht="15.75" customHeight="1">
      <c r="A4" s="25" t="s">
        <v>33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62">
        <v>504</v>
      </c>
      <c r="U4" s="58" t="s">
        <v>63</v>
      </c>
      <c r="V4" s="61" t="s">
        <v>63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-7.1567487179487097</v>
      </c>
      <c r="AG4" s="57">
        <v>0</v>
      </c>
    </row>
    <row r="5" spans="1:33" ht="15.75" customHeight="1">
      <c r="A5" s="25" t="s">
        <v>36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>
        <v>2.32926829268292</v>
      </c>
      <c r="T5" s="62">
        <v>848</v>
      </c>
      <c r="U5" s="58">
        <v>144</v>
      </c>
      <c r="V5" s="61">
        <v>44256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s">
        <v>35</v>
      </c>
      <c r="AB5" s="60">
        <f t="shared" si="11"/>
        <v>-0.69</v>
      </c>
      <c r="AC5" s="57">
        <v>0.1486009236111111</v>
      </c>
      <c r="AD5" s="57">
        <f t="shared" si="12"/>
        <v>0</v>
      </c>
      <c r="AE5" s="57">
        <v>-5.42</v>
      </c>
      <c r="AF5" s="57">
        <v>-7.1567487179487097</v>
      </c>
      <c r="AG5" s="57">
        <v>0</v>
      </c>
    </row>
    <row r="6" spans="1:33" ht="15.75" customHeight="1">
      <c r="A6" s="25" t="s">
        <v>38</v>
      </c>
      <c r="C6" s="17">
        <f t="shared" si="4"/>
        <v>29.99</v>
      </c>
      <c r="D6" s="17">
        <v>1</v>
      </c>
      <c r="E6" s="17">
        <v>0</v>
      </c>
      <c r="F6" s="17">
        <v>29.99</v>
      </c>
      <c r="G6" s="17">
        <v>0</v>
      </c>
      <c r="H6" s="17">
        <f t="shared" si="1"/>
        <v>0</v>
      </c>
      <c r="I6" s="17">
        <f t="shared" si="2"/>
        <v>0.42379733269316294</v>
      </c>
      <c r="J6" s="17">
        <f t="shared" si="5"/>
        <v>12.709682007467956</v>
      </c>
      <c r="K6" s="17">
        <f t="shared" si="3"/>
        <v>12.709682007467956</v>
      </c>
      <c r="L6" s="17">
        <v>17</v>
      </c>
      <c r="M6" s="17">
        <f t="shared" si="6"/>
        <v>5.8823529411764705E-2</v>
      </c>
      <c r="N6" s="17">
        <v>0</v>
      </c>
      <c r="O6" s="17">
        <f t="shared" ref="O6:P6" si="14">D6/7</f>
        <v>0.14285714285714285</v>
      </c>
      <c r="P6" s="17">
        <f t="shared" si="14"/>
        <v>0</v>
      </c>
      <c r="Q6" s="17">
        <f t="shared" si="8"/>
        <v>0</v>
      </c>
      <c r="R6" s="17"/>
      <c r="S6" s="57" t="e">
        <v>#N/A</v>
      </c>
      <c r="T6" s="62">
        <v>504</v>
      </c>
      <c r="U6" s="58">
        <v>200</v>
      </c>
      <c r="V6" s="61">
        <v>44248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s">
        <v>35</v>
      </c>
      <c r="AB6" s="60">
        <f t="shared" si="11"/>
        <v>-0.69</v>
      </c>
      <c r="AC6" s="57">
        <v>0.1486009236111111</v>
      </c>
      <c r="AD6" s="57">
        <f t="shared" si="12"/>
        <v>-0.20506927458333329</v>
      </c>
      <c r="AE6" s="57">
        <v>-5.42</v>
      </c>
      <c r="AF6" s="57">
        <v>-7.1567487179487097</v>
      </c>
      <c r="AG6" s="57">
        <v>0</v>
      </c>
    </row>
    <row r="7" spans="1:33" ht="15.75" customHeight="1">
      <c r="A7" s="25" t="s">
        <v>40</v>
      </c>
      <c r="C7" s="17" t="str">
        <f t="shared" si="4"/>
        <v xml:space="preserve"> - </v>
      </c>
      <c r="D7" s="17">
        <v>0</v>
      </c>
      <c r="E7" s="17">
        <v>2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0.2857142857142857</v>
      </c>
      <c r="Q7" s="17">
        <f t="shared" si="8"/>
        <v>0</v>
      </c>
      <c r="R7" s="17"/>
      <c r="S7" s="57">
        <v>0</v>
      </c>
      <c r="T7" s="62">
        <v>504</v>
      </c>
      <c r="U7" s="58">
        <v>200</v>
      </c>
      <c r="V7" s="61">
        <v>44248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-7.1567487180000002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62">
        <v>504</v>
      </c>
      <c r="U8" s="58">
        <v>200</v>
      </c>
      <c r="V8" s="61">
        <v>44265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-5.42</v>
      </c>
      <c r="AF8" s="57">
        <v>-7.1567487180000002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504</v>
      </c>
      <c r="U9" s="58">
        <v>200</v>
      </c>
      <c r="V9" s="61">
        <v>44267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0.1486009236111111</v>
      </c>
      <c r="AD9" s="57">
        <f t="shared" si="12"/>
        <v>0</v>
      </c>
      <c r="AE9" s="57">
        <v>-5.42</v>
      </c>
      <c r="AF9" s="57">
        <v>-7.2858512820000003</v>
      </c>
      <c r="AG9" s="57">
        <v>0</v>
      </c>
    </row>
    <row r="10" spans="1:33" ht="15.75" customHeight="1">
      <c r="A10" s="25" t="s">
        <v>46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344</v>
      </c>
      <c r="U10" s="58">
        <v>200</v>
      </c>
      <c r="V10" s="61">
        <v>44267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>
        <v>0</v>
      </c>
      <c r="AB10" s="60">
        <f t="shared" si="11"/>
        <v>-0.48</v>
      </c>
      <c r="AC10" s="57">
        <v>0.1486009236111111</v>
      </c>
      <c r="AD10" s="57">
        <f t="shared" si="12"/>
        <v>0</v>
      </c>
      <c r="AE10" s="57">
        <v>-5.42</v>
      </c>
      <c r="AF10" s="57">
        <v>-7.2858512820000003</v>
      </c>
      <c r="AG10" s="57">
        <v>0</v>
      </c>
    </row>
    <row r="11" spans="1:33" ht="15.75" customHeight="1">
      <c r="A11" s="25" t="s">
        <v>48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344</v>
      </c>
      <c r="U11" s="58">
        <v>200</v>
      </c>
      <c r="V11" s="61">
        <v>44263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>
        <v>0</v>
      </c>
      <c r="AB11" s="60">
        <f t="shared" si="11"/>
        <v>-0.48</v>
      </c>
      <c r="AC11" s="57">
        <v>0.1486009236111111</v>
      </c>
      <c r="AD11" s="57">
        <f t="shared" si="12"/>
        <v>0</v>
      </c>
      <c r="AE11" s="57">
        <v>-5.42</v>
      </c>
      <c r="AF11" s="57">
        <v>-7.2858512820000003</v>
      </c>
      <c r="AG11" s="57">
        <v>0</v>
      </c>
    </row>
    <row r="12" spans="1:33" ht="15.75" customHeight="1">
      <c r="A12" s="25" t="s">
        <v>50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344</v>
      </c>
      <c r="U12" s="58">
        <v>144</v>
      </c>
      <c r="V12" s="61">
        <v>44273</v>
      </c>
      <c r="W12" s="62">
        <v>0</v>
      </c>
      <c r="X12" s="57">
        <f t="shared" si="9"/>
        <v>0</v>
      </c>
      <c r="Y12" s="57">
        <f t="shared" si="10"/>
        <v>0</v>
      </c>
      <c r="Z12" s="62">
        <v>0</v>
      </c>
      <c r="AA12" s="62">
        <v>0</v>
      </c>
      <c r="AB12" s="60">
        <f t="shared" si="11"/>
        <v>-0.48</v>
      </c>
      <c r="AC12" s="62">
        <v>0.1486009236111111</v>
      </c>
      <c r="AD12" s="57">
        <f t="shared" si="12"/>
        <v>0</v>
      </c>
      <c r="AE12" s="57">
        <v>-5.42</v>
      </c>
      <c r="AF12" s="57">
        <v>-7.3537999999999997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200</v>
      </c>
      <c r="U13" s="58">
        <v>200</v>
      </c>
      <c r="V13" s="61">
        <v>44273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0.1486009236111111</v>
      </c>
      <c r="AD13" s="57">
        <f t="shared" si="12"/>
        <v>0</v>
      </c>
      <c r="AE13" s="57">
        <v>-5.42</v>
      </c>
      <c r="AF13" s="57">
        <v>-7.3537999999999997</v>
      </c>
      <c r="AG13" s="57">
        <v>0</v>
      </c>
    </row>
    <row r="14" spans="1:33" ht="15.75" customHeight="1">
      <c r="A14" s="25" t="s">
        <v>54</v>
      </c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200</v>
      </c>
      <c r="U14" s="58">
        <v>200</v>
      </c>
      <c r="V14" s="61">
        <v>44282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1"/>
        <v>-0.48</v>
      </c>
      <c r="AC14" s="62">
        <v>0.1486009236111111</v>
      </c>
      <c r="AD14" s="57">
        <f t="shared" si="12"/>
        <v>0</v>
      </c>
      <c r="AE14" s="57">
        <v>-5.42</v>
      </c>
      <c r="AF14" s="57">
        <v>-7.3537999999999997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0.1486009236111111</v>
      </c>
      <c r="AD15" s="57">
        <f t="shared" si="12"/>
        <v>0</v>
      </c>
      <c r="AE15" s="57">
        <v>-5.42</v>
      </c>
      <c r="AF15" s="57">
        <v>-7.4742199999999999</v>
      </c>
      <c r="AG15" s="57">
        <v>0</v>
      </c>
    </row>
    <row r="16" spans="1:33" ht="15.75" customHeight="1">
      <c r="A16" s="25" t="s">
        <v>57</v>
      </c>
      <c r="C16" s="17">
        <f t="shared" si="4"/>
        <v>29.99</v>
      </c>
      <c r="D16" s="17">
        <v>1</v>
      </c>
      <c r="E16" s="17">
        <v>0</v>
      </c>
      <c r="F16" s="17">
        <v>29.99</v>
      </c>
      <c r="G16" s="17">
        <v>-0.24</v>
      </c>
      <c r="H16" s="17">
        <f t="shared" si="1"/>
        <v>8.002667555851951E-3</v>
      </c>
      <c r="I16" s="17">
        <f t="shared" si="2"/>
        <v>0.40520876043403359</v>
      </c>
      <c r="J16" s="17">
        <f t="shared" si="5"/>
        <v>12.152210725416667</v>
      </c>
      <c r="K16" s="17">
        <f t="shared" si="3"/>
        <v>12.152210725416667</v>
      </c>
      <c r="L16" s="17">
        <v>21</v>
      </c>
      <c r="M16" s="17">
        <f t="shared" si="6"/>
        <v>4.7619047619047616E-2</v>
      </c>
      <c r="N16" s="17">
        <v>199</v>
      </c>
      <c r="O16" s="17">
        <f t="shared" ref="O16:P16" si="24">D16/7</f>
        <v>0.14285714285714285</v>
      </c>
      <c r="P16" s="17">
        <f t="shared" si="24"/>
        <v>0</v>
      </c>
      <c r="Q16" s="17">
        <f t="shared" si="8"/>
        <v>1393</v>
      </c>
      <c r="R16" s="17"/>
      <c r="S16" s="57">
        <v>3.9408866995073892E-2</v>
      </c>
      <c r="T16" s="57">
        <v>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35</v>
      </c>
      <c r="AB16" s="60">
        <f t="shared" si="11"/>
        <v>-0.69</v>
      </c>
      <c r="AC16" s="62">
        <v>0.1486009236111111</v>
      </c>
      <c r="AD16" s="57">
        <f t="shared" si="12"/>
        <v>-0.20506927458333329</v>
      </c>
      <c r="AE16" s="57">
        <v>-5.42</v>
      </c>
      <c r="AF16" s="57">
        <v>-7.4742199999999999</v>
      </c>
      <c r="AG16" s="57">
        <v>0</v>
      </c>
    </row>
    <row r="17" spans="1:33" ht="15.75" customHeight="1">
      <c r="A17" s="13" t="s">
        <v>59</v>
      </c>
      <c r="B17" s="13"/>
      <c r="C17" s="17">
        <f t="shared" si="4"/>
        <v>29.99</v>
      </c>
      <c r="D17" s="17">
        <v>5</v>
      </c>
      <c r="E17" s="17">
        <v>0</v>
      </c>
      <c r="F17" s="17">
        <v>149.94999999999999</v>
      </c>
      <c r="G17" s="17">
        <v>-0.06</v>
      </c>
      <c r="H17" s="17">
        <f t="shared" si="1"/>
        <v>4.0013337779259755E-4</v>
      </c>
      <c r="I17" s="17">
        <f t="shared" si="2"/>
        <v>0.41281129461209282</v>
      </c>
      <c r="J17" s="17">
        <f t="shared" si="5"/>
        <v>61.901053627083314</v>
      </c>
      <c r="K17" s="17">
        <f t="shared" si="3"/>
        <v>12.380210725416664</v>
      </c>
      <c r="L17" s="17">
        <v>54</v>
      </c>
      <c r="M17" s="17">
        <f t="shared" si="6"/>
        <v>9.2592592592592587E-2</v>
      </c>
      <c r="N17" s="17">
        <v>195</v>
      </c>
      <c r="O17" s="17">
        <f t="shared" ref="O17:P17" si="25">D17/7</f>
        <v>0.7142857142857143</v>
      </c>
      <c r="P17" s="17">
        <f t="shared" si="25"/>
        <v>0</v>
      </c>
      <c r="Q17" s="17">
        <f t="shared" si="8"/>
        <v>273</v>
      </c>
      <c r="R17" s="17"/>
      <c r="S17" s="57">
        <v>8.0402010050251257E-2</v>
      </c>
      <c r="T17" s="57">
        <v>160</v>
      </c>
      <c r="U17" s="58" t="s">
        <v>63</v>
      </c>
      <c r="V17" s="61" t="s">
        <v>63</v>
      </c>
      <c r="W17" s="57">
        <v>1</v>
      </c>
      <c r="X17" s="57">
        <f t="shared" si="9"/>
        <v>0.2</v>
      </c>
      <c r="Y17" s="57">
        <f t="shared" si="10"/>
        <v>0.06</v>
      </c>
      <c r="Z17" s="57">
        <v>0</v>
      </c>
      <c r="AA17" s="57" t="s">
        <v>35</v>
      </c>
      <c r="AB17" s="60">
        <f t="shared" si="11"/>
        <v>-0.69</v>
      </c>
      <c r="AC17" s="57">
        <v>0.1486009236111111</v>
      </c>
      <c r="AD17" s="57">
        <f t="shared" si="12"/>
        <v>-1.0253463729166665</v>
      </c>
      <c r="AE17" s="57">
        <v>-5.42</v>
      </c>
      <c r="AF17" s="57">
        <v>-7.4742199999999999</v>
      </c>
      <c r="AG17" s="57">
        <v>0</v>
      </c>
    </row>
    <row r="18" spans="1:33" ht="15.75" customHeight="1">
      <c r="A18" s="13" t="s">
        <v>61</v>
      </c>
      <c r="B18" s="13"/>
      <c r="C18" s="17">
        <f t="shared" si="4"/>
        <v>27.826666666666664</v>
      </c>
      <c r="D18" s="17">
        <v>3</v>
      </c>
      <c r="E18" s="17">
        <v>0</v>
      </c>
      <c r="F18" s="17">
        <v>83.47999999999999</v>
      </c>
      <c r="G18" s="17">
        <v>-7.0000000000000007E-2</v>
      </c>
      <c r="H18" s="17">
        <f t="shared" si="1"/>
        <v>8.3852419741255407E-4</v>
      </c>
      <c r="I18" s="17">
        <f t="shared" si="2"/>
        <v>0.37841557470352172</v>
      </c>
      <c r="J18" s="17">
        <f t="shared" si="5"/>
        <v>31.590132176249991</v>
      </c>
      <c r="K18" s="17">
        <f t="shared" si="3"/>
        <v>10.530044058749997</v>
      </c>
      <c r="L18" s="17">
        <v>47</v>
      </c>
      <c r="M18" s="17">
        <f t="shared" si="6"/>
        <v>6.3829787234042548E-2</v>
      </c>
      <c r="N18" s="17">
        <v>149</v>
      </c>
      <c r="O18" s="17">
        <f t="shared" ref="O18:P18" si="26">D18/7</f>
        <v>0.42857142857142855</v>
      </c>
      <c r="P18" s="17">
        <f t="shared" si="26"/>
        <v>0</v>
      </c>
      <c r="Q18" s="17">
        <f t="shared" si="8"/>
        <v>347</v>
      </c>
      <c r="R18" s="17"/>
      <c r="S18" s="57">
        <v>0.38709677419354838</v>
      </c>
      <c r="T18" s="57">
        <v>160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0.1486009236111111</v>
      </c>
      <c r="AD18" s="57">
        <f t="shared" si="12"/>
        <v>-0.61520782374999983</v>
      </c>
      <c r="AE18" s="57">
        <v>-5.42</v>
      </c>
      <c r="AF18" s="57">
        <v>-7.4742199999999999</v>
      </c>
      <c r="AG18" s="57">
        <v>0</v>
      </c>
    </row>
    <row r="19" spans="1:33" ht="15.75" customHeight="1">
      <c r="A19" s="25" t="s">
        <v>64</v>
      </c>
      <c r="B19" s="25" t="s">
        <v>631</v>
      </c>
      <c r="C19" s="17">
        <f t="shared" si="4"/>
        <v>29.99</v>
      </c>
      <c r="D19" s="17">
        <v>5</v>
      </c>
      <c r="E19" s="17">
        <v>0</v>
      </c>
      <c r="F19" s="17">
        <v>149.94999999999999</v>
      </c>
      <c r="G19" s="17">
        <v>-0.09</v>
      </c>
      <c r="H19" s="17">
        <f t="shared" si="1"/>
        <v>6.0020006668889633E-4</v>
      </c>
      <c r="I19" s="17">
        <f t="shared" si="2"/>
        <v>0.41261122792319654</v>
      </c>
      <c r="J19" s="17">
        <f t="shared" si="5"/>
        <v>61.871053627083313</v>
      </c>
      <c r="K19" s="17">
        <f t="shared" si="3"/>
        <v>12.374210725416663</v>
      </c>
      <c r="L19" s="17">
        <v>36</v>
      </c>
      <c r="M19" s="17">
        <f t="shared" si="6"/>
        <v>0.1388888888888889</v>
      </c>
      <c r="N19" s="17">
        <v>153</v>
      </c>
      <c r="O19" s="17">
        <f t="shared" ref="O19:P19" si="27">D19/7</f>
        <v>0.7142857142857143</v>
      </c>
      <c r="P19" s="17">
        <f t="shared" si="27"/>
        <v>0</v>
      </c>
      <c r="Q19" s="17">
        <f t="shared" si="8"/>
        <v>214</v>
      </c>
      <c r="R19" s="17"/>
      <c r="S19" s="57">
        <v>0.50955414012738853</v>
      </c>
      <c r="T19" s="57">
        <v>160</v>
      </c>
      <c r="U19" s="58" t="s">
        <v>63</v>
      </c>
      <c r="V19" s="61" t="s">
        <v>63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1"/>
        <v>-0.69</v>
      </c>
      <c r="AC19" s="62">
        <v>0.1486009236111111</v>
      </c>
      <c r="AD19" s="57">
        <f t="shared" si="12"/>
        <v>-1.0253463729166665</v>
      </c>
      <c r="AE19" s="57">
        <v>-5.42</v>
      </c>
      <c r="AF19" s="57">
        <v>-7.4742199999999999</v>
      </c>
      <c r="AG19" s="57">
        <v>0</v>
      </c>
    </row>
    <row r="20" spans="1:33" ht="15.75" customHeight="1">
      <c r="A20" s="13" t="s">
        <v>66</v>
      </c>
      <c r="B20" s="13" t="s">
        <v>113</v>
      </c>
      <c r="C20" s="17">
        <f t="shared" si="4"/>
        <v>29.76</v>
      </c>
      <c r="D20" s="17">
        <v>2</v>
      </c>
      <c r="E20" s="17">
        <v>0</v>
      </c>
      <c r="F20" s="17">
        <v>59.52</v>
      </c>
      <c r="G20" s="17">
        <v>-0.14000000000000001</v>
      </c>
      <c r="H20" s="17">
        <f t="shared" si="1"/>
        <v>2.3521505376344087E-3</v>
      </c>
      <c r="I20" s="17">
        <f t="shared" si="2"/>
        <v>0.40748355932179658</v>
      </c>
      <c r="J20" s="17">
        <f t="shared" si="5"/>
        <v>24.253421450833333</v>
      </c>
      <c r="K20" s="17">
        <f t="shared" si="3"/>
        <v>12.126710725416666</v>
      </c>
      <c r="L20" s="17">
        <v>54</v>
      </c>
      <c r="M20" s="17">
        <f t="shared" si="6"/>
        <v>3.7037037037037035E-2</v>
      </c>
      <c r="N20" s="17">
        <v>159</v>
      </c>
      <c r="O20" s="17">
        <f t="shared" ref="O20:P20" si="28">D20/7</f>
        <v>0.2857142857142857</v>
      </c>
      <c r="P20" s="17">
        <f t="shared" si="28"/>
        <v>0</v>
      </c>
      <c r="Q20" s="17">
        <f t="shared" si="8"/>
        <v>556</v>
      </c>
      <c r="R20" s="17"/>
      <c r="S20" s="57">
        <v>0.2541436464088398</v>
      </c>
      <c r="T20" s="57">
        <v>320</v>
      </c>
      <c r="U20" s="58">
        <v>160</v>
      </c>
      <c r="V20" s="61">
        <v>44372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0.1486009236111111</v>
      </c>
      <c r="AD20" s="57">
        <f t="shared" si="12"/>
        <v>-0.41013854916666659</v>
      </c>
      <c r="AE20" s="57">
        <v>-5.42</v>
      </c>
      <c r="AF20" s="57">
        <v>-7.4742199999999999</v>
      </c>
      <c r="AG20" s="57">
        <v>0</v>
      </c>
    </row>
    <row r="21" spans="1:33" ht="15.75" customHeight="1">
      <c r="A21" s="25" t="s">
        <v>68</v>
      </c>
      <c r="B21" s="25" t="s">
        <v>583</v>
      </c>
      <c r="C21" s="17">
        <f t="shared" si="4"/>
        <v>23.79</v>
      </c>
      <c r="D21" s="17">
        <v>5</v>
      </c>
      <c r="E21" s="17">
        <v>0</v>
      </c>
      <c r="F21" s="17">
        <v>118.95</v>
      </c>
      <c r="G21" s="17">
        <v>-0.17</v>
      </c>
      <c r="H21" s="17">
        <f t="shared" si="1"/>
        <v>1.4291719209751997E-3</v>
      </c>
      <c r="I21" s="17">
        <f t="shared" si="2"/>
        <v>0.29794916878590444</v>
      </c>
      <c r="J21" s="17">
        <f t="shared" si="5"/>
        <v>35.441053627083335</v>
      </c>
      <c r="K21" s="17">
        <f t="shared" si="3"/>
        <v>7.0882107254166673</v>
      </c>
      <c r="L21" s="17">
        <v>33</v>
      </c>
      <c r="M21" s="17">
        <f t="shared" si="6"/>
        <v>0.15151515151515152</v>
      </c>
      <c r="N21" s="17">
        <v>155</v>
      </c>
      <c r="O21" s="17">
        <f t="shared" ref="O21:P21" si="29">D21/7</f>
        <v>0.7142857142857143</v>
      </c>
      <c r="P21" s="17">
        <f t="shared" si="29"/>
        <v>0</v>
      </c>
      <c r="Q21" s="17">
        <f t="shared" si="8"/>
        <v>217</v>
      </c>
      <c r="R21" s="17"/>
      <c r="S21" s="57">
        <v>0.27932960893854752</v>
      </c>
      <c r="T21" s="57">
        <v>320</v>
      </c>
      <c r="U21" s="58">
        <v>160</v>
      </c>
      <c r="V21" s="61">
        <v>44372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35</v>
      </c>
      <c r="AB21" s="60">
        <f t="shared" si="11"/>
        <v>-0.69</v>
      </c>
      <c r="AC21" s="57">
        <v>0.1486009236111111</v>
      </c>
      <c r="AD21" s="57">
        <f t="shared" si="12"/>
        <v>-1.0253463729166665</v>
      </c>
      <c r="AE21" s="57">
        <v>-5.42</v>
      </c>
      <c r="AF21" s="57">
        <v>-7.4742199999999999</v>
      </c>
      <c r="AG21" s="57">
        <v>0</v>
      </c>
    </row>
    <row r="22" spans="1:33" ht="15.75" customHeight="1">
      <c r="A22" s="25" t="s">
        <v>70</v>
      </c>
      <c r="B22" s="25" t="s">
        <v>632</v>
      </c>
      <c r="C22" s="17">
        <f t="shared" si="4"/>
        <v>23.490000000000002</v>
      </c>
      <c r="D22" s="17">
        <v>5</v>
      </c>
      <c r="E22" s="17">
        <v>0</v>
      </c>
      <c r="F22" s="17">
        <v>117.45</v>
      </c>
      <c r="G22" s="17">
        <v>-6.46</v>
      </c>
      <c r="H22" s="17">
        <f t="shared" si="1"/>
        <v>5.5002128565346954E-2</v>
      </c>
      <c r="I22" s="17">
        <f t="shared" si="2"/>
        <v>0.2373440070420037</v>
      </c>
      <c r="J22" s="17">
        <f t="shared" si="5"/>
        <v>27.876053627083337</v>
      </c>
      <c r="K22" s="17">
        <f t="shared" si="3"/>
        <v>5.5752107254166674</v>
      </c>
      <c r="L22" s="17">
        <v>32</v>
      </c>
      <c r="M22" s="17">
        <f t="shared" si="6"/>
        <v>0.15625</v>
      </c>
      <c r="N22" s="17">
        <v>152</v>
      </c>
      <c r="O22" s="17">
        <f t="shared" ref="O22:P22" si="30">D22/7</f>
        <v>0.7142857142857143</v>
      </c>
      <c r="P22" s="17">
        <f t="shared" si="30"/>
        <v>0</v>
      </c>
      <c r="Q22" s="17">
        <f t="shared" si="8"/>
        <v>212</v>
      </c>
      <c r="R22" s="17"/>
      <c r="S22" s="57">
        <v>0.42809364548494983</v>
      </c>
      <c r="T22" s="57">
        <v>240</v>
      </c>
      <c r="U22" s="58" t="s">
        <v>63</v>
      </c>
      <c r="V22" s="61" t="s">
        <v>63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35</v>
      </c>
      <c r="AB22" s="60">
        <f t="shared" si="11"/>
        <v>-0.69</v>
      </c>
      <c r="AC22" s="62">
        <v>0.1486009236111111</v>
      </c>
      <c r="AD22" s="57">
        <f t="shared" si="12"/>
        <v>-1.0253463729166665</v>
      </c>
      <c r="AE22" s="57">
        <v>-5.42</v>
      </c>
      <c r="AF22" s="57">
        <v>-7.4742199999999999</v>
      </c>
      <c r="AG22" s="57">
        <v>0</v>
      </c>
    </row>
    <row r="23" spans="1:33" ht="15.75" customHeight="1">
      <c r="A23" s="25" t="s">
        <v>72</v>
      </c>
      <c r="B23" s="25" t="s">
        <v>633</v>
      </c>
      <c r="C23" s="17">
        <f t="shared" si="4"/>
        <v>22.918571428571429</v>
      </c>
      <c r="D23" s="17">
        <v>7</v>
      </c>
      <c r="E23" s="17">
        <v>0</v>
      </c>
      <c r="F23" s="17">
        <v>160.43</v>
      </c>
      <c r="G23" s="17">
        <v>-30.9</v>
      </c>
      <c r="H23" s="17">
        <f t="shared" si="1"/>
        <v>0.19260736769930809</v>
      </c>
      <c r="I23" s="17">
        <f t="shared" si="2"/>
        <v>8.5834788243574545E-2</v>
      </c>
      <c r="J23" s="17">
        <f t="shared" si="5"/>
        <v>13.770475077916664</v>
      </c>
      <c r="K23" s="17">
        <f t="shared" si="3"/>
        <v>1.9672107254166664</v>
      </c>
      <c r="L23" s="17">
        <v>49</v>
      </c>
      <c r="M23" s="17">
        <f t="shared" si="6"/>
        <v>0.14285714285714285</v>
      </c>
      <c r="N23" s="17">
        <v>145</v>
      </c>
      <c r="O23" s="17">
        <f t="shared" ref="O23:P23" si="31">D23/7</f>
        <v>1</v>
      </c>
      <c r="P23" s="17">
        <f t="shared" si="31"/>
        <v>0</v>
      </c>
      <c r="Q23" s="17">
        <f t="shared" si="8"/>
        <v>145</v>
      </c>
      <c r="R23" s="17"/>
      <c r="S23" s="57">
        <v>0.48051948051948051</v>
      </c>
      <c r="T23" s="57">
        <v>240</v>
      </c>
      <c r="U23" s="58" t="s">
        <v>63</v>
      </c>
      <c r="V23" s="61" t="s">
        <v>63</v>
      </c>
      <c r="W23" s="62">
        <v>1</v>
      </c>
      <c r="X23" s="57">
        <f t="shared" si="9"/>
        <v>0.14285714285714285</v>
      </c>
      <c r="Y23" s="57">
        <f t="shared" si="10"/>
        <v>30.9</v>
      </c>
      <c r="Z23" s="62">
        <v>0</v>
      </c>
      <c r="AA23" s="62" t="s">
        <v>35</v>
      </c>
      <c r="AB23" s="60">
        <f t="shared" si="11"/>
        <v>-0.69</v>
      </c>
      <c r="AC23" s="62">
        <v>0.1486009236111111</v>
      </c>
      <c r="AD23" s="57">
        <f t="shared" si="12"/>
        <v>-1.435484922083333</v>
      </c>
      <c r="AE23" s="57">
        <v>-5.42</v>
      </c>
      <c r="AF23" s="57">
        <v>-7.4742199999999999</v>
      </c>
      <c r="AG23" s="57">
        <v>0</v>
      </c>
    </row>
    <row r="24" spans="1:33" ht="15.75" customHeight="1">
      <c r="A24" s="25" t="s">
        <v>74</v>
      </c>
      <c r="B24" s="25" t="s">
        <v>113</v>
      </c>
      <c r="C24" s="17">
        <f t="shared" si="4"/>
        <v>19.489999999999998</v>
      </c>
      <c r="D24" s="17">
        <v>9</v>
      </c>
      <c r="E24" s="17">
        <v>0</v>
      </c>
      <c r="F24" s="17">
        <v>175.41</v>
      </c>
      <c r="G24" s="17">
        <v>-0.43</v>
      </c>
      <c r="H24" s="17">
        <f t="shared" si="1"/>
        <v>2.4513995781312355E-3</v>
      </c>
      <c r="I24" s="17">
        <f t="shared" si="2"/>
        <v>0.17544550783165155</v>
      </c>
      <c r="J24" s="17">
        <f t="shared" si="5"/>
        <v>30.774896528749998</v>
      </c>
      <c r="K24" s="17">
        <f t="shared" si="3"/>
        <v>3.4194329476388887</v>
      </c>
      <c r="L24" s="17">
        <v>68</v>
      </c>
      <c r="M24" s="17">
        <f t="shared" si="6"/>
        <v>0.13235294117647059</v>
      </c>
      <c r="N24" s="17">
        <v>136</v>
      </c>
      <c r="O24" s="17">
        <f t="shared" ref="O24:P24" si="32">D24/7</f>
        <v>1.2857142857142858</v>
      </c>
      <c r="P24" s="17">
        <f t="shared" si="32"/>
        <v>0</v>
      </c>
      <c r="Q24" s="17">
        <f t="shared" si="8"/>
        <v>105</v>
      </c>
      <c r="R24" s="17"/>
      <c r="S24" s="57">
        <v>0.38133874239350912</v>
      </c>
      <c r="T24" s="57">
        <v>240</v>
      </c>
      <c r="U24" s="58" t="s">
        <v>63</v>
      </c>
      <c r="V24" s="61" t="s">
        <v>634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35</v>
      </c>
      <c r="AB24" s="60">
        <f t="shared" si="11"/>
        <v>-0.69</v>
      </c>
      <c r="AC24" s="62">
        <v>0.1486009236111111</v>
      </c>
      <c r="AD24" s="57">
        <f t="shared" si="12"/>
        <v>-1.8456234712499997</v>
      </c>
      <c r="AE24" s="57">
        <v>-5.42</v>
      </c>
      <c r="AF24" s="57">
        <v>-7.4742199999999999</v>
      </c>
      <c r="AG24" s="57">
        <v>0</v>
      </c>
    </row>
    <row r="25" spans="1:33" ht="15.75" customHeight="1">
      <c r="A25" s="13" t="s">
        <v>76</v>
      </c>
      <c r="B25" s="13" t="s">
        <v>635</v>
      </c>
      <c r="C25" s="17">
        <f t="shared" si="4"/>
        <v>19.489999999999998</v>
      </c>
      <c r="D25" s="17">
        <v>9</v>
      </c>
      <c r="E25" s="17">
        <v>0</v>
      </c>
      <c r="F25" s="17">
        <v>175.41</v>
      </c>
      <c r="G25" s="17">
        <v>-0.19</v>
      </c>
      <c r="H25" s="17">
        <f t="shared" si="1"/>
        <v>1.083176557778918E-3</v>
      </c>
      <c r="I25" s="17">
        <f t="shared" si="2"/>
        <v>0.16347355640356884</v>
      </c>
      <c r="J25" s="17">
        <f t="shared" si="5"/>
        <v>28.674896528750011</v>
      </c>
      <c r="K25" s="17">
        <f t="shared" si="3"/>
        <v>3.1860996143055567</v>
      </c>
      <c r="L25" s="17">
        <v>52</v>
      </c>
      <c r="M25" s="17">
        <f t="shared" si="6"/>
        <v>0.17307692307692307</v>
      </c>
      <c r="N25" s="17">
        <v>134</v>
      </c>
      <c r="O25" s="17">
        <f t="shared" ref="O25:P25" si="33">D25/7</f>
        <v>1.2857142857142858</v>
      </c>
      <c r="P25" s="17">
        <f t="shared" si="33"/>
        <v>0</v>
      </c>
      <c r="Q25" s="17">
        <f t="shared" si="8"/>
        <v>104</v>
      </c>
      <c r="R25" s="17"/>
      <c r="S25" s="57">
        <v>0.43286573146292578</v>
      </c>
      <c r="T25" s="57">
        <v>240</v>
      </c>
      <c r="U25" s="58">
        <v>80</v>
      </c>
      <c r="V25" s="61" t="s">
        <v>636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0.1486009236111111</v>
      </c>
      <c r="AD25" s="57">
        <f t="shared" si="12"/>
        <v>-1.8456234712499997</v>
      </c>
      <c r="AE25" s="57">
        <v>-5.68</v>
      </c>
      <c r="AF25" s="57">
        <v>-7.4742199999999999</v>
      </c>
      <c r="AG25" s="57">
        <v>0</v>
      </c>
    </row>
    <row r="26" spans="1:33" ht="15.75" customHeight="1">
      <c r="A26" s="25" t="s">
        <v>78</v>
      </c>
      <c r="B26" s="25" t="s">
        <v>113</v>
      </c>
      <c r="C26" s="17">
        <f t="shared" si="4"/>
        <v>19.489999999999998</v>
      </c>
      <c r="D26" s="17">
        <v>11</v>
      </c>
      <c r="E26" s="17">
        <v>0</v>
      </c>
      <c r="F26" s="17">
        <v>214.39</v>
      </c>
      <c r="G26" s="17">
        <v>-30.24</v>
      </c>
      <c r="H26" s="17">
        <f t="shared" si="1"/>
        <v>0.14105135500722982</v>
      </c>
      <c r="I26" s="17">
        <f t="shared" si="2"/>
        <v>3.6845552402552877E-2</v>
      </c>
      <c r="J26" s="17">
        <f t="shared" si="5"/>
        <v>7.8993179795833104</v>
      </c>
      <c r="K26" s="17">
        <f t="shared" si="3"/>
        <v>0.7181198163257555</v>
      </c>
      <c r="L26" s="17">
        <v>47</v>
      </c>
      <c r="M26" s="17">
        <f t="shared" si="6"/>
        <v>0.23404255319148937</v>
      </c>
      <c r="N26" s="17">
        <v>127</v>
      </c>
      <c r="O26" s="17">
        <f t="shared" ref="O26:P26" si="34">D26/7</f>
        <v>1.5714285714285714</v>
      </c>
      <c r="P26" s="17">
        <f t="shared" si="34"/>
        <v>0</v>
      </c>
      <c r="Q26" s="17">
        <f t="shared" si="8"/>
        <v>80</v>
      </c>
      <c r="R26" s="17"/>
      <c r="S26" s="57">
        <v>0.55696202531645567</v>
      </c>
      <c r="T26" s="57">
        <v>160</v>
      </c>
      <c r="U26" s="58">
        <v>80</v>
      </c>
      <c r="V26" s="61" t="s">
        <v>637</v>
      </c>
      <c r="W26" s="62">
        <v>4</v>
      </c>
      <c r="X26" s="57">
        <f t="shared" si="9"/>
        <v>0.36363636363636365</v>
      </c>
      <c r="Y26" s="57">
        <f t="shared" si="10"/>
        <v>7.56</v>
      </c>
      <c r="Z26" s="62">
        <v>0</v>
      </c>
      <c r="AA26" s="62" t="s">
        <v>35</v>
      </c>
      <c r="AB26" s="60">
        <f t="shared" si="11"/>
        <v>-0.69</v>
      </c>
      <c r="AC26" s="62">
        <v>0.1486009236111111</v>
      </c>
      <c r="AD26" s="57">
        <f t="shared" si="12"/>
        <v>-2.2557620204166664</v>
      </c>
      <c r="AE26" s="57">
        <v>-5.42</v>
      </c>
      <c r="AF26" s="57">
        <v>-7.4742199999999999</v>
      </c>
      <c r="AG26" s="57">
        <v>0</v>
      </c>
    </row>
    <row r="27" spans="1:33" ht="15.75" customHeight="1">
      <c r="A27" s="25" t="s">
        <v>79</v>
      </c>
      <c r="B27" s="32">
        <v>19.989999999999998</v>
      </c>
      <c r="C27" s="17">
        <f t="shared" si="4"/>
        <v>19.489999999999995</v>
      </c>
      <c r="D27" s="17">
        <v>19</v>
      </c>
      <c r="E27" s="17">
        <v>0</v>
      </c>
      <c r="F27" s="17">
        <v>370.30999999999989</v>
      </c>
      <c r="G27" s="17">
        <v>-37.469999999999992</v>
      </c>
      <c r="H27" s="17">
        <f t="shared" si="1"/>
        <v>0.10118549323539738</v>
      </c>
      <c r="I27" s="17">
        <f t="shared" si="2"/>
        <v>6.337123972595024E-2</v>
      </c>
      <c r="J27" s="17">
        <f t="shared" si="5"/>
        <v>23.467003782916628</v>
      </c>
      <c r="K27" s="17">
        <f t="shared" si="3"/>
        <v>1.2351054622587698</v>
      </c>
      <c r="L27" s="17">
        <v>76</v>
      </c>
      <c r="M27" s="17">
        <f t="shared" si="6"/>
        <v>0.25</v>
      </c>
      <c r="N27" s="17">
        <v>104</v>
      </c>
      <c r="O27" s="17">
        <f t="shared" ref="O27:P27" si="35">D27/7</f>
        <v>2.7142857142857144</v>
      </c>
      <c r="P27" s="17">
        <f t="shared" si="35"/>
        <v>0</v>
      </c>
      <c r="Q27" s="17">
        <f t="shared" si="8"/>
        <v>38</v>
      </c>
      <c r="R27" s="17"/>
      <c r="S27" s="57">
        <v>0.78260869565217395</v>
      </c>
      <c r="T27" s="57">
        <v>160</v>
      </c>
      <c r="U27" s="58">
        <v>80</v>
      </c>
      <c r="V27" s="61" t="s">
        <v>638</v>
      </c>
      <c r="W27" s="62">
        <v>5</v>
      </c>
      <c r="X27" s="57">
        <f t="shared" si="9"/>
        <v>0.26315789473684209</v>
      </c>
      <c r="Y27" s="57">
        <f t="shared" si="10"/>
        <v>7.493999999999998</v>
      </c>
      <c r="Z27" s="62">
        <v>0</v>
      </c>
      <c r="AA27" s="62" t="s">
        <v>35</v>
      </c>
      <c r="AB27" s="60">
        <f t="shared" si="11"/>
        <v>-0.69</v>
      </c>
      <c r="AC27" s="62">
        <v>0.1486009236111111</v>
      </c>
      <c r="AD27" s="57">
        <f t="shared" si="12"/>
        <v>-3.8963162170833328</v>
      </c>
      <c r="AE27" s="57">
        <v>-5.68</v>
      </c>
      <c r="AF27" s="57">
        <v>-7.4742199999999999</v>
      </c>
      <c r="AG27" s="57">
        <v>0</v>
      </c>
    </row>
    <row r="28" spans="1:33" ht="15.75" customHeight="1">
      <c r="A28" s="25" t="s">
        <v>81</v>
      </c>
      <c r="B28" s="25" t="s">
        <v>113</v>
      </c>
      <c r="C28" s="17">
        <f t="shared" si="4"/>
        <v>19.302</v>
      </c>
      <c r="D28" s="17">
        <v>10</v>
      </c>
      <c r="E28" s="17">
        <v>0</v>
      </c>
      <c r="F28" s="17">
        <v>193.02</v>
      </c>
      <c r="G28" s="17">
        <v>-36.51</v>
      </c>
      <c r="H28" s="17">
        <f t="shared" si="1"/>
        <v>0.1891513832763444</v>
      </c>
      <c r="I28" s="17">
        <f t="shared" si="2"/>
        <v>-2.4573457392152716E-2</v>
      </c>
      <c r="J28" s="17">
        <f t="shared" si="5"/>
        <v>-4.7431687458333176</v>
      </c>
      <c r="K28" s="17">
        <f t="shared" si="3"/>
        <v>-0.47431687458333177</v>
      </c>
      <c r="L28" s="17">
        <v>55</v>
      </c>
      <c r="M28" s="17">
        <f t="shared" si="6"/>
        <v>0.18181818181818182</v>
      </c>
      <c r="N28" s="17">
        <v>90</v>
      </c>
      <c r="O28" s="17">
        <f t="shared" ref="O28:P28" si="36">D28/7</f>
        <v>1.4285714285714286</v>
      </c>
      <c r="P28" s="17">
        <f t="shared" si="36"/>
        <v>0</v>
      </c>
      <c r="Q28" s="17">
        <f t="shared" si="8"/>
        <v>63</v>
      </c>
      <c r="R28" s="17"/>
      <c r="S28" s="57">
        <v>1.025641025641026</v>
      </c>
      <c r="T28" s="57">
        <v>160</v>
      </c>
      <c r="U28" s="58">
        <v>80</v>
      </c>
      <c r="V28" s="61" t="s">
        <v>638</v>
      </c>
      <c r="W28" s="62">
        <v>4</v>
      </c>
      <c r="X28" s="57">
        <f t="shared" si="9"/>
        <v>0.4</v>
      </c>
      <c r="Y28" s="57">
        <f t="shared" si="10"/>
        <v>7.3019999999999996</v>
      </c>
      <c r="Z28" s="62">
        <v>1</v>
      </c>
      <c r="AA28" s="62" t="s">
        <v>35</v>
      </c>
      <c r="AB28" s="60">
        <f t="shared" si="11"/>
        <v>-0.69</v>
      </c>
      <c r="AC28" s="62">
        <v>0.1486009236111111</v>
      </c>
      <c r="AD28" s="57">
        <f t="shared" si="12"/>
        <v>-2.0506927458333331</v>
      </c>
      <c r="AE28" s="57">
        <v>-5.68</v>
      </c>
      <c r="AF28" s="57">
        <v>-7.3449476000000002</v>
      </c>
      <c r="AG28" s="57">
        <v>0</v>
      </c>
    </row>
    <row r="29" spans="1:33" ht="15.75" customHeight="1">
      <c r="A29" s="13" t="s">
        <v>82</v>
      </c>
      <c r="B29" s="13" t="s">
        <v>141</v>
      </c>
      <c r="C29" s="17">
        <f t="shared" si="4"/>
        <v>19.989999999999998</v>
      </c>
      <c r="D29" s="17">
        <v>9</v>
      </c>
      <c r="E29" s="17">
        <v>0</v>
      </c>
      <c r="F29" s="17">
        <v>179.91</v>
      </c>
      <c r="G29" s="17">
        <v>-34.729999999999997</v>
      </c>
      <c r="H29" s="17">
        <f t="shared" si="1"/>
        <v>0.19304096492690789</v>
      </c>
      <c r="I29" s="17">
        <f t="shared" si="2"/>
        <v>-4.8727245358790704E-3</v>
      </c>
      <c r="J29" s="17">
        <f t="shared" si="5"/>
        <v>-0.87665187125000354</v>
      </c>
      <c r="K29" s="17">
        <f t="shared" si="3"/>
        <v>-9.7405763472222615E-2</v>
      </c>
      <c r="L29" s="17">
        <v>44</v>
      </c>
      <c r="M29" s="17">
        <f t="shared" si="6"/>
        <v>0.20454545454545456</v>
      </c>
      <c r="N29" s="17">
        <v>83</v>
      </c>
      <c r="O29" s="17">
        <f t="shared" ref="O29:P29" si="37">D29/7</f>
        <v>1.2857142857142858</v>
      </c>
      <c r="P29" s="17">
        <f t="shared" si="37"/>
        <v>0</v>
      </c>
      <c r="Q29" s="17">
        <f t="shared" si="8"/>
        <v>64</v>
      </c>
      <c r="R29" s="17"/>
      <c r="S29" s="57">
        <v>0.7235494880546075</v>
      </c>
      <c r="T29" s="57">
        <v>160</v>
      </c>
      <c r="U29" s="58">
        <v>80</v>
      </c>
      <c r="V29" s="61" t="s">
        <v>638</v>
      </c>
      <c r="W29" s="57">
        <v>2</v>
      </c>
      <c r="X29" s="57">
        <f t="shared" si="9"/>
        <v>0.22222222222222221</v>
      </c>
      <c r="Y29" s="57">
        <f t="shared" si="10"/>
        <v>17.364999999999998</v>
      </c>
      <c r="Z29" s="57">
        <v>0</v>
      </c>
      <c r="AA29" s="57" t="s">
        <v>35</v>
      </c>
      <c r="AB29" s="60">
        <f t="shared" si="11"/>
        <v>-0.69</v>
      </c>
      <c r="AC29" s="57">
        <v>0.1486009236111111</v>
      </c>
      <c r="AD29" s="57">
        <f t="shared" si="12"/>
        <v>-1.8456234712499997</v>
      </c>
      <c r="AE29" s="57">
        <v>-5.68</v>
      </c>
      <c r="AF29" s="57">
        <v>-7.3449476000000002</v>
      </c>
      <c r="AG29" s="57">
        <v>0</v>
      </c>
    </row>
    <row r="30" spans="1:33" ht="15.75" customHeight="1">
      <c r="A30" s="13" t="s">
        <v>84</v>
      </c>
      <c r="B30" s="13"/>
      <c r="C30" s="17">
        <f t="shared" si="4"/>
        <v>20.033999999999999</v>
      </c>
      <c r="D30" s="17">
        <v>15</v>
      </c>
      <c r="E30" s="17">
        <v>0</v>
      </c>
      <c r="F30" s="17">
        <v>300.51</v>
      </c>
      <c r="G30" s="17">
        <v>-30.59</v>
      </c>
      <c r="H30" s="17">
        <f t="shared" si="1"/>
        <v>0.10179361751688797</v>
      </c>
      <c r="I30" s="17">
        <f t="shared" si="2"/>
        <v>8.7828181695284627E-2</v>
      </c>
      <c r="J30" s="17">
        <f t="shared" si="5"/>
        <v>26.393246881249983</v>
      </c>
      <c r="K30" s="17">
        <f t="shared" si="3"/>
        <v>1.7595497920833323</v>
      </c>
      <c r="L30" s="17">
        <v>67</v>
      </c>
      <c r="M30" s="17">
        <f t="shared" si="6"/>
        <v>0.22388059701492538</v>
      </c>
      <c r="N30" s="17">
        <v>68</v>
      </c>
      <c r="O30" s="17">
        <f t="shared" ref="O30:P30" si="38">D30/7</f>
        <v>2.1428571428571428</v>
      </c>
      <c r="P30" s="17">
        <f t="shared" si="38"/>
        <v>0</v>
      </c>
      <c r="Q30" s="17">
        <f t="shared" si="8"/>
        <v>31</v>
      </c>
      <c r="R30" s="17"/>
      <c r="S30" s="57">
        <v>0.81574239713774599</v>
      </c>
      <c r="T30" s="57">
        <v>160</v>
      </c>
      <c r="U30" s="58">
        <v>80</v>
      </c>
      <c r="V30" s="61" t="s">
        <v>638</v>
      </c>
      <c r="W30" s="57">
        <v>3</v>
      </c>
      <c r="X30" s="57">
        <f t="shared" si="9"/>
        <v>0.2</v>
      </c>
      <c r="Y30" s="57">
        <f t="shared" si="10"/>
        <v>10.196666666666667</v>
      </c>
      <c r="Z30" s="57">
        <v>0</v>
      </c>
      <c r="AA30" s="57" t="s">
        <v>35</v>
      </c>
      <c r="AB30" s="60">
        <f t="shared" si="11"/>
        <v>-0.69</v>
      </c>
      <c r="AC30" s="57">
        <v>0.1486009236111111</v>
      </c>
      <c r="AD30" s="57">
        <f t="shared" si="12"/>
        <v>-3.0760391187499994</v>
      </c>
      <c r="AE30" s="57">
        <v>-5.68</v>
      </c>
      <c r="AF30" s="57">
        <v>-7.3449476000000002</v>
      </c>
      <c r="AG30" s="57">
        <v>0</v>
      </c>
    </row>
    <row r="31" spans="1:33" ht="15.75" customHeight="1">
      <c r="A31" s="25" t="s">
        <v>85</v>
      </c>
      <c r="C31" s="17">
        <f t="shared" si="4"/>
        <v>19.990000000000002</v>
      </c>
      <c r="D31" s="17">
        <v>13</v>
      </c>
      <c r="E31" s="17">
        <v>0</v>
      </c>
      <c r="F31" s="17">
        <v>259.87</v>
      </c>
      <c r="G31" s="17">
        <v>-0.1</v>
      </c>
      <c r="H31" s="17">
        <f t="shared" si="1"/>
        <v>3.8480778850963945E-4</v>
      </c>
      <c r="I31" s="17">
        <f t="shared" si="2"/>
        <v>0.1877834326025192</v>
      </c>
      <c r="J31" s="17">
        <f t="shared" si="5"/>
        <v>48.799280630416668</v>
      </c>
      <c r="K31" s="17">
        <f t="shared" si="3"/>
        <v>3.7537908177243589</v>
      </c>
      <c r="L31" s="17">
        <v>44</v>
      </c>
      <c r="M31" s="17">
        <f t="shared" si="6"/>
        <v>0.29545454545454547</v>
      </c>
      <c r="N31" s="17">
        <v>55</v>
      </c>
      <c r="O31" s="17">
        <f t="shared" ref="O31:P31" si="39">D31/7</f>
        <v>1.8571428571428572</v>
      </c>
      <c r="P31" s="17">
        <f t="shared" si="39"/>
        <v>0</v>
      </c>
      <c r="Q31" s="17">
        <f t="shared" si="8"/>
        <v>29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0.96296296296296291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1"/>
        <v>-0.69</v>
      </c>
      <c r="AC31" s="62">
        <v>0.1486009236111111</v>
      </c>
      <c r="AD31" s="57">
        <f t="shared" si="12"/>
        <v>-2.6659005695833327</v>
      </c>
      <c r="AE31" s="57">
        <v>-5.68</v>
      </c>
      <c r="AF31" s="57">
        <v>-7.3449476000000002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8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Info!B1:BJ7000""),4,FALSE),"""")"),"Hooked, Surfboard Edition - Hook and Ring Game for Adults &amp; Kids - Includes 13 Metal Hooks and 12 Rubber Rings")</f>
        <v>Hooked, Surfboard Edition - Hook and Ring Game for Adults &amp; Kids - Includes 13 Metal Hooks and 12 Rubber Rings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Info!B1:BJ7000""),3,FALSE),"""")"),"B07RG7WBTQ")</f>
        <v>B07RG7WBTQ</v>
      </c>
      <c r="B2" s="2" t="s">
        <v>639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14.985995248161764</v>
      </c>
      <c r="D3" s="4">
        <f>SUM(D4:D99763)</f>
        <v>0</v>
      </c>
      <c r="E3" s="4"/>
      <c r="F3" s="5">
        <f t="shared" ref="F3:G3" si="0">SUM(F4:F99763)</f>
        <v>0</v>
      </c>
      <c r="G3" s="5">
        <f t="shared" si="0"/>
        <v>0</v>
      </c>
      <c r="H3" s="6" t="e">
        <f t="shared" ref="H3:H31" si="1">G3/F3*-1</f>
        <v>#DIV/0!</v>
      </c>
      <c r="I3" s="7" t="e">
        <f t="shared" ref="I3:I31" si="2">J3/F3</f>
        <v>#DIV/0!</v>
      </c>
      <c r="J3" s="5">
        <f>SUM(J4:J99763)</f>
        <v>0</v>
      </c>
      <c r="K3" s="5" t="e">
        <f t="shared" ref="K3:K31" si="3">J3/D3</f>
        <v>#DIV/0!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2 - April
2 - May
2 - Jun
2 - Jul
1 - Aug
1 - Sept
1 - Oct
1 - Nov
0 - Dec
1.5 - Jan
1.5 - Feb")</f>
        <v>2 - March
2 - April
2 - May
2 - Jun
2 - Jul
1 - Aug
1 - Sept
1 - Oct
1 - Nov
0 - Dec
1.5 -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Info!B2:BZ7000""),36,false)),"""")*-1"),-7.3180959609375)</f>
        <v>-7.3180959609374998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-7.1316205128205103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-7.1316205128205103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0</v>
      </c>
      <c r="U6" s="58" t="s">
        <v>63</v>
      </c>
      <c r="V6" s="61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-7.1316205128205103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0</v>
      </c>
      <c r="U7" s="58" t="s">
        <v>63</v>
      </c>
      <c r="V7" s="61" t="s">
        <v>63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-7.1316205129999997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-5.42</v>
      </c>
      <c r="AF8" s="57">
        <v>-7.1316205129999997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0.12643750000000001</v>
      </c>
      <c r="AD9" s="57">
        <f t="shared" si="12"/>
        <v>0</v>
      </c>
      <c r="AE9" s="57">
        <v>-5.42</v>
      </c>
      <c r="AF9" s="57">
        <v>-7.2509794870000004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0.12643750000000001</v>
      </c>
      <c r="AD10" s="57">
        <f t="shared" si="12"/>
        <v>0</v>
      </c>
      <c r="AE10" s="57">
        <v>-5.42</v>
      </c>
      <c r="AF10" s="57">
        <v>-7.2509794870000004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0.12643750000000001</v>
      </c>
      <c r="AD11" s="57">
        <f t="shared" si="12"/>
        <v>0</v>
      </c>
      <c r="AE11" s="57">
        <v>-5.42</v>
      </c>
      <c r="AF11" s="57">
        <v>-7.2509794870000004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0.12643750000000001</v>
      </c>
      <c r="AD12" s="57">
        <f t="shared" si="12"/>
        <v>0</v>
      </c>
      <c r="AE12" s="57">
        <v>-5.42</v>
      </c>
      <c r="AF12" s="57">
        <v>-7.3137999999999996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0.12643750000000001</v>
      </c>
      <c r="AD13" s="57">
        <f t="shared" si="12"/>
        <v>0</v>
      </c>
      <c r="AE13" s="57">
        <v>-5.42</v>
      </c>
      <c r="AF13" s="57">
        <v>-7.3137999999999996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0.12643750000000001</v>
      </c>
      <c r="AD14" s="57">
        <f t="shared" si="12"/>
        <v>0</v>
      </c>
      <c r="AE14" s="57">
        <v>-5.42</v>
      </c>
      <c r="AF14" s="57">
        <v>-7.3137999999999996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0.12643750000000001</v>
      </c>
      <c r="AD15" s="57">
        <f t="shared" si="12"/>
        <v>0</v>
      </c>
      <c r="AE15" s="57">
        <v>-5.42</v>
      </c>
      <c r="AF15" s="57">
        <v>-7.4342199999999998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0.12643750000000001</v>
      </c>
      <c r="AD16" s="57">
        <f t="shared" si="12"/>
        <v>0</v>
      </c>
      <c r="AE16" s="57">
        <v>-5.42</v>
      </c>
      <c r="AF16" s="57">
        <v>-7.4342199999999998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0.12643750000000001</v>
      </c>
      <c r="AD17" s="57">
        <f t="shared" si="12"/>
        <v>0</v>
      </c>
      <c r="AE17" s="57">
        <v>-5.42</v>
      </c>
      <c r="AF17" s="57">
        <v>-7.4342199999999998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116</v>
      </c>
      <c r="AB18" s="60">
        <f t="shared" si="11"/>
        <v>-0.48</v>
      </c>
      <c r="AC18" s="57">
        <v>0.12643750000000001</v>
      </c>
      <c r="AD18" s="57">
        <f t="shared" si="12"/>
        <v>0</v>
      </c>
      <c r="AE18" s="57">
        <v>-5.42</v>
      </c>
      <c r="AF18" s="57">
        <v>-7.4342199999999998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116</v>
      </c>
      <c r="AB19" s="60">
        <f t="shared" si="11"/>
        <v>-0.48</v>
      </c>
      <c r="AC19" s="57">
        <v>0.12643750000000001</v>
      </c>
      <c r="AD19" s="57">
        <f t="shared" si="12"/>
        <v>0</v>
      </c>
      <c r="AE19" s="57">
        <v>-5.42</v>
      </c>
      <c r="AF19" s="57">
        <v>-7.4342199999999998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116</v>
      </c>
      <c r="AB20" s="60">
        <f t="shared" si="11"/>
        <v>-0.48</v>
      </c>
      <c r="AC20" s="57">
        <v>0.12643750000000001</v>
      </c>
      <c r="AD20" s="57">
        <f t="shared" si="12"/>
        <v>0</v>
      </c>
      <c r="AE20" s="57">
        <v>-5.42</v>
      </c>
      <c r="AF20" s="57">
        <v>-7.4342199999999998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0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116</v>
      </c>
      <c r="AB21" s="60">
        <f t="shared" si="11"/>
        <v>-0.48</v>
      </c>
      <c r="AC21" s="57">
        <v>0.12643750000000001</v>
      </c>
      <c r="AD21" s="57">
        <f t="shared" si="12"/>
        <v>0</v>
      </c>
      <c r="AE21" s="57">
        <v>-5.42</v>
      </c>
      <c r="AF21" s="57">
        <v>-7.4342199999999998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116</v>
      </c>
      <c r="AB22" s="60">
        <f t="shared" si="11"/>
        <v>-0.48</v>
      </c>
      <c r="AC22" s="57">
        <v>0.12643750000000001</v>
      </c>
      <c r="AD22" s="57">
        <f t="shared" si="12"/>
        <v>0</v>
      </c>
      <c r="AE22" s="57">
        <v>-5.42</v>
      </c>
      <c r="AF22" s="57">
        <v>-7.4342199999999998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0.12643750000000001</v>
      </c>
      <c r="AD23" s="57">
        <f t="shared" si="12"/>
        <v>0</v>
      </c>
      <c r="AE23" s="57">
        <v>-5.42</v>
      </c>
      <c r="AF23" s="57">
        <v>-7.4342199999999998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0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0.12643750000000001</v>
      </c>
      <c r="AD24" s="57">
        <f t="shared" si="12"/>
        <v>0</v>
      </c>
      <c r="AE24" s="57">
        <v>-5.42</v>
      </c>
      <c r="AF24" s="57">
        <v>-7.4342199999999998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0.12643750000000001</v>
      </c>
      <c r="AD25" s="57">
        <f t="shared" si="12"/>
        <v>0</v>
      </c>
      <c r="AE25" s="57">
        <v>-5.42</v>
      </c>
      <c r="AF25" s="57">
        <v>-7.4342199999999998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0.12643750000000001</v>
      </c>
      <c r="AD26" s="57">
        <f t="shared" si="12"/>
        <v>0</v>
      </c>
      <c r="AE26" s="57">
        <v>-5.42</v>
      </c>
      <c r="AF26" s="57">
        <v>-7.4342199999999998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0.12643750000000001</v>
      </c>
      <c r="AD27" s="57">
        <f t="shared" si="12"/>
        <v>0</v>
      </c>
      <c r="AE27" s="57">
        <v>-5.42</v>
      </c>
      <c r="AF27" s="57">
        <v>-7.4342199999999998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0.12643750000000001</v>
      </c>
      <c r="AD28" s="57">
        <f t="shared" si="12"/>
        <v>0</v>
      </c>
      <c r="AE28" s="57">
        <v>-5.42</v>
      </c>
      <c r="AF28" s="57">
        <v>-7.3180959609374998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0.12643750000000001</v>
      </c>
      <c r="AD29" s="57">
        <f t="shared" si="12"/>
        <v>0</v>
      </c>
      <c r="AE29" s="57">
        <v>-5.42</v>
      </c>
      <c r="AF29" s="57">
        <v>-7.3180959609374998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0.12643750000000001</v>
      </c>
      <c r="AD30" s="57">
        <f t="shared" si="12"/>
        <v>0</v>
      </c>
      <c r="AE30" s="57">
        <v>-5.42</v>
      </c>
      <c r="AF30" s="57">
        <v>-7.3180959609374998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0.12643750000000001</v>
      </c>
      <c r="AD31" s="57">
        <f t="shared" si="12"/>
        <v>0</v>
      </c>
      <c r="AE31" s="57">
        <v>-5.42</v>
      </c>
      <c r="AF31" s="57">
        <v>-7.3180959609374998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1:33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1:33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1:33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1:33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1:33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1:33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1:33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1:33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1:33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1:33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1:33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1:33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6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8.5" customWidth="1"/>
    <col min="21" max="21" width="23.5" customWidth="1"/>
    <col min="22" max="22" width="20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Binoculars for Kids - Jungle Gym Swing Set Equipment Accessory")</f>
        <v>Playground Binoculars for Kids - Jungle Gym Swing Set Equipment Accessory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Info!B1:BJ7000""),3,FALSE),"""")"),"B08MQVQ128")</f>
        <v>B08MQVQ128</v>
      </c>
      <c r="B2" s="2" t="s">
        <v>640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18.5" customHeight="1">
      <c r="A3" s="45" t="s">
        <v>32</v>
      </c>
      <c r="B3" s="46"/>
      <c r="C3" s="3">
        <f>((AE31+AF31)/0.85)*-1</f>
        <v>13.284182979117649</v>
      </c>
      <c r="D3" s="4">
        <f>SUM(D4:D99763)</f>
        <v>310</v>
      </c>
      <c r="E3" s="4"/>
      <c r="F3" s="5">
        <f t="shared" ref="F3:G3" si="0">SUM(F4:F99763)</f>
        <v>7082</v>
      </c>
      <c r="G3" s="5">
        <f t="shared" si="0"/>
        <v>-96.62</v>
      </c>
      <c r="H3" s="6">
        <f>G3/F3*-1</f>
        <v>1.3643038689635697E-2</v>
      </c>
      <c r="I3" s="7">
        <f>J3/F3</f>
        <v>0.30124018157983412</v>
      </c>
      <c r="J3" s="5">
        <f>SUM(J4:J99763)</f>
        <v>2133.3829659483854</v>
      </c>
      <c r="K3" s="5">
        <f>J3/D3</f>
        <v>6.8818805353173724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4x6 - Jan
8 - Feb")</f>
        <v>0 - March
0 - April
0 - May
0 - Jun
0 - Jul
0 - Aug
0 - Sept
0 - Oct
0 - Nov
0 - Dec
4x6 - Jan
8 -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40</v>
      </c>
      <c r="X3" s="6">
        <f>AVERAGE(X4:X99763)</f>
        <v>5.6297670583384876E-2</v>
      </c>
      <c r="Y3" s="5">
        <f>ROUND(AVERAGE(Y4:Y99763),2)</f>
        <v>0.54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Info!B2:BZ7000""),36,false)),"""")*-1"),-5.01155553225)</f>
        <v>-5.0115555322500001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 t="s">
        <v>63</v>
      </c>
      <c r="V17" s="61" t="s">
        <v>63</v>
      </c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customHeight="1">
      <c r="A18" s="13" t="s">
        <v>61</v>
      </c>
      <c r="B18" s="13" t="s">
        <v>641</v>
      </c>
      <c r="C18" s="17">
        <f t="shared" ref="C18:C31" si="1">IFERROR(F18/D18," - ")</f>
        <v>14.99</v>
      </c>
      <c r="D18" s="17">
        <v>18</v>
      </c>
      <c r="E18" s="17">
        <v>0</v>
      </c>
      <c r="F18" s="17">
        <v>269.82</v>
      </c>
      <c r="G18" s="17">
        <v>-19.43</v>
      </c>
      <c r="H18" s="17">
        <f t="shared" ref="H18:H31" si="2">G18/F18*-1</f>
        <v>7.2010970276480624E-2</v>
      </c>
      <c r="I18" s="17">
        <f t="shared" ref="I18:I31" si="3">J18/F18</f>
        <v>-4.3920284998079255E-2</v>
      </c>
      <c r="J18" s="17">
        <f t="shared" ref="J18:J31" si="4">F18*0.85+G18+AF18*D18+D18*AE18+AG18+AD18</f>
        <v>-11.850571298181745</v>
      </c>
      <c r="K18" s="17">
        <f t="shared" ref="K18:K31" si="5">J18/D18</f>
        <v>-0.65836507212120798</v>
      </c>
      <c r="L18" s="17">
        <v>19</v>
      </c>
      <c r="M18" s="17">
        <f t="shared" ref="M18:M31" si="6">IFERROR(D18/L18,"-")</f>
        <v>0.94736842105263153</v>
      </c>
      <c r="N18" s="17">
        <v>183</v>
      </c>
      <c r="O18" s="17">
        <f t="shared" ref="O18:P18" si="7">D18/7</f>
        <v>2.5714285714285716</v>
      </c>
      <c r="P18" s="17">
        <f t="shared" si="7"/>
        <v>0</v>
      </c>
      <c r="Q18" s="17">
        <f t="shared" ref="Q18:Q31" si="8">ROUNDDOWN(N18/(O18+P18),0)</f>
        <v>71</v>
      </c>
      <c r="R18" s="17"/>
      <c r="S18" s="57">
        <v>0.1256544502617801</v>
      </c>
      <c r="T18" s="57">
        <v>150</v>
      </c>
      <c r="U18" s="58" t="s">
        <v>63</v>
      </c>
      <c r="V18" s="61" t="s">
        <v>63</v>
      </c>
      <c r="W18" s="57">
        <v>5</v>
      </c>
      <c r="X18" s="57">
        <f t="shared" ref="X18:X31" si="9">IFERROR(W18/D18,0)</f>
        <v>0.27777777777777779</v>
      </c>
      <c r="Y18" s="57">
        <f t="shared" ref="Y18:Y31" si="10">IFERROR(G18/(W18+Z18)*-1,0)</f>
        <v>3.2383333333333333</v>
      </c>
      <c r="Z18" s="57">
        <v>1</v>
      </c>
      <c r="AA18" s="57" t="s">
        <v>35</v>
      </c>
      <c r="AB18" s="60">
        <f t="shared" ref="AB18:AB31" si="11">IF(OR(AA18="UsLargeStandardSize",AA18="UsSmallStandardSize"),-0.69,-0.48)</f>
        <v>-0.69</v>
      </c>
      <c r="AC18" s="57">
        <v>0.38625440740740735</v>
      </c>
      <c r="AD18" s="57">
        <f t="shared" ref="AD18:AD31" si="12">IFERROR(AB18*AC18*D18*2,0)</f>
        <v>-9.5945594799999974</v>
      </c>
      <c r="AE18" s="57">
        <v>-6.56</v>
      </c>
      <c r="AF18" s="57">
        <v>-5.2273895454545398</v>
      </c>
      <c r="AG18" s="57">
        <v>0</v>
      </c>
    </row>
    <row r="19" spans="1:33" ht="15.75" customHeight="1">
      <c r="A19" s="13" t="s">
        <v>64</v>
      </c>
      <c r="B19" s="13" t="s">
        <v>642</v>
      </c>
      <c r="C19" s="17">
        <f t="shared" si="1"/>
        <v>16.075714285714284</v>
      </c>
      <c r="D19" s="17">
        <v>70</v>
      </c>
      <c r="E19" s="17">
        <v>0</v>
      </c>
      <c r="F19" s="17">
        <v>1125.3</v>
      </c>
      <c r="G19" s="17">
        <v>-41.03</v>
      </c>
      <c r="H19" s="17">
        <f t="shared" si="2"/>
        <v>3.64613880742913E-2</v>
      </c>
      <c r="I19" s="17">
        <f t="shared" si="3"/>
        <v>4.7139034979673484E-2</v>
      </c>
      <c r="J19" s="17">
        <f t="shared" si="4"/>
        <v>53.045556062626574</v>
      </c>
      <c r="K19" s="17">
        <f t="shared" si="5"/>
        <v>0.75779365803752252</v>
      </c>
      <c r="L19" s="17">
        <v>115</v>
      </c>
      <c r="M19" s="17">
        <f t="shared" si="6"/>
        <v>0.60869565217391308</v>
      </c>
      <c r="N19" s="17">
        <v>118</v>
      </c>
      <c r="O19" s="17">
        <f t="shared" ref="O19:P19" si="13">D19/7</f>
        <v>10</v>
      </c>
      <c r="P19" s="17">
        <f t="shared" si="13"/>
        <v>0</v>
      </c>
      <c r="Q19" s="17">
        <f t="shared" si="8"/>
        <v>11</v>
      </c>
      <c r="R19" s="17"/>
      <c r="S19" s="57">
        <v>1.837037037037037</v>
      </c>
      <c r="T19" s="57">
        <v>150</v>
      </c>
      <c r="U19" s="58" t="s">
        <v>63</v>
      </c>
      <c r="V19" s="61" t="s">
        <v>63</v>
      </c>
      <c r="W19" s="57">
        <v>23</v>
      </c>
      <c r="X19" s="57">
        <f t="shared" si="9"/>
        <v>0.32857142857142857</v>
      </c>
      <c r="Y19" s="57">
        <f t="shared" si="10"/>
        <v>1.7095833333333335</v>
      </c>
      <c r="Z19" s="57">
        <v>1</v>
      </c>
      <c r="AA19" s="57" t="s">
        <v>35</v>
      </c>
      <c r="AB19" s="60">
        <f t="shared" si="11"/>
        <v>-0.69</v>
      </c>
      <c r="AC19" s="57">
        <v>0.38625440740740735</v>
      </c>
      <c r="AD19" s="57">
        <f t="shared" si="12"/>
        <v>-37.312175755555543</v>
      </c>
      <c r="AE19" s="57">
        <v>-6.56</v>
      </c>
      <c r="AF19" s="57">
        <v>-5.2273895454545398</v>
      </c>
      <c r="AG19" s="57">
        <v>0</v>
      </c>
    </row>
    <row r="20" spans="1:33" ht="15.75" customHeight="1">
      <c r="A20" s="13" t="s">
        <v>66</v>
      </c>
      <c r="B20" s="13" t="s">
        <v>643</v>
      </c>
      <c r="C20" s="17">
        <f t="shared" si="1"/>
        <v>17.397878787878788</v>
      </c>
      <c r="D20" s="17">
        <v>66</v>
      </c>
      <c r="E20" s="17">
        <v>1</v>
      </c>
      <c r="F20" s="17">
        <v>1148.26</v>
      </c>
      <c r="G20" s="17">
        <v>-36.159999999999997</v>
      </c>
      <c r="H20" s="17">
        <f t="shared" si="2"/>
        <v>3.1491125703237942E-2</v>
      </c>
      <c r="I20" s="17">
        <f t="shared" si="3"/>
        <v>0.11035239281463581</v>
      </c>
      <c r="J20" s="17">
        <f t="shared" si="4"/>
        <v>126.71323857333371</v>
      </c>
      <c r="K20" s="17">
        <f t="shared" si="5"/>
        <v>1.9198975541414198</v>
      </c>
      <c r="L20" s="17">
        <v>146</v>
      </c>
      <c r="M20" s="17">
        <f t="shared" si="6"/>
        <v>0.45205479452054792</v>
      </c>
      <c r="N20" s="17">
        <v>44</v>
      </c>
      <c r="O20" s="17">
        <f t="shared" ref="O20:P20" si="14">D20/7</f>
        <v>9.4285714285714288</v>
      </c>
      <c r="P20" s="17">
        <f t="shared" si="14"/>
        <v>0.14285714285714285</v>
      </c>
      <c r="Q20" s="17">
        <f t="shared" si="8"/>
        <v>4</v>
      </c>
      <c r="R20" s="17"/>
      <c r="S20" s="57">
        <v>9.4482758620689662</v>
      </c>
      <c r="T20" s="57">
        <v>150</v>
      </c>
      <c r="U20" s="58" t="s">
        <v>63</v>
      </c>
      <c r="V20" s="61" t="s">
        <v>63</v>
      </c>
      <c r="W20" s="57">
        <v>12</v>
      </c>
      <c r="X20" s="57">
        <f t="shared" si="9"/>
        <v>0.18181818181818182</v>
      </c>
      <c r="Y20" s="57">
        <f t="shared" si="10"/>
        <v>2.5828571428571427</v>
      </c>
      <c r="Z20" s="57">
        <v>2</v>
      </c>
      <c r="AA20" s="57" t="s">
        <v>35</v>
      </c>
      <c r="AB20" s="60">
        <f t="shared" si="11"/>
        <v>-0.69</v>
      </c>
      <c r="AC20" s="57">
        <v>0.38625440740740735</v>
      </c>
      <c r="AD20" s="57">
        <f t="shared" si="12"/>
        <v>-35.180051426666658</v>
      </c>
      <c r="AE20" s="57">
        <v>-6.56</v>
      </c>
      <c r="AF20" s="57">
        <v>-5.2273895454545398</v>
      </c>
      <c r="AG20" s="57">
        <v>0</v>
      </c>
    </row>
    <row r="21" spans="1:33" ht="15.75" customHeight="1">
      <c r="A21" s="13" t="s">
        <v>68</v>
      </c>
      <c r="B21" s="13" t="s">
        <v>644</v>
      </c>
      <c r="C21" s="17">
        <f t="shared" si="1"/>
        <v>23.952592592592595</v>
      </c>
      <c r="D21" s="17">
        <v>27</v>
      </c>
      <c r="E21" s="17">
        <v>0</v>
      </c>
      <c r="F21" s="17">
        <v>646.72</v>
      </c>
      <c r="G21" s="17">
        <v>0</v>
      </c>
      <c r="H21" s="17">
        <f t="shared" si="2"/>
        <v>0</v>
      </c>
      <c r="I21" s="17">
        <f t="shared" si="3"/>
        <v>0.33563310714486555</v>
      </c>
      <c r="J21" s="17">
        <f t="shared" si="4"/>
        <v>217.06064305272744</v>
      </c>
      <c r="K21" s="17">
        <f t="shared" si="5"/>
        <v>8.0392830760269423</v>
      </c>
      <c r="L21" s="17">
        <v>89</v>
      </c>
      <c r="M21" s="17">
        <f t="shared" si="6"/>
        <v>0.30337078651685395</v>
      </c>
      <c r="N21" s="17">
        <v>173</v>
      </c>
      <c r="O21" s="17">
        <f t="shared" ref="O21:P21" si="15">D21/7</f>
        <v>3.8571428571428572</v>
      </c>
      <c r="P21" s="17">
        <f t="shared" si="15"/>
        <v>0</v>
      </c>
      <c r="Q21" s="17">
        <f t="shared" si="8"/>
        <v>44</v>
      </c>
      <c r="R21" s="17"/>
      <c r="S21" s="57">
        <v>3.8666666666666671</v>
      </c>
      <c r="T21" s="57">
        <v>150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0.38625440740740735</v>
      </c>
      <c r="AD21" s="57">
        <f t="shared" si="12"/>
        <v>-14.391839219999996</v>
      </c>
      <c r="AE21" s="57">
        <v>-6.56</v>
      </c>
      <c r="AF21" s="57">
        <v>-5.2273895454545398</v>
      </c>
      <c r="AG21" s="57">
        <v>0</v>
      </c>
    </row>
    <row r="22" spans="1:33" ht="15.75" customHeight="1">
      <c r="A22" s="13" t="s">
        <v>70</v>
      </c>
      <c r="B22" s="13" t="s">
        <v>643</v>
      </c>
      <c r="C22" s="17">
        <f t="shared" si="1"/>
        <v>27.31</v>
      </c>
      <c r="D22" s="17">
        <v>16</v>
      </c>
      <c r="E22" s="17">
        <v>0</v>
      </c>
      <c r="F22" s="17">
        <v>436.96</v>
      </c>
      <c r="G22" s="17">
        <v>0</v>
      </c>
      <c r="H22" s="17">
        <f t="shared" si="2"/>
        <v>0</v>
      </c>
      <c r="I22" s="17">
        <f t="shared" si="3"/>
        <v>0.39886779100414654</v>
      </c>
      <c r="J22" s="17">
        <f t="shared" si="4"/>
        <v>174.28926995717185</v>
      </c>
      <c r="K22" s="17">
        <f t="shared" si="5"/>
        <v>10.893079372323241</v>
      </c>
      <c r="L22" s="17">
        <v>71</v>
      </c>
      <c r="M22" s="17">
        <f t="shared" si="6"/>
        <v>0.22535211267605634</v>
      </c>
      <c r="N22" s="17">
        <v>161</v>
      </c>
      <c r="O22" s="17">
        <f t="shared" ref="O22:P22" si="16">D22/7</f>
        <v>2.2857142857142856</v>
      </c>
      <c r="P22" s="17">
        <f t="shared" si="16"/>
        <v>0</v>
      </c>
      <c r="Q22" s="17">
        <f t="shared" si="8"/>
        <v>70</v>
      </c>
      <c r="R22" s="17"/>
      <c r="S22" s="57">
        <v>2.1117318435754191</v>
      </c>
      <c r="T22" s="57">
        <v>150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0.38625440740740735</v>
      </c>
      <c r="AD22" s="57">
        <f t="shared" si="12"/>
        <v>-8.528497315555553</v>
      </c>
      <c r="AE22" s="57">
        <v>-6.56</v>
      </c>
      <c r="AF22" s="57">
        <v>-5.2273895454545398</v>
      </c>
      <c r="AG22" s="57">
        <v>0</v>
      </c>
    </row>
    <row r="23" spans="1:33" ht="15.75" customHeight="1">
      <c r="A23" s="13" t="s">
        <v>72</v>
      </c>
      <c r="B23" s="13" t="s">
        <v>645</v>
      </c>
      <c r="C23" s="17">
        <f t="shared" si="1"/>
        <v>31.321818181818184</v>
      </c>
      <c r="D23" s="17">
        <v>22</v>
      </c>
      <c r="E23" s="17">
        <v>0</v>
      </c>
      <c r="F23" s="17">
        <v>689.08</v>
      </c>
      <c r="G23" s="17">
        <v>0</v>
      </c>
      <c r="H23" s="17">
        <f t="shared" si="2"/>
        <v>0</v>
      </c>
      <c r="I23" s="17">
        <f t="shared" si="3"/>
        <v>0.45665052851789534</v>
      </c>
      <c r="J23" s="17">
        <f t="shared" si="4"/>
        <v>314.66874619111132</v>
      </c>
      <c r="K23" s="17">
        <f t="shared" si="5"/>
        <v>14.303124826868697</v>
      </c>
      <c r="L23" s="17">
        <v>66</v>
      </c>
      <c r="M23" s="17">
        <f t="shared" si="6"/>
        <v>0.33333333333333331</v>
      </c>
      <c r="N23" s="17">
        <v>138</v>
      </c>
      <c r="O23" s="17">
        <f t="shared" ref="O23:P23" si="17">D23/7</f>
        <v>3.1428571428571428</v>
      </c>
      <c r="P23" s="17">
        <f t="shared" si="17"/>
        <v>0</v>
      </c>
      <c r="Q23" s="17">
        <f t="shared" si="8"/>
        <v>43</v>
      </c>
      <c r="R23" s="17"/>
      <c r="S23" s="57">
        <v>2.64951768488746</v>
      </c>
      <c r="T23" s="57">
        <v>150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0.38625440740740735</v>
      </c>
      <c r="AD23" s="57">
        <f t="shared" si="12"/>
        <v>-11.726683808888886</v>
      </c>
      <c r="AE23" s="57">
        <v>-6.56</v>
      </c>
      <c r="AF23" s="57">
        <v>-5.2273895454545398</v>
      </c>
      <c r="AG23" s="57">
        <v>0</v>
      </c>
    </row>
    <row r="24" spans="1:33" ht="15.75" customHeight="1">
      <c r="A24" s="13" t="s">
        <v>74</v>
      </c>
      <c r="B24" s="13" t="s">
        <v>646</v>
      </c>
      <c r="C24" s="17">
        <f t="shared" si="1"/>
        <v>33.708124999999995</v>
      </c>
      <c r="D24" s="17">
        <v>16</v>
      </c>
      <c r="E24" s="17">
        <v>0</v>
      </c>
      <c r="F24" s="17">
        <v>539.32999999999993</v>
      </c>
      <c r="G24" s="17">
        <v>0</v>
      </c>
      <c r="H24" s="17">
        <f t="shared" si="2"/>
        <v>0</v>
      </c>
      <c r="I24" s="17">
        <f t="shared" si="3"/>
        <v>0.48449700546450558</v>
      </c>
      <c r="J24" s="17">
        <f t="shared" si="4"/>
        <v>261.30376995717177</v>
      </c>
      <c r="K24" s="17">
        <f t="shared" si="5"/>
        <v>16.331485622323235</v>
      </c>
      <c r="L24" s="17">
        <v>65</v>
      </c>
      <c r="M24" s="17">
        <f t="shared" si="6"/>
        <v>0.24615384615384617</v>
      </c>
      <c r="N24" s="17">
        <v>123</v>
      </c>
      <c r="O24" s="17">
        <f t="shared" ref="O24:P24" si="18">D24/7</f>
        <v>2.2857142857142856</v>
      </c>
      <c r="P24" s="17">
        <f t="shared" si="18"/>
        <v>0</v>
      </c>
      <c r="Q24" s="17">
        <f t="shared" si="8"/>
        <v>53</v>
      </c>
      <c r="R24" s="17"/>
      <c r="S24" s="57">
        <v>4.3883495145631066</v>
      </c>
      <c r="T24" s="57">
        <v>150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0.38625440740740735</v>
      </c>
      <c r="AD24" s="57">
        <f t="shared" si="12"/>
        <v>-8.528497315555553</v>
      </c>
      <c r="AE24" s="57">
        <v>-6.56</v>
      </c>
      <c r="AF24" s="57">
        <v>-5.2273895454545398</v>
      </c>
      <c r="AG24" s="57">
        <v>0</v>
      </c>
    </row>
    <row r="25" spans="1:33" ht="15.75" customHeight="1">
      <c r="A25" s="13" t="s">
        <v>76</v>
      </c>
      <c r="B25" s="13" t="s">
        <v>647</v>
      </c>
      <c r="C25" s="17">
        <f t="shared" si="1"/>
        <v>31.616000000000003</v>
      </c>
      <c r="D25" s="17">
        <v>10</v>
      </c>
      <c r="E25" s="17">
        <v>1</v>
      </c>
      <c r="F25" s="17">
        <v>316.16000000000003</v>
      </c>
      <c r="G25" s="17">
        <v>0</v>
      </c>
      <c r="H25" s="17">
        <f t="shared" si="2"/>
        <v>0</v>
      </c>
      <c r="I25" s="17">
        <f t="shared" si="3"/>
        <v>0.46916685767722782</v>
      </c>
      <c r="J25" s="17">
        <f t="shared" si="4"/>
        <v>148.33179372323235</v>
      </c>
      <c r="K25" s="17">
        <f t="shared" si="5"/>
        <v>14.833179372323235</v>
      </c>
      <c r="L25" s="17">
        <v>65</v>
      </c>
      <c r="M25" s="17">
        <f t="shared" si="6"/>
        <v>0.15384615384615385</v>
      </c>
      <c r="N25" s="17">
        <v>112</v>
      </c>
      <c r="O25" s="17">
        <f t="shared" ref="O25:P25" si="19">D25/7</f>
        <v>1.4285714285714286</v>
      </c>
      <c r="P25" s="17">
        <f t="shared" si="19"/>
        <v>0.14285714285714285</v>
      </c>
      <c r="Q25" s="17">
        <f t="shared" si="8"/>
        <v>71</v>
      </c>
      <c r="R25" s="17"/>
      <c r="S25" s="57">
        <v>3.031847133757962</v>
      </c>
      <c r="T25" s="57">
        <v>150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0.38625440740740735</v>
      </c>
      <c r="AD25" s="57">
        <f t="shared" si="12"/>
        <v>-5.3303108222222209</v>
      </c>
      <c r="AE25" s="57">
        <v>-6.28</v>
      </c>
      <c r="AF25" s="57">
        <v>-5.2273895454545398</v>
      </c>
      <c r="AG25" s="57">
        <v>0</v>
      </c>
    </row>
    <row r="26" spans="1:33" ht="15.75" customHeight="1">
      <c r="A26" s="13" t="s">
        <v>78</v>
      </c>
      <c r="B26" s="13" t="s">
        <v>643</v>
      </c>
      <c r="C26" s="17">
        <f t="shared" si="1"/>
        <v>32.323333333333338</v>
      </c>
      <c r="D26" s="17">
        <v>9</v>
      </c>
      <c r="E26" s="17">
        <v>0</v>
      </c>
      <c r="F26" s="17">
        <v>290.91000000000003</v>
      </c>
      <c r="G26" s="17">
        <v>0</v>
      </c>
      <c r="H26" s="17">
        <f t="shared" si="2"/>
        <v>0</v>
      </c>
      <c r="I26" s="17">
        <f t="shared" si="3"/>
        <v>0.47750065089171612</v>
      </c>
      <c r="J26" s="17">
        <f t="shared" si="4"/>
        <v>138.90971435090916</v>
      </c>
      <c r="K26" s="17">
        <f t="shared" si="5"/>
        <v>15.434412705656573</v>
      </c>
      <c r="L26" s="17">
        <v>45</v>
      </c>
      <c r="M26" s="17">
        <f t="shared" si="6"/>
        <v>0.2</v>
      </c>
      <c r="N26" s="17">
        <v>104</v>
      </c>
      <c r="O26" s="17">
        <f t="shared" ref="O26:P26" si="20">D26/7</f>
        <v>1.2857142857142858</v>
      </c>
      <c r="P26" s="17">
        <f t="shared" si="20"/>
        <v>0</v>
      </c>
      <c r="Q26" s="17">
        <f t="shared" si="8"/>
        <v>80</v>
      </c>
      <c r="R26" s="17"/>
      <c r="S26" s="57">
        <v>2.0709812108559502</v>
      </c>
      <c r="T26" s="57">
        <v>150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0.38625440740740735</v>
      </c>
      <c r="AD26" s="57">
        <f t="shared" si="12"/>
        <v>-4.7972797399999987</v>
      </c>
      <c r="AE26" s="57">
        <v>-6.28</v>
      </c>
      <c r="AF26" s="57">
        <v>-5.2273895454545398</v>
      </c>
      <c r="AG26" s="57">
        <v>0</v>
      </c>
    </row>
    <row r="27" spans="1:33" ht="15.75" customHeight="1">
      <c r="A27" s="13" t="s">
        <v>79</v>
      </c>
      <c r="B27" s="13" t="s">
        <v>648</v>
      </c>
      <c r="C27" s="17">
        <f t="shared" si="1"/>
        <v>29.99</v>
      </c>
      <c r="D27" s="17">
        <v>16</v>
      </c>
      <c r="E27" s="17">
        <v>0</v>
      </c>
      <c r="F27" s="17">
        <v>479.84</v>
      </c>
      <c r="G27" s="17">
        <v>0</v>
      </c>
      <c r="H27" s="17">
        <f t="shared" si="2"/>
        <v>0</v>
      </c>
      <c r="I27" s="17">
        <f t="shared" si="3"/>
        <v>0.44851881868366916</v>
      </c>
      <c r="J27" s="17">
        <f t="shared" si="4"/>
        <v>215.21726995717179</v>
      </c>
      <c r="K27" s="17">
        <f t="shared" si="5"/>
        <v>13.451079372323237</v>
      </c>
      <c r="L27" s="17">
        <v>54</v>
      </c>
      <c r="M27" s="17">
        <f t="shared" si="6"/>
        <v>0.29629629629629628</v>
      </c>
      <c r="N27" s="17">
        <v>90</v>
      </c>
      <c r="O27" s="17">
        <f t="shared" ref="O27:P27" si="21">D27/7</f>
        <v>2.2857142857142856</v>
      </c>
      <c r="P27" s="17">
        <f t="shared" si="21"/>
        <v>0</v>
      </c>
      <c r="Q27" s="17">
        <f t="shared" si="8"/>
        <v>39</v>
      </c>
      <c r="R27" s="17"/>
      <c r="S27" s="57">
        <v>2.5480769230769229</v>
      </c>
      <c r="T27" s="57">
        <v>150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0.38625440740740735</v>
      </c>
      <c r="AD27" s="57">
        <f t="shared" si="12"/>
        <v>-8.528497315555553</v>
      </c>
      <c r="AE27" s="57">
        <v>-6.28</v>
      </c>
      <c r="AF27" s="57">
        <v>-5.2273895454545398</v>
      </c>
      <c r="AG27" s="57">
        <v>0</v>
      </c>
    </row>
    <row r="28" spans="1:33" ht="15.75" customHeight="1">
      <c r="A28" s="13" t="s">
        <v>81</v>
      </c>
      <c r="B28" s="13" t="s">
        <v>643</v>
      </c>
      <c r="C28" s="17">
        <f t="shared" si="1"/>
        <v>27.683076923076921</v>
      </c>
      <c r="D28" s="17">
        <v>13</v>
      </c>
      <c r="E28" s="17">
        <v>0</v>
      </c>
      <c r="F28" s="17">
        <v>359.88</v>
      </c>
      <c r="G28" s="17">
        <v>0</v>
      </c>
      <c r="H28" s="17">
        <f t="shared" si="2"/>
        <v>0</v>
      </c>
      <c r="I28" s="17">
        <f t="shared" si="3"/>
        <v>0.42285865847466131</v>
      </c>
      <c r="J28" s="17">
        <f t="shared" si="4"/>
        <v>152.17837401186111</v>
      </c>
      <c r="K28" s="17">
        <f t="shared" si="5"/>
        <v>11.706028770143162</v>
      </c>
      <c r="L28" s="17">
        <v>50</v>
      </c>
      <c r="M28" s="17">
        <f t="shared" si="6"/>
        <v>0.26</v>
      </c>
      <c r="N28" s="17">
        <v>76</v>
      </c>
      <c r="O28" s="17">
        <f t="shared" ref="O28:P28" si="22">D28/7</f>
        <v>1.8571428571428572</v>
      </c>
      <c r="P28" s="17">
        <f t="shared" si="22"/>
        <v>0</v>
      </c>
      <c r="Q28" s="17">
        <f t="shared" si="8"/>
        <v>40</v>
      </c>
      <c r="R28" s="17"/>
      <c r="S28" s="57">
        <v>3.460815047021943</v>
      </c>
      <c r="T28" s="57">
        <v>150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0.38625440740740735</v>
      </c>
      <c r="AD28" s="57">
        <f t="shared" si="12"/>
        <v>-6.9294040688888865</v>
      </c>
      <c r="AE28" s="57">
        <v>-6.28</v>
      </c>
      <c r="AF28" s="57">
        <v>-5.0115555322500001</v>
      </c>
      <c r="AG28" s="57">
        <v>0</v>
      </c>
    </row>
    <row r="29" spans="1:33" ht="15.75" customHeight="1">
      <c r="A29" s="13" t="s">
        <v>82</v>
      </c>
      <c r="B29" s="13" t="s">
        <v>649</v>
      </c>
      <c r="C29" s="17">
        <f t="shared" si="1"/>
        <v>29.99</v>
      </c>
      <c r="D29" s="17">
        <v>8</v>
      </c>
      <c r="E29" s="17">
        <v>0</v>
      </c>
      <c r="F29" s="17">
        <v>239.92</v>
      </c>
      <c r="G29" s="17">
        <v>0</v>
      </c>
      <c r="H29" s="17">
        <f t="shared" si="2"/>
        <v>0</v>
      </c>
      <c r="I29" s="17">
        <f t="shared" si="3"/>
        <v>0.45571568474584118</v>
      </c>
      <c r="J29" s="17">
        <f t="shared" si="4"/>
        <v>109.33530708422221</v>
      </c>
      <c r="K29" s="17">
        <f t="shared" si="5"/>
        <v>13.666913385527776</v>
      </c>
      <c r="L29" s="17">
        <v>33</v>
      </c>
      <c r="M29" s="17">
        <f t="shared" si="6"/>
        <v>0.24242424242424243</v>
      </c>
      <c r="N29" s="17">
        <v>68</v>
      </c>
      <c r="O29" s="17">
        <f t="shared" ref="O29:P29" si="23">D29/7</f>
        <v>1.1428571428571428</v>
      </c>
      <c r="P29" s="17">
        <f t="shared" si="23"/>
        <v>0</v>
      </c>
      <c r="Q29" s="17">
        <f t="shared" si="8"/>
        <v>59</v>
      </c>
      <c r="R29" s="17"/>
      <c r="S29" s="57">
        <v>2.9610389610389611</v>
      </c>
      <c r="T29" s="57">
        <v>150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0.38625440740740735</v>
      </c>
      <c r="AD29" s="57">
        <f t="shared" si="12"/>
        <v>-4.2642486577777765</v>
      </c>
      <c r="AE29" s="57">
        <v>-6.28</v>
      </c>
      <c r="AF29" s="57">
        <v>-5.0115555322500001</v>
      </c>
      <c r="AG29" s="57">
        <v>0</v>
      </c>
    </row>
    <row r="30" spans="1:33" ht="15.75" customHeight="1">
      <c r="A30" s="13" t="s">
        <v>84</v>
      </c>
      <c r="B30" s="13" t="s">
        <v>643</v>
      </c>
      <c r="C30" s="17">
        <f t="shared" si="1"/>
        <v>29.990000000000002</v>
      </c>
      <c r="D30" s="17">
        <v>14</v>
      </c>
      <c r="E30" s="17">
        <v>0</v>
      </c>
      <c r="F30" s="17">
        <v>419.86</v>
      </c>
      <c r="G30" s="17">
        <v>0</v>
      </c>
      <c r="H30" s="17">
        <f t="shared" si="2"/>
        <v>0</v>
      </c>
      <c r="I30" s="17">
        <f t="shared" si="3"/>
        <v>0.45571568474584134</v>
      </c>
      <c r="J30" s="17">
        <f t="shared" si="4"/>
        <v>191.33678739738895</v>
      </c>
      <c r="K30" s="17">
        <f t="shared" si="5"/>
        <v>13.666913385527781</v>
      </c>
      <c r="L30" s="17">
        <v>36</v>
      </c>
      <c r="M30" s="17">
        <f t="shared" si="6"/>
        <v>0.3888888888888889</v>
      </c>
      <c r="N30" s="17">
        <v>54</v>
      </c>
      <c r="O30" s="17">
        <f t="shared" ref="O30:P30" si="24">D30/7</f>
        <v>2</v>
      </c>
      <c r="P30" s="17">
        <f t="shared" si="24"/>
        <v>0</v>
      </c>
      <c r="Q30" s="17">
        <f t="shared" si="8"/>
        <v>27</v>
      </c>
      <c r="R30" s="17"/>
      <c r="S30" s="57">
        <v>2.1798165137614678</v>
      </c>
      <c r="T30" s="57">
        <v>150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0.38625440740740735</v>
      </c>
      <c r="AD30" s="57">
        <f t="shared" si="12"/>
        <v>-7.4624351511111087</v>
      </c>
      <c r="AE30" s="57">
        <v>-6.28</v>
      </c>
      <c r="AF30" s="57">
        <v>-5.0115555322500001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23.991999999999997</v>
      </c>
      <c r="D31" s="17">
        <v>5</v>
      </c>
      <c r="E31" s="17">
        <v>0</v>
      </c>
      <c r="F31" s="17">
        <v>119.96</v>
      </c>
      <c r="G31" s="17">
        <v>0</v>
      </c>
      <c r="H31" s="17">
        <f t="shared" si="2"/>
        <v>0</v>
      </c>
      <c r="I31" s="17">
        <f t="shared" si="3"/>
        <v>0.35714460593230146</v>
      </c>
      <c r="J31" s="17">
        <f t="shared" si="4"/>
        <v>42.84306692763888</v>
      </c>
      <c r="K31" s="17">
        <f t="shared" si="5"/>
        <v>8.568613385527776</v>
      </c>
      <c r="L31" s="17">
        <v>20</v>
      </c>
      <c r="M31" s="17">
        <f t="shared" si="6"/>
        <v>0.25</v>
      </c>
      <c r="N31" s="17">
        <v>52</v>
      </c>
      <c r="O31" s="17">
        <f t="shared" ref="O31:P31" si="25">D31/7</f>
        <v>0.7142857142857143</v>
      </c>
      <c r="P31" s="17">
        <f t="shared" si="25"/>
        <v>0</v>
      </c>
      <c r="Q31" s="17">
        <f t="shared" si="8"/>
        <v>72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2.3524752475247519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0.38625440740740735</v>
      </c>
      <c r="AD31" s="57">
        <f t="shared" si="12"/>
        <v>-2.6651554111111104</v>
      </c>
      <c r="AE31" s="57">
        <v>-6.28</v>
      </c>
      <c r="AF31" s="57">
        <v>-5.0115555322500001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1:33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1:33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1:33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1:33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1:33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1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5.3320312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Info!B1:BJ7000""),4,FALSE),"""")"),"Rock Climbing Wall Hand Holds for Kids for Outdoor Playground")</f>
        <v>Rock Climbing Wall Hand Holds for Kids for Outdoor Playground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Info!B1:BJ7000""),3,FALSE),"""")"),"B074CM4DBN")</f>
        <v>B074CM4DBN</v>
      </c>
      <c r="B2" s="2" t="s">
        <v>650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20.75" customHeight="1">
      <c r="A3" s="45" t="s">
        <v>32</v>
      </c>
      <c r="B3" s="46"/>
      <c r="C3" s="3">
        <f>((AE31+AF31)/0.85)*-1</f>
        <v>14.903544647058823</v>
      </c>
      <c r="D3" s="4">
        <f>SUM(D4:D99763)</f>
        <v>146</v>
      </c>
      <c r="E3" s="4"/>
      <c r="F3" s="5">
        <f t="shared" ref="F3:G3" si="0">SUM(F4:F99763)</f>
        <v>2420.96</v>
      </c>
      <c r="G3" s="5">
        <f t="shared" si="0"/>
        <v>-109.38999999999999</v>
      </c>
      <c r="H3" s="6">
        <f t="shared" ref="H3:H31" si="1">G3/F3*-1</f>
        <v>4.5184554887317423E-2</v>
      </c>
      <c r="I3" s="7">
        <f t="shared" ref="I3:I31" si="2">J3/F3</f>
        <v>3.1471750875686111E-3</v>
      </c>
      <c r="J3" s="5">
        <f>SUM(J4:J99763)</f>
        <v>7.6191850000001047</v>
      </c>
      <c r="K3" s="5">
        <f t="shared" ref="K3:K31" si="3">J3/D3</f>
        <v>5.2186198630137702E-2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8 - April
8 - May
8 - Jun
4 - Jul
3 - Aug
3 - Sept
2 - Oct
1 - Nov
1 - Dec
1.5 - Jan
2.5 - Feb")</f>
        <v>3 - March
8 - April
8 - May
8 - Jun
4 - Jul
3 - Aug
3 - Sept
2 - Oct
1 - Nov
1 - Dec
1.5 - Jan
2.5 -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20</v>
      </c>
      <c r="X3" s="6">
        <f>AVERAGE(X4:X99763)</f>
        <v>4.1588601457022513E-2</v>
      </c>
      <c r="Y3" s="5">
        <f>ROUND(AVERAGE(Y4:Y99763),2)</f>
        <v>1.01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Info!B2:BZ7000""),36,false)),"""")*-1"),-6.86801295)</f>
        <v>-6.8680129499999998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870</v>
      </c>
      <c r="U4" s="58">
        <v>199</v>
      </c>
      <c r="V4" s="61">
        <v>44232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-6.9670033333333299</v>
      </c>
      <c r="AG4" s="57">
        <v>0</v>
      </c>
    </row>
    <row r="5" spans="1:33" ht="15.75" customHeight="1">
      <c r="A5" s="13" t="s">
        <v>36</v>
      </c>
      <c r="B5" s="13"/>
      <c r="C5" s="17">
        <f t="shared" si="4"/>
        <v>22.99</v>
      </c>
      <c r="D5" s="17">
        <v>1</v>
      </c>
      <c r="E5" s="17">
        <v>0</v>
      </c>
      <c r="F5" s="17">
        <v>22.99</v>
      </c>
      <c r="G5" s="17">
        <v>0</v>
      </c>
      <c r="H5" s="17">
        <f t="shared" si="1"/>
        <v>0</v>
      </c>
      <c r="I5" s="17">
        <f t="shared" si="2"/>
        <v>0.54695505292156021</v>
      </c>
      <c r="J5" s="17">
        <f t="shared" si="5"/>
        <v>12.574496666666668</v>
      </c>
      <c r="K5" s="17">
        <f t="shared" si="3"/>
        <v>12.574496666666668</v>
      </c>
      <c r="L5" s="17">
        <v>3</v>
      </c>
      <c r="M5" s="17">
        <f t="shared" si="6"/>
        <v>0.33333333333333331</v>
      </c>
      <c r="N5" s="17">
        <v>1</v>
      </c>
      <c r="O5" s="17">
        <f t="shared" ref="O5:P5" si="13">D5/7</f>
        <v>0.14285714285714285</v>
      </c>
      <c r="P5" s="17">
        <f t="shared" si="13"/>
        <v>0</v>
      </c>
      <c r="Q5" s="17">
        <f t="shared" si="8"/>
        <v>7</v>
      </c>
      <c r="R5" s="17"/>
      <c r="S5" s="57" t="e">
        <v>#N/A</v>
      </c>
      <c r="T5" s="57">
        <v>870</v>
      </c>
      <c r="U5" s="58">
        <v>199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-6.9670033333333299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841</v>
      </c>
      <c r="U6" s="58">
        <v>170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-6.9670033333333299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841</v>
      </c>
      <c r="U7" s="58">
        <v>170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-6.9670033330000001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841</v>
      </c>
      <c r="U8" s="58">
        <v>170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-6.18</v>
      </c>
      <c r="AF8" s="57">
        <v>-6.9670033330000001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370</v>
      </c>
      <c r="U9" s="58">
        <v>170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0.15855324074074076</v>
      </c>
      <c r="AD9" s="57">
        <f t="shared" si="12"/>
        <v>0</v>
      </c>
      <c r="AE9" s="57">
        <v>-6.18</v>
      </c>
      <c r="AF9" s="57">
        <v>-7.1443366670000001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200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0.15855324074074076</v>
      </c>
      <c r="AD10" s="57">
        <f t="shared" si="12"/>
        <v>0</v>
      </c>
      <c r="AE10" s="57">
        <v>-6.18</v>
      </c>
      <c r="AF10" s="57">
        <v>-7.1443366670000001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660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0.15855324074074076</v>
      </c>
      <c r="AD11" s="57">
        <f t="shared" si="12"/>
        <v>0</v>
      </c>
      <c r="AE11" s="57">
        <v>-6.18</v>
      </c>
      <c r="AF11" s="57">
        <v>-7.1443366670000001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660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0.15855324074074076</v>
      </c>
      <c r="AD12" s="57">
        <f t="shared" si="12"/>
        <v>0</v>
      </c>
      <c r="AE12" s="57">
        <v>-6.18</v>
      </c>
      <c r="AF12" s="57">
        <v>-7.2376699999999996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660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0.15855324074074076</v>
      </c>
      <c r="AD13" s="57">
        <f t="shared" si="12"/>
        <v>0</v>
      </c>
      <c r="AE13" s="57">
        <v>-6.18</v>
      </c>
      <c r="AF13" s="57">
        <v>-7.2376699999999996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660</v>
      </c>
      <c r="U14" s="58">
        <v>200</v>
      </c>
      <c r="V14" s="61">
        <v>44326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0.15855324074074076</v>
      </c>
      <c r="AD14" s="57">
        <f t="shared" si="12"/>
        <v>0</v>
      </c>
      <c r="AE14" s="57">
        <v>-6.18</v>
      </c>
      <c r="AF14" s="57">
        <v>-7.2376699999999996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660</v>
      </c>
      <c r="U15" s="58">
        <v>200</v>
      </c>
      <c r="V15" s="61">
        <v>44326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0.15855324074074076</v>
      </c>
      <c r="AD15" s="57">
        <f t="shared" si="12"/>
        <v>0</v>
      </c>
      <c r="AE15" s="57">
        <v>-6.18</v>
      </c>
      <c r="AF15" s="57">
        <v>-7.2376699999999996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860</v>
      </c>
      <c r="U16" s="58">
        <v>200</v>
      </c>
      <c r="V16" s="61">
        <v>44326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0.15855324074074076</v>
      </c>
      <c r="AD16" s="57">
        <f t="shared" si="12"/>
        <v>0</v>
      </c>
      <c r="AE16" s="57">
        <v>-6.18</v>
      </c>
      <c r="AF16" s="57">
        <v>-7.2376699999999996</v>
      </c>
      <c r="AG16" s="57">
        <v>0</v>
      </c>
    </row>
    <row r="17" spans="1:33" ht="15.75" customHeight="1">
      <c r="A17" s="13" t="s">
        <v>59</v>
      </c>
      <c r="B17" s="13" t="s">
        <v>651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-3.49</v>
      </c>
      <c r="H17" s="17" t="e">
        <f t="shared" si="1"/>
        <v>#DIV/0!</v>
      </c>
      <c r="I17" s="17" t="e">
        <f t="shared" si="2"/>
        <v>#DIV/0!</v>
      </c>
      <c r="J17" s="17">
        <f t="shared" si="5"/>
        <v>-3.49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150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3.2520325203252043E-2</v>
      </c>
      <c r="T17" s="57">
        <v>860</v>
      </c>
      <c r="U17" s="58">
        <v>200</v>
      </c>
      <c r="V17" s="61">
        <v>44326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0.14145833333333332</v>
      </c>
      <c r="AD17" s="57">
        <f t="shared" si="12"/>
        <v>0</v>
      </c>
      <c r="AE17" s="57">
        <v>-6.18</v>
      </c>
      <c r="AF17" s="57">
        <v>-7.2376699999999996</v>
      </c>
      <c r="AG17" s="57">
        <v>0</v>
      </c>
    </row>
    <row r="18" spans="1:33" ht="15.75" customHeight="1">
      <c r="A18" s="13" t="s">
        <v>61</v>
      </c>
      <c r="B18" s="13" t="s">
        <v>652</v>
      </c>
      <c r="C18" s="17">
        <f t="shared" si="4"/>
        <v>22.125</v>
      </c>
      <c r="D18" s="17">
        <v>2</v>
      </c>
      <c r="E18" s="17">
        <v>2</v>
      </c>
      <c r="F18" s="17">
        <v>44.25</v>
      </c>
      <c r="G18" s="17">
        <v>-30.26</v>
      </c>
      <c r="H18" s="17">
        <f t="shared" si="1"/>
        <v>0.68384180790960458</v>
      </c>
      <c r="I18" s="17">
        <f t="shared" si="2"/>
        <v>-0.44911333333333342</v>
      </c>
      <c r="J18" s="17">
        <f t="shared" si="5"/>
        <v>-19.873265000000004</v>
      </c>
      <c r="K18" s="17">
        <f t="shared" si="3"/>
        <v>-9.9366325000000018</v>
      </c>
      <c r="L18" s="17">
        <v>35</v>
      </c>
      <c r="M18" s="17">
        <f t="shared" si="6"/>
        <v>5.7142857142857141E-2</v>
      </c>
      <c r="N18" s="17">
        <v>157</v>
      </c>
      <c r="O18" s="17">
        <f t="shared" ref="O18:P18" si="26">D18/7</f>
        <v>0.2857142857142857</v>
      </c>
      <c r="P18" s="17">
        <f t="shared" si="26"/>
        <v>0.2857142857142857</v>
      </c>
      <c r="Q18" s="17">
        <f t="shared" si="8"/>
        <v>274</v>
      </c>
      <c r="R18" s="17"/>
      <c r="S18" s="57">
        <v>2.469135802469136E-2</v>
      </c>
      <c r="T18" s="57">
        <v>660</v>
      </c>
      <c r="U18" s="58">
        <v>200</v>
      </c>
      <c r="V18" s="61">
        <v>44331</v>
      </c>
      <c r="W18" s="57">
        <v>1</v>
      </c>
      <c r="X18" s="57">
        <f t="shared" si="9"/>
        <v>0.5</v>
      </c>
      <c r="Y18" s="57">
        <f t="shared" si="10"/>
        <v>15.13</v>
      </c>
      <c r="Z18" s="57">
        <v>1</v>
      </c>
      <c r="AA18" s="57" t="s">
        <v>35</v>
      </c>
      <c r="AB18" s="60">
        <f t="shared" si="11"/>
        <v>-0.69</v>
      </c>
      <c r="AC18" s="57">
        <v>0.14145833333333332</v>
      </c>
      <c r="AD18" s="57">
        <f t="shared" si="12"/>
        <v>-0.39042499999999997</v>
      </c>
      <c r="AE18" s="57">
        <v>-6.18</v>
      </c>
      <c r="AF18" s="57">
        <v>-7.2376699999999996</v>
      </c>
      <c r="AG18" s="57">
        <v>0</v>
      </c>
    </row>
    <row r="19" spans="1:33" ht="15.75" customHeight="1">
      <c r="A19" s="13" t="s">
        <v>64</v>
      </c>
      <c r="B19" s="13" t="s">
        <v>643</v>
      </c>
      <c r="C19" s="17">
        <f t="shared" si="4"/>
        <v>20.018181818181816</v>
      </c>
      <c r="D19" s="17">
        <v>11</v>
      </c>
      <c r="E19" s="17">
        <v>0</v>
      </c>
      <c r="F19" s="17">
        <v>220.2</v>
      </c>
      <c r="G19" s="17">
        <v>-0.3</v>
      </c>
      <c r="H19" s="17">
        <f t="shared" si="1"/>
        <v>1.3623978201634877E-3</v>
      </c>
      <c r="I19" s="17">
        <f t="shared" si="2"/>
        <v>0.16861168256130787</v>
      </c>
      <c r="J19" s="17">
        <f t="shared" si="5"/>
        <v>37.128292499999993</v>
      </c>
      <c r="K19" s="17">
        <f t="shared" si="3"/>
        <v>3.3752993181818174</v>
      </c>
      <c r="L19" s="17">
        <v>23</v>
      </c>
      <c r="M19" s="17">
        <f t="shared" si="6"/>
        <v>0.47826086956521741</v>
      </c>
      <c r="N19" s="17">
        <v>117</v>
      </c>
      <c r="O19" s="17">
        <f t="shared" ref="O19:P19" si="27">D19/7</f>
        <v>1.5714285714285714</v>
      </c>
      <c r="P19" s="17">
        <f t="shared" si="27"/>
        <v>0</v>
      </c>
      <c r="Q19" s="17">
        <f t="shared" si="8"/>
        <v>74</v>
      </c>
      <c r="R19" s="17"/>
      <c r="S19" s="57">
        <v>0.35199999999999998</v>
      </c>
      <c r="T19" s="57">
        <v>785</v>
      </c>
      <c r="U19" s="58">
        <v>200</v>
      </c>
      <c r="V19" s="61">
        <v>44331</v>
      </c>
      <c r="W19" s="57">
        <v>1</v>
      </c>
      <c r="X19" s="57">
        <f t="shared" si="9"/>
        <v>9.0909090909090912E-2</v>
      </c>
      <c r="Y19" s="57">
        <f t="shared" si="10"/>
        <v>0.3</v>
      </c>
      <c r="Z19" s="57">
        <v>0</v>
      </c>
      <c r="AA19" s="57" t="s">
        <v>35</v>
      </c>
      <c r="AB19" s="60">
        <f t="shared" si="11"/>
        <v>-0.69</v>
      </c>
      <c r="AC19" s="57">
        <v>0.14145833333333332</v>
      </c>
      <c r="AD19" s="57">
        <f t="shared" si="12"/>
        <v>-2.1473374999999999</v>
      </c>
      <c r="AE19" s="57">
        <v>-6.18</v>
      </c>
      <c r="AF19" s="57">
        <v>-7.2376699999999996</v>
      </c>
      <c r="AG19" s="57">
        <v>0</v>
      </c>
    </row>
    <row r="20" spans="1:33" ht="15.75" customHeight="1">
      <c r="A20" s="13" t="s">
        <v>66</v>
      </c>
      <c r="B20" s="13" t="s">
        <v>653</v>
      </c>
      <c r="C20" s="17">
        <f t="shared" si="4"/>
        <v>17.035789473684211</v>
      </c>
      <c r="D20" s="17">
        <v>19</v>
      </c>
      <c r="E20" s="17">
        <v>2</v>
      </c>
      <c r="F20" s="17">
        <v>323.68</v>
      </c>
      <c r="G20" s="17">
        <v>-0.19</v>
      </c>
      <c r="H20" s="17">
        <f t="shared" si="1"/>
        <v>5.8699950568462682E-4</v>
      </c>
      <c r="I20" s="17">
        <f t="shared" si="2"/>
        <v>5.0337470650024745E-2</v>
      </c>
      <c r="J20" s="17">
        <f t="shared" si="5"/>
        <v>16.293232500000009</v>
      </c>
      <c r="K20" s="17">
        <f t="shared" si="3"/>
        <v>0.85753855263157941</v>
      </c>
      <c r="L20" s="17">
        <v>43</v>
      </c>
      <c r="M20" s="17">
        <f t="shared" si="6"/>
        <v>0.44186046511627908</v>
      </c>
      <c r="N20" s="17">
        <v>122</v>
      </c>
      <c r="O20" s="17">
        <f t="shared" ref="O20:P20" si="28">D20/7</f>
        <v>2.7142857142857144</v>
      </c>
      <c r="P20" s="17">
        <f t="shared" si="28"/>
        <v>0.2857142857142857</v>
      </c>
      <c r="Q20" s="17">
        <f t="shared" si="8"/>
        <v>40</v>
      </c>
      <c r="R20" s="17"/>
      <c r="S20" s="57">
        <v>1.096774193548387</v>
      </c>
      <c r="T20" s="57">
        <v>785</v>
      </c>
      <c r="U20" s="58">
        <v>200</v>
      </c>
      <c r="V20" s="61">
        <v>44334</v>
      </c>
      <c r="W20" s="57">
        <v>1</v>
      </c>
      <c r="X20" s="57">
        <f t="shared" si="9"/>
        <v>5.2631578947368418E-2</v>
      </c>
      <c r="Y20" s="57">
        <f t="shared" si="10"/>
        <v>0.19</v>
      </c>
      <c r="Z20" s="57">
        <v>0</v>
      </c>
      <c r="AA20" s="57" t="s">
        <v>35</v>
      </c>
      <c r="AB20" s="60">
        <f t="shared" si="11"/>
        <v>-0.69</v>
      </c>
      <c r="AC20" s="57">
        <v>0.14145833333333332</v>
      </c>
      <c r="AD20" s="57">
        <f t="shared" si="12"/>
        <v>-3.7090374999999995</v>
      </c>
      <c r="AE20" s="57">
        <v>-6.18</v>
      </c>
      <c r="AF20" s="57">
        <v>-7.2376699999999996</v>
      </c>
      <c r="AG20" s="57">
        <v>0</v>
      </c>
    </row>
    <row r="21" spans="1:33" ht="15.75" customHeight="1">
      <c r="A21" s="13" t="s">
        <v>68</v>
      </c>
      <c r="B21" s="13" t="s">
        <v>654</v>
      </c>
      <c r="C21" s="17">
        <f t="shared" si="4"/>
        <v>15.977884615384616</v>
      </c>
      <c r="D21" s="17">
        <v>52</v>
      </c>
      <c r="E21" s="17">
        <v>9</v>
      </c>
      <c r="F21" s="17">
        <v>830.85</v>
      </c>
      <c r="G21" s="17">
        <v>-21.98</v>
      </c>
      <c r="H21" s="17">
        <f t="shared" si="1"/>
        <v>2.6454835409520372E-2</v>
      </c>
      <c r="I21" s="17">
        <f t="shared" si="2"/>
        <v>-6.8903465661003145E-3</v>
      </c>
      <c r="J21" s="17">
        <f t="shared" si="5"/>
        <v>-5.7248444444444466</v>
      </c>
      <c r="K21" s="17">
        <f t="shared" si="3"/>
        <v>-0.11009316239316244</v>
      </c>
      <c r="L21" s="17">
        <v>60</v>
      </c>
      <c r="M21" s="17">
        <f t="shared" si="6"/>
        <v>0.8666666666666667</v>
      </c>
      <c r="N21" s="17">
        <v>80</v>
      </c>
      <c r="O21" s="17">
        <f t="shared" ref="O21:P21" si="29">D21/7</f>
        <v>7.4285714285714288</v>
      </c>
      <c r="P21" s="17">
        <f t="shared" si="29"/>
        <v>1.2857142857142858</v>
      </c>
      <c r="Q21" s="17">
        <f t="shared" si="8"/>
        <v>9</v>
      </c>
      <c r="R21" s="17"/>
      <c r="S21" s="57">
        <v>2.958333333333333</v>
      </c>
      <c r="T21" s="57">
        <v>785</v>
      </c>
      <c r="U21" s="58">
        <v>200</v>
      </c>
      <c r="V21" s="61">
        <v>44338</v>
      </c>
      <c r="W21" s="57">
        <v>6</v>
      </c>
      <c r="X21" s="57">
        <f t="shared" si="9"/>
        <v>0.11538461538461539</v>
      </c>
      <c r="Y21" s="57">
        <f t="shared" si="10"/>
        <v>3.14</v>
      </c>
      <c r="Z21" s="57">
        <v>1</v>
      </c>
      <c r="AA21" s="57" t="s">
        <v>35</v>
      </c>
      <c r="AB21" s="60">
        <f t="shared" si="11"/>
        <v>-0.69</v>
      </c>
      <c r="AC21" s="57">
        <v>0.1673425925925926</v>
      </c>
      <c r="AD21" s="57">
        <f t="shared" si="12"/>
        <v>-12.008504444444444</v>
      </c>
      <c r="AE21" s="57">
        <v>-5.8</v>
      </c>
      <c r="AF21" s="57">
        <v>-7.2376699999999996</v>
      </c>
      <c r="AG21" s="57">
        <v>0</v>
      </c>
    </row>
    <row r="22" spans="1:33" ht="15.75" customHeight="1">
      <c r="A22" s="13" t="s">
        <v>70</v>
      </c>
      <c r="B22" s="13" t="s">
        <v>655</v>
      </c>
      <c r="C22" s="64">
        <f t="shared" si="4"/>
        <v>16.000222222222224</v>
      </c>
      <c r="D22" s="17">
        <v>45</v>
      </c>
      <c r="E22" s="17">
        <v>9</v>
      </c>
      <c r="F22" s="17">
        <v>720.01</v>
      </c>
      <c r="G22" s="64">
        <v>-35.529999999999987</v>
      </c>
      <c r="H22" s="17">
        <f t="shared" si="1"/>
        <v>4.9346536853654796E-2</v>
      </c>
      <c r="I22" s="17">
        <f t="shared" si="2"/>
        <v>-2.8622692740378469E-2</v>
      </c>
      <c r="J22" s="17">
        <f t="shared" si="5"/>
        <v>-20.6086249999999</v>
      </c>
      <c r="K22" s="17">
        <f t="shared" si="3"/>
        <v>-0.45796944444444221</v>
      </c>
      <c r="L22" s="17">
        <v>72</v>
      </c>
      <c r="M22" s="17">
        <f t="shared" si="6"/>
        <v>0.625</v>
      </c>
      <c r="N22" s="64">
        <v>25</v>
      </c>
      <c r="O22" s="17">
        <f t="shared" ref="O22:P22" si="30">D22/7</f>
        <v>6.4285714285714288</v>
      </c>
      <c r="P22" s="17">
        <f t="shared" si="30"/>
        <v>1.2857142857142858</v>
      </c>
      <c r="Q22" s="17">
        <f t="shared" si="8"/>
        <v>3</v>
      </c>
      <c r="R22" s="17"/>
      <c r="S22" s="57">
        <v>2.8601036269430051</v>
      </c>
      <c r="T22" s="57">
        <v>785</v>
      </c>
      <c r="U22" s="58">
        <v>200</v>
      </c>
      <c r="V22" s="61">
        <v>44350</v>
      </c>
      <c r="W22" s="57">
        <v>7</v>
      </c>
      <c r="X22" s="57">
        <f t="shared" si="9"/>
        <v>0.15555555555555556</v>
      </c>
      <c r="Y22" s="57">
        <f t="shared" si="10"/>
        <v>5.0757142857142838</v>
      </c>
      <c r="Z22" s="57">
        <v>0</v>
      </c>
      <c r="AA22" s="57" t="s">
        <v>35</v>
      </c>
      <c r="AB22" s="60">
        <f t="shared" si="11"/>
        <v>-0.69</v>
      </c>
      <c r="AC22" s="57">
        <v>0.1673425925925926</v>
      </c>
      <c r="AD22" s="57">
        <f t="shared" si="12"/>
        <v>-10.391974999999999</v>
      </c>
      <c r="AE22" s="57">
        <v>-5.8</v>
      </c>
      <c r="AF22" s="57">
        <v>-7.2376699999999996</v>
      </c>
      <c r="AG22" s="57">
        <v>0</v>
      </c>
    </row>
    <row r="23" spans="1:33" ht="15.75" customHeight="1">
      <c r="A23" s="13" t="s">
        <v>72</v>
      </c>
      <c r="B23" s="13" t="s">
        <v>115</v>
      </c>
      <c r="C23" s="64">
        <f t="shared" si="4"/>
        <v>16.186250000000001</v>
      </c>
      <c r="D23" s="17">
        <v>16</v>
      </c>
      <c r="E23" s="17">
        <v>2</v>
      </c>
      <c r="F23" s="17">
        <v>258.98</v>
      </c>
      <c r="G23" s="17">
        <v>-17.64</v>
      </c>
      <c r="H23" s="17">
        <f t="shared" si="1"/>
        <v>6.8113367827631471E-2</v>
      </c>
      <c r="I23" s="17">
        <f t="shared" si="2"/>
        <v>-3.3516496340343718E-2</v>
      </c>
      <c r="J23" s="17">
        <f t="shared" si="5"/>
        <v>-8.6801022222222173</v>
      </c>
      <c r="K23" s="17">
        <f t="shared" si="3"/>
        <v>-0.54250638888888858</v>
      </c>
      <c r="L23" s="17">
        <v>45</v>
      </c>
      <c r="M23" s="17">
        <f t="shared" si="6"/>
        <v>0.35555555555555557</v>
      </c>
      <c r="N23" s="17">
        <v>1</v>
      </c>
      <c r="O23" s="17">
        <f t="shared" ref="O23:P23" si="31">D23/7</f>
        <v>2.2857142857142856</v>
      </c>
      <c r="P23" s="17">
        <f t="shared" si="31"/>
        <v>0.2857142857142857</v>
      </c>
      <c r="Q23" s="17">
        <f t="shared" si="8"/>
        <v>0</v>
      </c>
      <c r="R23" s="17"/>
      <c r="S23" s="57">
        <v>4.3096774193548386</v>
      </c>
      <c r="T23" s="57">
        <v>785</v>
      </c>
      <c r="U23" s="58">
        <v>200</v>
      </c>
      <c r="V23" s="61">
        <v>44350</v>
      </c>
      <c r="W23" s="57">
        <v>4</v>
      </c>
      <c r="X23" s="57">
        <f t="shared" si="9"/>
        <v>0.25</v>
      </c>
      <c r="Y23" s="57">
        <f t="shared" si="10"/>
        <v>4.41</v>
      </c>
      <c r="Z23" s="57">
        <v>0</v>
      </c>
      <c r="AA23" s="57" t="s">
        <v>116</v>
      </c>
      <c r="AB23" s="60">
        <f t="shared" si="11"/>
        <v>-0.48</v>
      </c>
      <c r="AC23" s="57">
        <v>0.1673425925925926</v>
      </c>
      <c r="AD23" s="57">
        <f t="shared" si="12"/>
        <v>-2.5703822222222223</v>
      </c>
      <c r="AE23" s="57">
        <v>-5.8</v>
      </c>
      <c r="AF23" s="57">
        <v>-7.2376699999999996</v>
      </c>
      <c r="AG23" s="57">
        <v>0</v>
      </c>
    </row>
    <row r="24" spans="1:33" ht="15.75" customHeight="1">
      <c r="A24" s="13" t="s">
        <v>74</v>
      </c>
      <c r="B24" s="13"/>
      <c r="C24" s="64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785</v>
      </c>
      <c r="U24" s="58">
        <v>200</v>
      </c>
      <c r="V24" s="61" t="s">
        <v>656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0.1673425925925926</v>
      </c>
      <c r="AD24" s="57">
        <f t="shared" si="12"/>
        <v>0</v>
      </c>
      <c r="AE24" s="57">
        <v>-5.8</v>
      </c>
      <c r="AF24" s="57">
        <v>-7.2376699999999996</v>
      </c>
      <c r="AG24" s="57">
        <v>0</v>
      </c>
    </row>
    <row r="25" spans="1:33" ht="15.75" customHeight="1">
      <c r="A25" s="13" t="s">
        <v>76</v>
      </c>
      <c r="B25" s="13" t="s">
        <v>115</v>
      </c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785</v>
      </c>
      <c r="U25" s="58">
        <v>200</v>
      </c>
      <c r="V25" s="61" t="s">
        <v>657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0.1673425925925926</v>
      </c>
      <c r="AD25" s="57">
        <f t="shared" si="12"/>
        <v>0</v>
      </c>
      <c r="AE25" s="57">
        <v>-5.8</v>
      </c>
      <c r="AF25" s="57">
        <v>-7.2376699999999996</v>
      </c>
      <c r="AG25" s="57">
        <v>0</v>
      </c>
    </row>
    <row r="26" spans="1:33" ht="15.75" customHeight="1">
      <c r="A26" s="13" t="s">
        <v>78</v>
      </c>
      <c r="B26" s="13" t="s">
        <v>115</v>
      </c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785</v>
      </c>
      <c r="U26" s="58">
        <v>200</v>
      </c>
      <c r="V26" s="61" t="s">
        <v>657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0.1673425925925926</v>
      </c>
      <c r="AD26" s="57">
        <f t="shared" si="12"/>
        <v>0</v>
      </c>
      <c r="AE26" s="57">
        <v>-5.8</v>
      </c>
      <c r="AF26" s="57">
        <v>-7.2376699999999996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785</v>
      </c>
      <c r="U27" s="58">
        <v>200</v>
      </c>
      <c r="V27" s="61" t="s">
        <v>657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0.1673425925925926</v>
      </c>
      <c r="AD27" s="57">
        <f t="shared" si="12"/>
        <v>0</v>
      </c>
      <c r="AE27" s="57">
        <v>-5.8</v>
      </c>
      <c r="AF27" s="57">
        <v>-7.2376699999999996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785</v>
      </c>
      <c r="U28" s="58">
        <v>200</v>
      </c>
      <c r="V28" s="61" t="s">
        <v>657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0.1673425925925926</v>
      </c>
      <c r="AD28" s="57">
        <f t="shared" si="12"/>
        <v>0</v>
      </c>
      <c r="AE28" s="57">
        <v>-5.8</v>
      </c>
      <c r="AF28" s="57">
        <v>-6.8680129499999998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785</v>
      </c>
      <c r="U29" s="58">
        <v>200</v>
      </c>
      <c r="V29" s="61" t="s">
        <v>657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0.1673425925925926</v>
      </c>
      <c r="AD29" s="57">
        <f t="shared" si="12"/>
        <v>0</v>
      </c>
      <c r="AE29" s="57">
        <v>-5.8</v>
      </c>
      <c r="AF29" s="57">
        <v>-6.8680129499999998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585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0.1673425925925926</v>
      </c>
      <c r="AD30" s="57">
        <f t="shared" si="12"/>
        <v>0</v>
      </c>
      <c r="AE30" s="57">
        <v>-5.8</v>
      </c>
      <c r="AF30" s="57">
        <v>-6.8680129499999998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0.1673425925925926</v>
      </c>
      <c r="AD31" s="57">
        <f t="shared" si="12"/>
        <v>0</v>
      </c>
      <c r="AE31" s="57">
        <v>-5.8</v>
      </c>
      <c r="AF31" s="57">
        <v>-6.8680129499999998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47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4.66406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Equipment Set with 25 Kids Rock Wall Hand Holds, Climbing Rope &amp; Safety Handle Bars for Jungle Gym")</f>
        <v>Playground Equipment Set with 25 Kids Rock Wall Hand Holds, Climbing Rope &amp; Safety Handle Bars for Jungle Gym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Info!B1:BJ7000""),3,FALSE),"""")"),"B082DJBGL1")</f>
        <v>B082DJBGL1</v>
      </c>
      <c r="B2" s="2" t="s">
        <v>658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51.5" customHeight="1">
      <c r="A3" s="45" t="s">
        <v>32</v>
      </c>
      <c r="B3" s="46"/>
      <c r="C3" s="3">
        <f>((AE31+AF31)/0.85)*-1</f>
        <v>34.49716753235294</v>
      </c>
      <c r="D3" s="4">
        <f>SUM(D4:D99763)</f>
        <v>137</v>
      </c>
      <c r="E3" s="4"/>
      <c r="F3" s="5">
        <f t="shared" ref="F3:G3" si="0">SUM(F4:F99763)</f>
        <v>4439.7700000000004</v>
      </c>
      <c r="G3" s="5">
        <f t="shared" si="0"/>
        <v>-1022.64</v>
      </c>
      <c r="H3" s="6">
        <f t="shared" ref="H3:H31" si="1">G3/F3*-1</f>
        <v>0.23033625615741354</v>
      </c>
      <c r="I3" s="7">
        <f t="shared" ref="I3:I31" si="2">J3/F3</f>
        <v>-0.34325499397347925</v>
      </c>
      <c r="J3" s="5">
        <f>SUM(J4:J99763)</f>
        <v>-1523.9732245936341</v>
      </c>
      <c r="K3" s="5">
        <f t="shared" ref="K3:K31" si="3">J3/D3</f>
        <v>-11.123892150318497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Compiled!b1:g5000""),2,FALSE),"""")"),"1.5 - March
5 - April
5 - May
4 - Jun
2 - Jul
1 - Aug
1 - Sept
1 - Oct
1 - Nov
1 - Dec
1 - Jan
1.5 - Feb")</f>
        <v>1.5 - March
5 - April
5 - May
4 - Jun
2 - Jul
1 - Aug
1 - Sept
1 - Oct
1 - Nov
1 - Dec
1 -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QTY-280")</f>
        <v>US Storage QTY-280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69</v>
      </c>
      <c r="X3" s="6">
        <f>AVERAGE(X4:X99763)</f>
        <v>0.17648469807713191</v>
      </c>
      <c r="Y3" s="5">
        <f>ROUND(AVERAGE(Y4:Y99763),2)</f>
        <v>5.61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Info!B2:BZ7000""),36,false)),"""")*-1"),-20.9425924025)</f>
        <v>-20.942592402500001</v>
      </c>
      <c r="AG3" s="5">
        <f>SUM(AG4:AG99763)</f>
        <v>-116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540</v>
      </c>
      <c r="U4" s="58">
        <v>200</v>
      </c>
      <c r="V4" s="61">
        <v>44232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-21.5011838636363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540</v>
      </c>
      <c r="U5" s="58">
        <v>200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-21.5011838636363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880</v>
      </c>
      <c r="U6" s="58">
        <v>540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-21.5011838636363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880</v>
      </c>
      <c r="U7" s="58">
        <v>540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-21.501183860000001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880</v>
      </c>
      <c r="U8" s="58">
        <v>540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0.58398437499999989</v>
      </c>
      <c r="AD8" s="57">
        <f t="shared" si="12"/>
        <v>0</v>
      </c>
      <c r="AE8" s="57">
        <v>-8.84</v>
      </c>
      <c r="AF8" s="57">
        <v>-21.501183860000001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540</v>
      </c>
      <c r="U9" s="58">
        <v>540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0.58398437499999989</v>
      </c>
      <c r="AD9" s="57">
        <f t="shared" si="12"/>
        <v>0</v>
      </c>
      <c r="AE9" s="57">
        <v>-8.84</v>
      </c>
      <c r="AF9" s="57">
        <v>-22.28758955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0.58398437499999989</v>
      </c>
      <c r="AD10" s="57">
        <f t="shared" si="12"/>
        <v>0</v>
      </c>
      <c r="AE10" s="57">
        <v>-8.84</v>
      </c>
      <c r="AF10" s="57">
        <v>-22.28758955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0.58398437499999989</v>
      </c>
      <c r="AD11" s="57">
        <f t="shared" si="12"/>
        <v>0</v>
      </c>
      <c r="AE11" s="57">
        <v>-8.84</v>
      </c>
      <c r="AF11" s="57">
        <v>-22.28758955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0.58398437499999989</v>
      </c>
      <c r="AD12" s="57">
        <f t="shared" si="12"/>
        <v>0</v>
      </c>
      <c r="AE12" s="57">
        <v>-8.84</v>
      </c>
      <c r="AF12" s="57">
        <v>-22.701487270000001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0.58398437499999989</v>
      </c>
      <c r="AD13" s="57">
        <f t="shared" si="12"/>
        <v>0</v>
      </c>
      <c r="AE13" s="57">
        <v>-8.84</v>
      </c>
      <c r="AF13" s="57">
        <v>-22.701487270000001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0.58398437499999989</v>
      </c>
      <c r="AD14" s="57">
        <f t="shared" si="12"/>
        <v>0</v>
      </c>
      <c r="AE14" s="57">
        <v>-8.84</v>
      </c>
      <c r="AF14" s="57">
        <v>-21.138739545454499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0.58398437499999989</v>
      </c>
      <c r="AD15" s="57">
        <f t="shared" si="12"/>
        <v>0</v>
      </c>
      <c r="AE15" s="57">
        <v>-8.84</v>
      </c>
      <c r="AF15" s="57">
        <v>-21.138739545454499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0.58398437499999989</v>
      </c>
      <c r="AD16" s="57">
        <f t="shared" si="12"/>
        <v>0</v>
      </c>
      <c r="AE16" s="57">
        <v>-8.84</v>
      </c>
      <c r="AF16" s="57">
        <v>-21.138739545454499</v>
      </c>
      <c r="AG16" s="57">
        <v>0</v>
      </c>
    </row>
    <row r="17" spans="1:33" ht="15.75" customHeight="1">
      <c r="A17" s="13" t="s">
        <v>59</v>
      </c>
      <c r="B17" s="13" t="s">
        <v>659</v>
      </c>
      <c r="C17" s="17">
        <f t="shared" si="4"/>
        <v>39.99</v>
      </c>
      <c r="D17" s="17">
        <v>1</v>
      </c>
      <c r="E17" s="17">
        <v>0</v>
      </c>
      <c r="F17" s="17">
        <v>39.99</v>
      </c>
      <c r="G17" s="17">
        <v>-0.05</v>
      </c>
      <c r="H17" s="17">
        <f t="shared" si="1"/>
        <v>1.2503125781445361E-3</v>
      </c>
      <c r="I17" s="17">
        <f t="shared" si="2"/>
        <v>7.6144336510265212E-2</v>
      </c>
      <c r="J17" s="17">
        <f t="shared" si="5"/>
        <v>3.0450120170455062</v>
      </c>
      <c r="K17" s="17">
        <f t="shared" si="3"/>
        <v>3.0450120170455062</v>
      </c>
      <c r="L17" s="17">
        <v>2</v>
      </c>
      <c r="M17" s="17">
        <f t="shared" si="6"/>
        <v>0.5</v>
      </c>
      <c r="N17" s="17">
        <v>200</v>
      </c>
      <c r="O17" s="17">
        <f t="shared" ref="O17:P17" si="25">D17/7</f>
        <v>0.14285714285714285</v>
      </c>
      <c r="P17" s="17">
        <f t="shared" si="25"/>
        <v>0</v>
      </c>
      <c r="Q17" s="17">
        <f t="shared" si="8"/>
        <v>1400</v>
      </c>
      <c r="R17" s="17"/>
      <c r="S17" s="57">
        <v>0</v>
      </c>
      <c r="T17" s="57">
        <v>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0.58398437499999989</v>
      </c>
      <c r="AD17" s="57">
        <f t="shared" si="12"/>
        <v>-0.80589843749999979</v>
      </c>
      <c r="AE17" s="57">
        <v>-8.84</v>
      </c>
      <c r="AF17" s="57">
        <v>-21.250589545454499</v>
      </c>
      <c r="AG17" s="57">
        <v>0</v>
      </c>
    </row>
    <row r="18" spans="1:33" ht="15.75" customHeight="1">
      <c r="A18" s="13" t="s">
        <v>61</v>
      </c>
      <c r="B18" s="13" t="s">
        <v>660</v>
      </c>
      <c r="C18" s="17">
        <f t="shared" si="4"/>
        <v>42.364999999999995</v>
      </c>
      <c r="D18" s="17">
        <v>2</v>
      </c>
      <c r="E18" s="17">
        <v>1</v>
      </c>
      <c r="F18" s="17">
        <v>84.72999999999999</v>
      </c>
      <c r="G18" s="17">
        <v>-17.13</v>
      </c>
      <c r="H18" s="17">
        <f t="shared" si="1"/>
        <v>0.20217160391832883</v>
      </c>
      <c r="I18" s="17">
        <f t="shared" si="2"/>
        <v>-8.2002171909701521E-2</v>
      </c>
      <c r="J18" s="17">
        <f t="shared" si="5"/>
        <v>-6.9480440259090086</v>
      </c>
      <c r="K18" s="17">
        <f t="shared" si="3"/>
        <v>-3.4740220129545043</v>
      </c>
      <c r="L18" s="17">
        <v>31</v>
      </c>
      <c r="M18" s="17">
        <f t="shared" si="6"/>
        <v>6.4516129032258063E-2</v>
      </c>
      <c r="N18" s="17">
        <v>196</v>
      </c>
      <c r="O18" s="17">
        <f t="shared" ref="O18:P18" si="26">D18/7</f>
        <v>0.2857142857142857</v>
      </c>
      <c r="P18" s="17">
        <f t="shared" si="26"/>
        <v>0.14285714285714285</v>
      </c>
      <c r="Q18" s="17">
        <f t="shared" si="8"/>
        <v>457</v>
      </c>
      <c r="R18" s="17"/>
      <c r="S18" s="57">
        <v>6.1224489795918373E-2</v>
      </c>
      <c r="T18" s="57">
        <v>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0.6004945416666666</v>
      </c>
      <c r="AD18" s="57">
        <f t="shared" si="12"/>
        <v>-1.6573649349999997</v>
      </c>
      <c r="AE18" s="57">
        <v>-8.84</v>
      </c>
      <c r="AF18" s="57">
        <v>-21.250589545454499</v>
      </c>
      <c r="AG18" s="57">
        <v>0</v>
      </c>
    </row>
    <row r="19" spans="1:33" ht="15.75" customHeight="1">
      <c r="A19" s="13" t="s">
        <v>64</v>
      </c>
      <c r="B19" s="13" t="s">
        <v>661</v>
      </c>
      <c r="C19" s="17">
        <f t="shared" si="4"/>
        <v>39.68</v>
      </c>
      <c r="D19" s="17">
        <v>1</v>
      </c>
      <c r="E19" s="17">
        <v>0</v>
      </c>
      <c r="F19" s="17">
        <v>39.68</v>
      </c>
      <c r="G19" s="17">
        <v>0</v>
      </c>
      <c r="H19" s="17">
        <f t="shared" si="1"/>
        <v>0</v>
      </c>
      <c r="I19" s="17">
        <f t="shared" si="2"/>
        <v>7.0784475479977391E-2</v>
      </c>
      <c r="J19" s="17">
        <f t="shared" si="5"/>
        <v>2.8087279870455029</v>
      </c>
      <c r="K19" s="17">
        <f t="shared" si="3"/>
        <v>2.8087279870455029</v>
      </c>
      <c r="L19" s="17">
        <v>16</v>
      </c>
      <c r="M19" s="17">
        <f t="shared" si="6"/>
        <v>6.25E-2</v>
      </c>
      <c r="N19" s="17">
        <v>190</v>
      </c>
      <c r="O19" s="17">
        <f t="shared" ref="O19:P19" si="27">D19/7</f>
        <v>0.14285714285714285</v>
      </c>
      <c r="P19" s="17">
        <f t="shared" si="27"/>
        <v>0</v>
      </c>
      <c r="Q19" s="17">
        <f t="shared" si="8"/>
        <v>1330</v>
      </c>
      <c r="R19" s="17"/>
      <c r="S19" s="57">
        <v>0.12631578947368419</v>
      </c>
      <c r="T19" s="57">
        <v>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0.6004945416666666</v>
      </c>
      <c r="AD19" s="57">
        <f t="shared" si="12"/>
        <v>-0.82868246749999985</v>
      </c>
      <c r="AE19" s="57">
        <v>-8.84</v>
      </c>
      <c r="AF19" s="57">
        <v>-21.250589545454499</v>
      </c>
      <c r="AG19" s="57">
        <v>0</v>
      </c>
    </row>
    <row r="20" spans="1:33" ht="15.75" customHeight="1">
      <c r="A20" s="13" t="s">
        <v>66</v>
      </c>
      <c r="B20" s="13" t="s">
        <v>662</v>
      </c>
      <c r="C20" s="17" t="str">
        <f t="shared" si="4"/>
        <v xml:space="preserve"> - </v>
      </c>
      <c r="D20" s="17">
        <v>0</v>
      </c>
      <c r="E20" s="17">
        <v>3</v>
      </c>
      <c r="F20" s="17">
        <v>0</v>
      </c>
      <c r="G20" s="17">
        <v>-14.03</v>
      </c>
      <c r="H20" s="17" t="e">
        <f t="shared" si="1"/>
        <v>#DIV/0!</v>
      </c>
      <c r="I20" s="17" t="e">
        <f t="shared" si="2"/>
        <v>#DIV/0!</v>
      </c>
      <c r="J20" s="17">
        <f t="shared" si="5"/>
        <v>-14.03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190</v>
      </c>
      <c r="O20" s="17">
        <f t="shared" ref="O20:P20" si="28">D20/7</f>
        <v>0</v>
      </c>
      <c r="P20" s="17">
        <f t="shared" si="28"/>
        <v>0.42857142857142855</v>
      </c>
      <c r="Q20" s="17">
        <f t="shared" si="8"/>
        <v>443</v>
      </c>
      <c r="R20" s="17"/>
      <c r="S20" s="57">
        <v>0.1243523316062176</v>
      </c>
      <c r="T20" s="57">
        <v>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0.6004945416666666</v>
      </c>
      <c r="AD20" s="57">
        <f t="shared" si="12"/>
        <v>0</v>
      </c>
      <c r="AE20" s="57">
        <v>-8.84</v>
      </c>
      <c r="AF20" s="57">
        <v>-21.250589545454499</v>
      </c>
      <c r="AG20" s="57">
        <v>0</v>
      </c>
    </row>
    <row r="21" spans="1:33" ht="15.75" customHeight="1">
      <c r="A21" s="13" t="s">
        <v>68</v>
      </c>
      <c r="B21" s="13" t="s">
        <v>663</v>
      </c>
      <c r="C21" s="17">
        <f t="shared" si="4"/>
        <v>35.949999999999996</v>
      </c>
      <c r="D21" s="17">
        <v>3</v>
      </c>
      <c r="E21" s="17">
        <v>2</v>
      </c>
      <c r="F21" s="17">
        <v>107.85</v>
      </c>
      <c r="G21" s="17">
        <v>-24.58</v>
      </c>
      <c r="H21" s="17">
        <f t="shared" si="1"/>
        <v>0.22790913305516922</v>
      </c>
      <c r="I21" s="17">
        <f t="shared" si="2"/>
        <v>-0.23797233230286038</v>
      </c>
      <c r="J21" s="17">
        <f t="shared" si="5"/>
        <v>-25.665316038863491</v>
      </c>
      <c r="K21" s="17">
        <f t="shared" si="3"/>
        <v>-8.5551053462878297</v>
      </c>
      <c r="L21" s="17">
        <v>22</v>
      </c>
      <c r="M21" s="17">
        <f t="shared" si="6"/>
        <v>0.13636363636363635</v>
      </c>
      <c r="N21" s="17">
        <v>184</v>
      </c>
      <c r="O21" s="17">
        <f t="shared" ref="O21:P21" si="29">D21/7</f>
        <v>0.42857142857142855</v>
      </c>
      <c r="P21" s="17">
        <f t="shared" si="29"/>
        <v>0.2857142857142857</v>
      </c>
      <c r="Q21" s="17">
        <f t="shared" si="8"/>
        <v>257</v>
      </c>
      <c r="R21" s="17"/>
      <c r="S21" s="57">
        <v>0.30270270270270272</v>
      </c>
      <c r="T21" s="57">
        <v>0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0.6004945416666666</v>
      </c>
      <c r="AD21" s="57">
        <f t="shared" si="12"/>
        <v>-2.4860474024999997</v>
      </c>
      <c r="AE21" s="57">
        <v>-8.84</v>
      </c>
      <c r="AF21" s="57">
        <v>-21.250589545454499</v>
      </c>
      <c r="AG21" s="57">
        <v>0</v>
      </c>
    </row>
    <row r="22" spans="1:33" ht="15.75" customHeight="1">
      <c r="A22" s="13" t="s">
        <v>70</v>
      </c>
      <c r="B22" s="13" t="s">
        <v>664</v>
      </c>
      <c r="C22" s="64">
        <f t="shared" si="4"/>
        <v>35.950000000000003</v>
      </c>
      <c r="D22" s="17">
        <v>10</v>
      </c>
      <c r="E22" s="17">
        <v>2</v>
      </c>
      <c r="F22" s="17">
        <v>359.5</v>
      </c>
      <c r="G22" s="64">
        <v>-52.61</v>
      </c>
      <c r="H22" s="17">
        <f t="shared" si="1"/>
        <v>0.14634214186369959</v>
      </c>
      <c r="I22" s="17">
        <f t="shared" si="2"/>
        <v>-0.1564053411113909</v>
      </c>
      <c r="J22" s="17">
        <f t="shared" si="5"/>
        <v>-56.227720129545027</v>
      </c>
      <c r="K22" s="17">
        <f t="shared" si="3"/>
        <v>-5.6227720129545027</v>
      </c>
      <c r="L22" s="17">
        <v>31</v>
      </c>
      <c r="M22" s="17">
        <f t="shared" si="6"/>
        <v>0.32258064516129031</v>
      </c>
      <c r="N22" s="17">
        <v>174</v>
      </c>
      <c r="O22" s="17">
        <f t="shared" ref="O22:P22" si="30">D22/7</f>
        <v>1.4285714285714286</v>
      </c>
      <c r="P22" s="17">
        <f t="shared" si="30"/>
        <v>0.2857142857142857</v>
      </c>
      <c r="Q22" s="17">
        <f t="shared" si="8"/>
        <v>101</v>
      </c>
      <c r="R22" s="17"/>
      <c r="S22" s="57">
        <v>0.24598930481283421</v>
      </c>
      <c r="T22" s="57">
        <v>0</v>
      </c>
      <c r="U22" s="58" t="s">
        <v>63</v>
      </c>
      <c r="V22" s="61" t="s">
        <v>63</v>
      </c>
      <c r="W22" s="57">
        <v>3</v>
      </c>
      <c r="X22" s="57">
        <f t="shared" si="9"/>
        <v>0.3</v>
      </c>
      <c r="Y22" s="57">
        <f t="shared" si="10"/>
        <v>17.536666666666665</v>
      </c>
      <c r="Z22" s="57">
        <v>0</v>
      </c>
      <c r="AA22" s="57" t="s">
        <v>35</v>
      </c>
      <c r="AB22" s="60">
        <f t="shared" si="11"/>
        <v>-0.69</v>
      </c>
      <c r="AC22" s="57">
        <v>0.6004945416666666</v>
      </c>
      <c r="AD22" s="57">
        <f t="shared" si="12"/>
        <v>-8.2868246749999983</v>
      </c>
      <c r="AE22" s="57">
        <v>-8.84</v>
      </c>
      <c r="AF22" s="57">
        <v>-21.250589545454499</v>
      </c>
      <c r="AG22" s="57">
        <v>0</v>
      </c>
    </row>
    <row r="23" spans="1:33" ht="15.75" customHeight="1">
      <c r="A23" s="13" t="s">
        <v>72</v>
      </c>
      <c r="B23" s="13" t="s">
        <v>665</v>
      </c>
      <c r="C23" s="64">
        <f t="shared" si="4"/>
        <v>35.950000000000003</v>
      </c>
      <c r="D23" s="17">
        <v>4</v>
      </c>
      <c r="E23" s="17">
        <v>5</v>
      </c>
      <c r="F23" s="17">
        <v>143.80000000000001</v>
      </c>
      <c r="G23" s="17">
        <v>-69.209999999999994</v>
      </c>
      <c r="H23" s="17">
        <f t="shared" si="1"/>
        <v>0.48129346314325444</v>
      </c>
      <c r="I23" s="17">
        <f t="shared" si="2"/>
        <v>-0.51221897115311521</v>
      </c>
      <c r="J23" s="17">
        <f t="shared" si="5"/>
        <v>-73.657088051817979</v>
      </c>
      <c r="K23" s="17">
        <f t="shared" si="3"/>
        <v>-18.414272012954495</v>
      </c>
      <c r="L23" s="17">
        <v>42</v>
      </c>
      <c r="M23" s="17">
        <f t="shared" si="6"/>
        <v>9.5238095238095233E-2</v>
      </c>
      <c r="N23" s="17">
        <v>162</v>
      </c>
      <c r="O23" s="17">
        <f t="shared" ref="O23:P23" si="31">D23/7</f>
        <v>0.5714285714285714</v>
      </c>
      <c r="P23" s="17">
        <f t="shared" si="31"/>
        <v>0.7142857142857143</v>
      </c>
      <c r="Q23" s="17">
        <f t="shared" si="8"/>
        <v>126</v>
      </c>
      <c r="R23" s="17"/>
      <c r="S23" s="57">
        <v>0.35457063711911357</v>
      </c>
      <c r="T23" s="57">
        <v>0</v>
      </c>
      <c r="U23" s="58" t="s">
        <v>63</v>
      </c>
      <c r="V23" s="61" t="s">
        <v>63</v>
      </c>
      <c r="W23" s="57">
        <v>2</v>
      </c>
      <c r="X23" s="57">
        <f t="shared" si="9"/>
        <v>0.5</v>
      </c>
      <c r="Y23" s="57">
        <f t="shared" si="10"/>
        <v>17.302499999999998</v>
      </c>
      <c r="Z23" s="57">
        <v>2</v>
      </c>
      <c r="AA23" s="57" t="s">
        <v>35</v>
      </c>
      <c r="AB23" s="60">
        <f t="shared" si="11"/>
        <v>-0.69</v>
      </c>
      <c r="AC23" s="57">
        <v>0.6004945416666666</v>
      </c>
      <c r="AD23" s="57">
        <f t="shared" si="12"/>
        <v>-3.3147298699999994</v>
      </c>
      <c r="AE23" s="57">
        <v>-8.84</v>
      </c>
      <c r="AF23" s="57">
        <v>-21.250589545454499</v>
      </c>
      <c r="AG23" s="57">
        <v>-3</v>
      </c>
    </row>
    <row r="24" spans="1:33" ht="15.75" customHeight="1">
      <c r="A24" s="13" t="s">
        <v>74</v>
      </c>
      <c r="B24" s="13" t="s">
        <v>666</v>
      </c>
      <c r="C24" s="64">
        <f t="shared" si="4"/>
        <v>33.963333333333331</v>
      </c>
      <c r="D24" s="17">
        <v>6</v>
      </c>
      <c r="E24" s="17">
        <v>5</v>
      </c>
      <c r="F24" s="17">
        <v>203.78</v>
      </c>
      <c r="G24" s="17">
        <v>-66.300000000000026</v>
      </c>
      <c r="H24" s="17">
        <f t="shared" si="1"/>
        <v>0.32535086858376694</v>
      </c>
      <c r="I24" s="17">
        <f t="shared" si="2"/>
        <v>-0.44461003080639427</v>
      </c>
      <c r="J24" s="17">
        <f t="shared" si="5"/>
        <v>-90.602632077727023</v>
      </c>
      <c r="K24" s="17">
        <f t="shared" si="3"/>
        <v>-15.10043867962117</v>
      </c>
      <c r="L24" s="17">
        <v>28</v>
      </c>
      <c r="M24" s="17">
        <f t="shared" si="6"/>
        <v>0.21428571428571427</v>
      </c>
      <c r="N24" s="17">
        <v>154</v>
      </c>
      <c r="O24" s="17">
        <f t="shared" ref="O24:P24" si="32">D24/7</f>
        <v>0.8571428571428571</v>
      </c>
      <c r="P24" s="17">
        <f t="shared" si="32"/>
        <v>0.7142857142857143</v>
      </c>
      <c r="Q24" s="17">
        <f t="shared" si="8"/>
        <v>98</v>
      </c>
      <c r="R24" s="17"/>
      <c r="S24" s="57">
        <v>0.48137535816618909</v>
      </c>
      <c r="T24" s="57">
        <v>0</v>
      </c>
      <c r="U24" s="58" t="s">
        <v>63</v>
      </c>
      <c r="V24" s="61" t="s">
        <v>63</v>
      </c>
      <c r="W24" s="57">
        <v>3</v>
      </c>
      <c r="X24" s="57">
        <f t="shared" si="9"/>
        <v>0.5</v>
      </c>
      <c r="Y24" s="57">
        <f t="shared" si="10"/>
        <v>16.575000000000006</v>
      </c>
      <c r="Z24" s="57">
        <v>1</v>
      </c>
      <c r="AA24" s="57" t="s">
        <v>35</v>
      </c>
      <c r="AB24" s="60">
        <f t="shared" si="11"/>
        <v>-0.69</v>
      </c>
      <c r="AC24" s="57">
        <v>0.6004945416666666</v>
      </c>
      <c r="AD24" s="57">
        <f t="shared" si="12"/>
        <v>-4.9720948049999993</v>
      </c>
      <c r="AE24" s="57">
        <v>-8.84</v>
      </c>
      <c r="AF24" s="57">
        <v>-21.250589545454499</v>
      </c>
      <c r="AG24" s="57">
        <v>-12</v>
      </c>
    </row>
    <row r="25" spans="1:33" ht="15.75" customHeight="1">
      <c r="A25" s="13" t="s">
        <v>76</v>
      </c>
      <c r="B25" s="13" t="s">
        <v>663</v>
      </c>
      <c r="C25" s="17">
        <f t="shared" si="4"/>
        <v>31.061111111111114</v>
      </c>
      <c r="D25" s="17">
        <v>9</v>
      </c>
      <c r="E25" s="17">
        <v>2</v>
      </c>
      <c r="F25" s="17">
        <v>279.55</v>
      </c>
      <c r="G25" s="17">
        <v>-69.53</v>
      </c>
      <c r="H25" s="17">
        <f t="shared" si="1"/>
        <v>0.24872115900554462</v>
      </c>
      <c r="I25" s="17">
        <f t="shared" si="2"/>
        <v>-0.41153978936358604</v>
      </c>
      <c r="J25" s="17">
        <f t="shared" si="5"/>
        <v>-115.04594811659048</v>
      </c>
      <c r="K25" s="17">
        <f t="shared" si="3"/>
        <v>-12.782883124065609</v>
      </c>
      <c r="L25" s="17">
        <v>28</v>
      </c>
      <c r="M25" s="17">
        <f t="shared" si="6"/>
        <v>0.32142857142857145</v>
      </c>
      <c r="N25" s="17">
        <v>142</v>
      </c>
      <c r="O25" s="17">
        <f t="shared" ref="O25:P25" si="33">D25/7</f>
        <v>1.2857142857142858</v>
      </c>
      <c r="P25" s="17">
        <f t="shared" si="33"/>
        <v>0.2857142857142857</v>
      </c>
      <c r="Q25" s="17">
        <f t="shared" si="8"/>
        <v>90</v>
      </c>
      <c r="R25" s="17"/>
      <c r="S25" s="57">
        <v>0.55294117647058827</v>
      </c>
      <c r="T25" s="57">
        <v>0</v>
      </c>
      <c r="U25" s="58" t="s">
        <v>63</v>
      </c>
      <c r="V25" s="61" t="s">
        <v>63</v>
      </c>
      <c r="W25" s="57">
        <v>2</v>
      </c>
      <c r="X25" s="57">
        <f t="shared" si="9"/>
        <v>0.22222222222222221</v>
      </c>
      <c r="Y25" s="57">
        <f t="shared" si="10"/>
        <v>17.3825</v>
      </c>
      <c r="Z25" s="57">
        <v>2</v>
      </c>
      <c r="AA25" s="57" t="s">
        <v>35</v>
      </c>
      <c r="AB25" s="60">
        <f t="shared" si="11"/>
        <v>-0.69</v>
      </c>
      <c r="AC25" s="57">
        <v>0.6004945416666666</v>
      </c>
      <c r="AD25" s="57">
        <f t="shared" si="12"/>
        <v>-7.458142207499999</v>
      </c>
      <c r="AE25" s="57">
        <v>-8.3800000000000008</v>
      </c>
      <c r="AF25" s="57">
        <v>-21.250589545454499</v>
      </c>
      <c r="AG25" s="57">
        <v>-9</v>
      </c>
    </row>
    <row r="26" spans="1:33" ht="15.75" customHeight="1">
      <c r="A26" s="13" t="s">
        <v>78</v>
      </c>
      <c r="B26" s="13" t="s">
        <v>667</v>
      </c>
      <c r="C26" s="17">
        <f t="shared" si="4"/>
        <v>39.949999999999996</v>
      </c>
      <c r="D26" s="17">
        <v>7</v>
      </c>
      <c r="E26" s="17">
        <v>0</v>
      </c>
      <c r="F26" s="17">
        <v>279.64999999999998</v>
      </c>
      <c r="G26" s="17">
        <v>-106.7</v>
      </c>
      <c r="H26" s="17">
        <f t="shared" si="1"/>
        <v>0.38154836402646169</v>
      </c>
      <c r="I26" s="17">
        <f t="shared" si="2"/>
        <v>-0.33689398923898267</v>
      </c>
      <c r="J26" s="17">
        <f t="shared" si="5"/>
        <v>-94.212404090681503</v>
      </c>
      <c r="K26" s="17">
        <f t="shared" si="3"/>
        <v>-13.458914870097358</v>
      </c>
      <c r="L26" s="17">
        <v>54</v>
      </c>
      <c r="M26" s="17">
        <f t="shared" si="6"/>
        <v>0.12962962962962962</v>
      </c>
      <c r="N26" s="17">
        <v>132</v>
      </c>
      <c r="O26" s="17">
        <f t="shared" ref="O26:P26" si="34">D26/7</f>
        <v>1</v>
      </c>
      <c r="P26" s="17">
        <f t="shared" si="34"/>
        <v>0</v>
      </c>
      <c r="Q26" s="17">
        <f t="shared" si="8"/>
        <v>132</v>
      </c>
      <c r="R26" s="17"/>
      <c r="S26" s="57">
        <v>0.46421663442940042</v>
      </c>
      <c r="T26" s="57">
        <v>0</v>
      </c>
      <c r="U26" s="58" t="s">
        <v>63</v>
      </c>
      <c r="V26" s="61" t="s">
        <v>63</v>
      </c>
      <c r="W26" s="57">
        <v>3</v>
      </c>
      <c r="X26" s="57">
        <f t="shared" si="9"/>
        <v>0.42857142857142855</v>
      </c>
      <c r="Y26" s="57">
        <f t="shared" si="10"/>
        <v>26.675000000000001</v>
      </c>
      <c r="Z26" s="57">
        <v>1</v>
      </c>
      <c r="AA26" s="57" t="s">
        <v>35</v>
      </c>
      <c r="AB26" s="60">
        <f t="shared" si="11"/>
        <v>-0.69</v>
      </c>
      <c r="AC26" s="57">
        <v>0.6004945416666666</v>
      </c>
      <c r="AD26" s="57">
        <f t="shared" si="12"/>
        <v>-5.8007772724999986</v>
      </c>
      <c r="AE26" s="57">
        <v>-8.3800000000000008</v>
      </c>
      <c r="AF26" s="57">
        <v>-21.250589545454499</v>
      </c>
      <c r="AG26" s="57">
        <v>-12</v>
      </c>
    </row>
    <row r="27" spans="1:33" ht="15.75" customHeight="1">
      <c r="A27" s="13" t="s">
        <v>79</v>
      </c>
      <c r="B27" s="13" t="s">
        <v>668</v>
      </c>
      <c r="C27" s="17">
        <f t="shared" si="4"/>
        <v>37.75</v>
      </c>
      <c r="D27" s="17">
        <v>9</v>
      </c>
      <c r="E27" s="17">
        <v>0</v>
      </c>
      <c r="F27" s="17">
        <v>339.75</v>
      </c>
      <c r="G27" s="17">
        <v>-130.97999999999999</v>
      </c>
      <c r="H27" s="17">
        <f t="shared" si="1"/>
        <v>0.38551876379690947</v>
      </c>
      <c r="I27" s="17">
        <f t="shared" si="2"/>
        <v>-0.39536702904073728</v>
      </c>
      <c r="J27" s="17">
        <f t="shared" si="5"/>
        <v>-134.3259481165905</v>
      </c>
      <c r="K27" s="17">
        <f t="shared" si="3"/>
        <v>-14.925105346287832</v>
      </c>
      <c r="L27" s="17">
        <v>63</v>
      </c>
      <c r="M27" s="17">
        <f t="shared" si="6"/>
        <v>0.14285714285714285</v>
      </c>
      <c r="N27" s="17">
        <v>123</v>
      </c>
      <c r="O27" s="17">
        <f t="shared" ref="O27:P27" si="35">D27/7</f>
        <v>1.2857142857142858</v>
      </c>
      <c r="P27" s="17">
        <f t="shared" si="35"/>
        <v>0</v>
      </c>
      <c r="Q27" s="17">
        <f t="shared" si="8"/>
        <v>95</v>
      </c>
      <c r="R27" s="17"/>
      <c r="S27" s="57">
        <v>0.55060728744939269</v>
      </c>
      <c r="T27" s="57">
        <v>0</v>
      </c>
      <c r="U27" s="58" t="s">
        <v>63</v>
      </c>
      <c r="V27" s="61" t="s">
        <v>63</v>
      </c>
      <c r="W27" s="57">
        <v>4</v>
      </c>
      <c r="X27" s="57">
        <f t="shared" si="9"/>
        <v>0.44444444444444442</v>
      </c>
      <c r="Y27" s="57">
        <f t="shared" si="10"/>
        <v>32.744999999999997</v>
      </c>
      <c r="Z27" s="57">
        <v>0</v>
      </c>
      <c r="AA27" s="57" t="s">
        <v>35</v>
      </c>
      <c r="AB27" s="60">
        <f t="shared" si="11"/>
        <v>-0.69</v>
      </c>
      <c r="AC27" s="57">
        <v>0.6004945416666666</v>
      </c>
      <c r="AD27" s="57">
        <f t="shared" si="12"/>
        <v>-7.458142207499999</v>
      </c>
      <c r="AE27" s="57">
        <v>-8.3800000000000008</v>
      </c>
      <c r="AF27" s="57">
        <v>-21.250589545454499</v>
      </c>
      <c r="AG27" s="57">
        <v>-18</v>
      </c>
    </row>
    <row r="28" spans="1:33" ht="15.75" customHeight="1">
      <c r="A28" s="13" t="s">
        <v>81</v>
      </c>
      <c r="B28" s="13" t="s">
        <v>669</v>
      </c>
      <c r="C28" s="17">
        <f t="shared" si="4"/>
        <v>30.897500000000001</v>
      </c>
      <c r="D28" s="17">
        <v>16</v>
      </c>
      <c r="E28" s="17">
        <v>0</v>
      </c>
      <c r="F28" s="17">
        <v>494.36</v>
      </c>
      <c r="G28" s="17">
        <v>-78.520000000000024</v>
      </c>
      <c r="H28" s="17">
        <f t="shared" si="1"/>
        <v>0.15883162068128495</v>
      </c>
      <c r="I28" s="17">
        <f t="shared" si="2"/>
        <v>-0.31704506416376738</v>
      </c>
      <c r="J28" s="17">
        <f t="shared" si="5"/>
        <v>-156.73439792000005</v>
      </c>
      <c r="K28" s="17">
        <f t="shared" si="3"/>
        <v>-9.7958998700000031</v>
      </c>
      <c r="L28" s="17">
        <v>56</v>
      </c>
      <c r="M28" s="17">
        <f t="shared" si="6"/>
        <v>0.2857142857142857</v>
      </c>
      <c r="N28" s="17">
        <v>112</v>
      </c>
      <c r="O28" s="17">
        <f t="shared" ref="O28:P28" si="36">D28/7</f>
        <v>2.2857142857142856</v>
      </c>
      <c r="P28" s="17">
        <f t="shared" si="36"/>
        <v>0</v>
      </c>
      <c r="Q28" s="17">
        <f t="shared" si="8"/>
        <v>49</v>
      </c>
      <c r="R28" s="17"/>
      <c r="S28" s="57">
        <v>0.71244635193133043</v>
      </c>
      <c r="T28" s="57">
        <v>0</v>
      </c>
      <c r="U28" s="58" t="s">
        <v>63</v>
      </c>
      <c r="V28" s="61" t="s">
        <v>63</v>
      </c>
      <c r="W28" s="57">
        <v>10</v>
      </c>
      <c r="X28" s="57">
        <f t="shared" si="9"/>
        <v>0.625</v>
      </c>
      <c r="Y28" s="57">
        <f t="shared" si="10"/>
        <v>4.6188235294117659</v>
      </c>
      <c r="Z28" s="57">
        <v>7</v>
      </c>
      <c r="AA28" s="57" t="s">
        <v>35</v>
      </c>
      <c r="AB28" s="60">
        <f t="shared" si="11"/>
        <v>-0.69</v>
      </c>
      <c r="AC28" s="57">
        <v>0.6004945416666666</v>
      </c>
      <c r="AD28" s="57">
        <f t="shared" si="12"/>
        <v>-13.258919479999998</v>
      </c>
      <c r="AE28" s="57">
        <v>-8.3800000000000008</v>
      </c>
      <c r="AF28" s="57">
        <v>-20.942592402500001</v>
      </c>
      <c r="AG28" s="57">
        <v>-16</v>
      </c>
    </row>
    <row r="29" spans="1:33" ht="15.75" customHeight="1">
      <c r="A29" s="13" t="s">
        <v>82</v>
      </c>
      <c r="B29" s="13" t="s">
        <v>670</v>
      </c>
      <c r="C29" s="17">
        <f t="shared" si="4"/>
        <v>29.95</v>
      </c>
      <c r="D29" s="17">
        <v>17</v>
      </c>
      <c r="E29" s="17">
        <v>1</v>
      </c>
      <c r="F29" s="17">
        <v>509.15</v>
      </c>
      <c r="G29" s="17">
        <v>-116.72</v>
      </c>
      <c r="H29" s="17">
        <f t="shared" si="1"/>
        <v>0.22924481979770206</v>
      </c>
      <c r="I29" s="17">
        <f t="shared" si="2"/>
        <v>-0.42131822211529024</v>
      </c>
      <c r="J29" s="17">
        <f t="shared" si="5"/>
        <v>-214.51417279</v>
      </c>
      <c r="K29" s="17">
        <f t="shared" si="3"/>
        <v>-12.618480752352941</v>
      </c>
      <c r="L29" s="17">
        <v>52</v>
      </c>
      <c r="M29" s="17">
        <f t="shared" si="6"/>
        <v>0.32692307692307693</v>
      </c>
      <c r="N29" s="17">
        <v>96</v>
      </c>
      <c r="O29" s="17">
        <f t="shared" ref="O29:P29" si="37">D29/7</f>
        <v>2.4285714285714284</v>
      </c>
      <c r="P29" s="17">
        <f t="shared" si="37"/>
        <v>0.14285714285714285</v>
      </c>
      <c r="Q29" s="17">
        <f t="shared" si="8"/>
        <v>37</v>
      </c>
      <c r="R29" s="17"/>
      <c r="S29" s="57">
        <v>0.90410958904109584</v>
      </c>
      <c r="T29" s="57">
        <v>0</v>
      </c>
      <c r="U29" s="58" t="s">
        <v>63</v>
      </c>
      <c r="V29" s="61" t="s">
        <v>63</v>
      </c>
      <c r="W29" s="57">
        <v>15</v>
      </c>
      <c r="X29" s="57">
        <f t="shared" si="9"/>
        <v>0.88235294117647056</v>
      </c>
      <c r="Y29" s="57">
        <f t="shared" si="10"/>
        <v>7.7813333333333334</v>
      </c>
      <c r="Z29" s="57">
        <v>0</v>
      </c>
      <c r="AA29" s="57" t="s">
        <v>35</v>
      </c>
      <c r="AB29" s="60">
        <f t="shared" si="11"/>
        <v>-0.69</v>
      </c>
      <c r="AC29" s="57">
        <v>0.6004945416666666</v>
      </c>
      <c r="AD29" s="57">
        <f t="shared" si="12"/>
        <v>-14.087601947499998</v>
      </c>
      <c r="AE29" s="57">
        <v>-8.3800000000000008</v>
      </c>
      <c r="AF29" s="57">
        <v>-20.942592402500001</v>
      </c>
      <c r="AG29" s="57">
        <v>-18</v>
      </c>
    </row>
    <row r="30" spans="1:33" ht="15.75" customHeight="1">
      <c r="A30" s="13" t="s">
        <v>84</v>
      </c>
      <c r="B30" s="13" t="s">
        <v>670</v>
      </c>
      <c r="C30" s="17">
        <f t="shared" si="4"/>
        <v>29.96448275862069</v>
      </c>
      <c r="D30" s="17">
        <v>29</v>
      </c>
      <c r="E30" s="17">
        <v>0</v>
      </c>
      <c r="F30" s="17">
        <v>868.97</v>
      </c>
      <c r="G30" s="17">
        <v>-140.54</v>
      </c>
      <c r="H30" s="17">
        <f t="shared" si="1"/>
        <v>0.16173170535231365</v>
      </c>
      <c r="I30" s="17">
        <f t="shared" si="2"/>
        <v>-0.35018754528925039</v>
      </c>
      <c r="J30" s="17">
        <f t="shared" si="5"/>
        <v>-304.30247122999992</v>
      </c>
      <c r="K30" s="17">
        <f t="shared" si="3"/>
        <v>-10.493188663103446</v>
      </c>
      <c r="L30" s="17">
        <v>66</v>
      </c>
      <c r="M30" s="17">
        <f t="shared" si="6"/>
        <v>0.43939393939393939</v>
      </c>
      <c r="N30" s="17">
        <v>59</v>
      </c>
      <c r="O30" s="17">
        <f t="shared" ref="O30:P30" si="38">D30/7</f>
        <v>4.1428571428571432</v>
      </c>
      <c r="P30" s="17">
        <f t="shared" si="38"/>
        <v>0</v>
      </c>
      <c r="Q30" s="17">
        <f t="shared" si="8"/>
        <v>14</v>
      </c>
      <c r="R30" s="17"/>
      <c r="S30" s="57">
        <v>0.77611940298507465</v>
      </c>
      <c r="T30" s="57">
        <v>0</v>
      </c>
      <c r="U30" s="58" t="s">
        <v>63</v>
      </c>
      <c r="V30" s="61" t="s">
        <v>63</v>
      </c>
      <c r="W30" s="57">
        <v>15</v>
      </c>
      <c r="X30" s="57">
        <f t="shared" si="9"/>
        <v>0.51724137931034486</v>
      </c>
      <c r="Y30" s="57">
        <f t="shared" si="10"/>
        <v>8.7837499999999995</v>
      </c>
      <c r="Z30" s="57">
        <v>1</v>
      </c>
      <c r="AA30" s="57" t="s">
        <v>35</v>
      </c>
      <c r="AB30" s="60">
        <f t="shared" si="11"/>
        <v>-0.69</v>
      </c>
      <c r="AC30" s="57">
        <v>0.6004945416666666</v>
      </c>
      <c r="AD30" s="57">
        <f t="shared" si="12"/>
        <v>-24.031791557499997</v>
      </c>
      <c r="AE30" s="57">
        <v>-8.3800000000000008</v>
      </c>
      <c r="AF30" s="57">
        <v>-20.942592402500001</v>
      </c>
      <c r="AG30" s="57">
        <v>-28</v>
      </c>
    </row>
    <row r="31" spans="1:33" ht="15.75" customHeight="1">
      <c r="A31" s="13" t="s">
        <v>85</v>
      </c>
      <c r="B31" s="13"/>
      <c r="C31" s="17">
        <f t="shared" si="4"/>
        <v>29.95695652173913</v>
      </c>
      <c r="D31" s="17">
        <v>23</v>
      </c>
      <c r="E31" s="17">
        <v>1</v>
      </c>
      <c r="F31" s="17">
        <v>689.01</v>
      </c>
      <c r="G31" s="17">
        <v>-135.74</v>
      </c>
      <c r="H31" s="17">
        <f t="shared" si="1"/>
        <v>0.19700730032945823</v>
      </c>
      <c r="I31" s="17">
        <f t="shared" si="2"/>
        <v>-0.35349388544433319</v>
      </c>
      <c r="J31" s="17">
        <f t="shared" si="5"/>
        <v>-243.56082201000001</v>
      </c>
      <c r="K31" s="17">
        <f t="shared" si="3"/>
        <v>-10.589600956956522</v>
      </c>
      <c r="L31" s="17">
        <v>80</v>
      </c>
      <c r="M31" s="17">
        <f t="shared" si="6"/>
        <v>0.28749999999999998</v>
      </c>
      <c r="N31" s="17">
        <v>36</v>
      </c>
      <c r="O31" s="17">
        <f t="shared" ref="O31:P31" si="39">D31/7</f>
        <v>3.2857142857142856</v>
      </c>
      <c r="P31" s="17">
        <f t="shared" si="39"/>
        <v>0.14285714285714285</v>
      </c>
      <c r="Q31" s="17">
        <f t="shared" si="8"/>
        <v>10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1.0729927007299269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12</v>
      </c>
      <c r="X31" s="57">
        <f t="shared" si="9"/>
        <v>0.52173913043478259</v>
      </c>
      <c r="Y31" s="57">
        <f t="shared" si="10"/>
        <v>7.5411111111111113</v>
      </c>
      <c r="Z31" s="57">
        <v>6</v>
      </c>
      <c r="AA31" s="57" t="s">
        <v>35</v>
      </c>
      <c r="AB31" s="60">
        <f t="shared" si="11"/>
        <v>-0.69</v>
      </c>
      <c r="AC31" s="57">
        <v>0.6004945416666666</v>
      </c>
      <c r="AD31" s="57">
        <f t="shared" si="12"/>
        <v>-19.059696752499995</v>
      </c>
      <c r="AE31" s="57">
        <v>-8.3800000000000008</v>
      </c>
      <c r="AF31" s="57">
        <v>-20.942592402500001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1:33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1:33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1:33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1:33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1:33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43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20.5" customWidth="1"/>
    <col min="21" max="21" width="30.6640625" customWidth="1"/>
    <col min="22" max="22" width="33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Info!B1:BJ7000""),4,FALSE),"""")"),"Rock Climbing Wall Hand Holds for Kids for Outdoor Playground - Pack of 20")</f>
        <v>Rock Climbing Wall Hand Holds for Kids for Outdoor Playground - Pack of 20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Info!B1:BJ7000""),3,FALSE),"""")"),"B07B8CZBCV")</f>
        <v>B07B8CZBCV</v>
      </c>
      <c r="B2" s="2" t="s">
        <v>671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38.25" customHeight="1">
      <c r="A3" s="45" t="s">
        <v>32</v>
      </c>
      <c r="B3" s="46"/>
      <c r="C3" s="3">
        <f>((AE31+AF31)/0.85)*-1</f>
        <v>29.477677529411768</v>
      </c>
      <c r="D3" s="4">
        <f>SUM(D4:D99763)</f>
        <v>43</v>
      </c>
      <c r="E3" s="4"/>
      <c r="F3" s="5">
        <f t="shared" ref="F3:G3" si="0">SUM(F4:F99763)</f>
        <v>1318.6100000000001</v>
      </c>
      <c r="G3" s="5">
        <f t="shared" si="0"/>
        <v>-74.400000000000006</v>
      </c>
      <c r="H3" s="6">
        <f t="shared" ref="H3:H31" si="1">G3/F3*-1</f>
        <v>5.6423051546704482E-2</v>
      </c>
      <c r="I3" s="7">
        <f t="shared" ref="I3:I31" si="2">J3/F3</f>
        <v>-4.4509167100203688E-2</v>
      </c>
      <c r="J3" s="5">
        <f>SUM(J4:J99763)</f>
        <v>-58.690232829999594</v>
      </c>
      <c r="K3" s="5">
        <f t="shared" ref="K3:K31" si="3">J3/D3</f>
        <v>-1.3648891355813859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Compiled!b1:g5000""),2,FALSE),"""")"),"1 - March
2 - April
2 - May
2 - Jun
1 - Jul
1 - Aug
1 - Sept
1 - Oct
1 - Nov
1 - Dec
1 - Jan
1 - Feb")</f>
        <v>1 - March
2 - April
2 - May
2 - Jun
1 - Jul
1 - Aug
1 - Sept
1 - Oct
1 - Nov
1 - Dec
1 - Jan
1 -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QTY-150")</f>
        <v>US Storage QTY-150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</v>
      </c>
      <c r="X3" s="6">
        <f>AVERAGE(X4:X99763)</f>
        <v>8.4098639455782317E-2</v>
      </c>
      <c r="Y3" s="5">
        <f>ROUND(AVERAGE(Y4:Y99763),2)</f>
        <v>1.43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Info!B2:BZ7000""),36,false)),"""")*-1"),-13.7360259)</f>
        <v>-13.7360259</v>
      </c>
      <c r="AG3" s="5">
        <f>SUM(AG4:AG99763)</f>
        <v>0</v>
      </c>
    </row>
    <row r="4" spans="1:33" ht="15.75" customHeight="1">
      <c r="A4" s="25" t="s">
        <v>33</v>
      </c>
      <c r="B4" s="25" t="s">
        <v>672</v>
      </c>
      <c r="C4" s="17">
        <f t="shared" ref="C4:C31" si="4">IFERROR(F4/D4," - ")</f>
        <v>34.99</v>
      </c>
      <c r="D4" s="17">
        <v>2</v>
      </c>
      <c r="E4" s="17">
        <v>0</v>
      </c>
      <c r="F4" s="17">
        <v>69.98</v>
      </c>
      <c r="G4" s="17">
        <v>-0.08</v>
      </c>
      <c r="H4" s="17">
        <f t="shared" si="1"/>
        <v>1.1431837667905116E-3</v>
      </c>
      <c r="I4" s="17">
        <f t="shared" si="2"/>
        <v>0.12598008954939707</v>
      </c>
      <c r="J4" s="17">
        <f t="shared" ref="J4:J31" si="5">F4*0.85+G4+AF4*D4+D4*AE4+AG4+AD4</f>
        <v>8.8160866666668074</v>
      </c>
      <c r="K4" s="17">
        <f t="shared" si="3"/>
        <v>4.4080433333334037</v>
      </c>
      <c r="L4" s="17">
        <v>18</v>
      </c>
      <c r="M4" s="17">
        <f t="shared" ref="M4:M31" si="6">IFERROR(D4/L4,"-")</f>
        <v>0.1111111111111111</v>
      </c>
      <c r="N4" s="17">
        <v>57</v>
      </c>
      <c r="O4" s="17">
        <f t="shared" ref="O4:P4" si="7">D4/7</f>
        <v>0.2857142857142857</v>
      </c>
      <c r="P4" s="17">
        <f t="shared" si="7"/>
        <v>0</v>
      </c>
      <c r="Q4" s="17">
        <f t="shared" ref="Q4:Q31" si="8">ROUNDDOWN(N4/(O4+P4),0)</f>
        <v>199</v>
      </c>
      <c r="R4" s="17"/>
      <c r="S4" s="57">
        <v>0.73809523809523803</v>
      </c>
      <c r="T4" s="62">
        <v>0</v>
      </c>
      <c r="U4" s="58" t="s">
        <v>63</v>
      </c>
      <c r="V4" s="61" t="s">
        <v>63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s">
        <v>673</v>
      </c>
      <c r="AB4" s="60">
        <f t="shared" ref="AB4:AB31" si="11">IF(OR(AA4="UsLargeStandardSize",AA4="UsSmallStandardSize"),-0.69,-0.48)</f>
        <v>-0.48</v>
      </c>
      <c r="AC4" s="57">
        <v>0.45776041666666667</v>
      </c>
      <c r="AD4" s="57">
        <f t="shared" ref="AD4:AD31" si="12">IFERROR(AB4*AC4*D4*2,0)</f>
        <v>-0.87890000000000001</v>
      </c>
      <c r="AE4" s="57">
        <v>-10.92</v>
      </c>
      <c r="AF4" s="57">
        <v>-13.934006666666599</v>
      </c>
      <c r="AG4" s="57">
        <v>0</v>
      </c>
    </row>
    <row r="5" spans="1:33" ht="15.75" customHeight="1">
      <c r="A5" s="25" t="s">
        <v>36</v>
      </c>
      <c r="B5" s="25" t="s">
        <v>88</v>
      </c>
      <c r="C5" s="17">
        <f t="shared" si="4"/>
        <v>34.99</v>
      </c>
      <c r="D5" s="17">
        <v>2</v>
      </c>
      <c r="E5" s="17">
        <v>0</v>
      </c>
      <c r="F5" s="17">
        <v>69.98</v>
      </c>
      <c r="G5" s="17">
        <v>-0.26</v>
      </c>
      <c r="H5" s="17">
        <f t="shared" si="1"/>
        <v>3.7153472420691624E-3</v>
      </c>
      <c r="I5" s="17">
        <f t="shared" si="2"/>
        <v>0.12340792607411842</v>
      </c>
      <c r="J5" s="17">
        <f t="shared" si="5"/>
        <v>8.6360866666668077</v>
      </c>
      <c r="K5" s="17">
        <f t="shared" si="3"/>
        <v>4.3180433333334038</v>
      </c>
      <c r="L5" s="17">
        <v>20</v>
      </c>
      <c r="M5" s="17">
        <f t="shared" si="6"/>
        <v>0.1</v>
      </c>
      <c r="N5" s="17">
        <v>54</v>
      </c>
      <c r="O5" s="17">
        <f t="shared" ref="O5:P5" si="13">D5/7</f>
        <v>0.2857142857142857</v>
      </c>
      <c r="P5" s="17">
        <f t="shared" si="13"/>
        <v>0</v>
      </c>
      <c r="Q5" s="17">
        <f t="shared" si="8"/>
        <v>189</v>
      </c>
      <c r="R5" s="17"/>
      <c r="S5" s="57">
        <v>0.68167202572347196</v>
      </c>
      <c r="T5" s="62">
        <v>0</v>
      </c>
      <c r="U5" s="58" t="s">
        <v>63</v>
      </c>
      <c r="V5" s="61" t="s">
        <v>63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s">
        <v>673</v>
      </c>
      <c r="AB5" s="60">
        <f t="shared" si="11"/>
        <v>-0.48</v>
      </c>
      <c r="AC5" s="57">
        <v>0.45776041666666667</v>
      </c>
      <c r="AD5" s="57">
        <f t="shared" si="12"/>
        <v>-0.87890000000000001</v>
      </c>
      <c r="AE5" s="57">
        <v>-10.92</v>
      </c>
      <c r="AF5" s="57">
        <v>-13.934006666666599</v>
      </c>
      <c r="AG5" s="57">
        <v>0</v>
      </c>
    </row>
    <row r="6" spans="1:33" ht="15.75" customHeight="1">
      <c r="A6" s="25" t="s">
        <v>38</v>
      </c>
      <c r="B6" s="25" t="s">
        <v>88</v>
      </c>
      <c r="C6" s="17">
        <f t="shared" si="4"/>
        <v>34.99</v>
      </c>
      <c r="D6" s="17">
        <v>2</v>
      </c>
      <c r="E6" s="17">
        <v>0</v>
      </c>
      <c r="F6" s="17">
        <v>69.98</v>
      </c>
      <c r="G6" s="17">
        <v>-0.08</v>
      </c>
      <c r="H6" s="17">
        <f t="shared" si="1"/>
        <v>1.1431837667905116E-3</v>
      </c>
      <c r="I6" s="17">
        <f t="shared" si="2"/>
        <v>0.12598008954939707</v>
      </c>
      <c r="J6" s="17">
        <f t="shared" si="5"/>
        <v>8.8160866666668074</v>
      </c>
      <c r="K6" s="17">
        <f t="shared" si="3"/>
        <v>4.4080433333334037</v>
      </c>
      <c r="L6" s="17">
        <v>14</v>
      </c>
      <c r="M6" s="17">
        <f t="shared" si="6"/>
        <v>0.14285714285714285</v>
      </c>
      <c r="N6" s="17">
        <v>52</v>
      </c>
      <c r="O6" s="17">
        <f t="shared" ref="O6:P6" si="14">D6/7</f>
        <v>0.2857142857142857</v>
      </c>
      <c r="P6" s="17">
        <f t="shared" si="14"/>
        <v>0</v>
      </c>
      <c r="Q6" s="17">
        <f t="shared" si="8"/>
        <v>182</v>
      </c>
      <c r="R6" s="17"/>
      <c r="S6" s="57">
        <v>0.70508474576271096</v>
      </c>
      <c r="T6" s="62">
        <v>0</v>
      </c>
      <c r="U6" s="58" t="s">
        <v>63</v>
      </c>
      <c r="V6" s="61">
        <v>44276</v>
      </c>
      <c r="W6" s="62">
        <v>0</v>
      </c>
      <c r="X6" s="57">
        <f t="shared" si="9"/>
        <v>0</v>
      </c>
      <c r="Y6" s="57">
        <f t="shared" si="10"/>
        <v>0</v>
      </c>
      <c r="Z6" s="62">
        <v>0</v>
      </c>
      <c r="AA6" s="62" t="s">
        <v>673</v>
      </c>
      <c r="AB6" s="60">
        <f t="shared" si="11"/>
        <v>-0.48</v>
      </c>
      <c r="AC6" s="57">
        <v>0.45776041666666667</v>
      </c>
      <c r="AD6" s="57">
        <f t="shared" si="12"/>
        <v>-0.87890000000000001</v>
      </c>
      <c r="AE6" s="57">
        <v>-10.92</v>
      </c>
      <c r="AF6" s="57">
        <v>-13.934006666666599</v>
      </c>
      <c r="AG6" s="57">
        <v>0</v>
      </c>
    </row>
    <row r="7" spans="1:33" ht="15.75" customHeight="1">
      <c r="A7" s="25" t="s">
        <v>40</v>
      </c>
      <c r="B7" s="25" t="s">
        <v>88</v>
      </c>
      <c r="C7" s="17">
        <f t="shared" si="4"/>
        <v>34.99</v>
      </c>
      <c r="D7" s="17">
        <v>2</v>
      </c>
      <c r="E7" s="17">
        <v>4</v>
      </c>
      <c r="F7" s="17">
        <v>69.98</v>
      </c>
      <c r="G7" s="17">
        <v>-0.03</v>
      </c>
      <c r="H7" s="17">
        <f t="shared" si="1"/>
        <v>4.286939125464418E-4</v>
      </c>
      <c r="I7" s="17">
        <f t="shared" si="2"/>
        <v>0.12669457930837386</v>
      </c>
      <c r="J7" s="17">
        <f t="shared" si="5"/>
        <v>8.8660866600000023</v>
      </c>
      <c r="K7" s="17">
        <f t="shared" si="3"/>
        <v>4.4330433300000012</v>
      </c>
      <c r="L7" s="17">
        <v>16</v>
      </c>
      <c r="M7" s="17">
        <f t="shared" si="6"/>
        <v>0.125</v>
      </c>
      <c r="N7" s="17">
        <v>46</v>
      </c>
      <c r="O7" s="17">
        <f t="shared" ref="O7:P7" si="15">D7/7</f>
        <v>0.2857142857142857</v>
      </c>
      <c r="P7" s="17">
        <f t="shared" si="15"/>
        <v>0.5714285714285714</v>
      </c>
      <c r="Q7" s="17">
        <f t="shared" si="8"/>
        <v>53</v>
      </c>
      <c r="R7" s="17"/>
      <c r="S7" s="57">
        <v>0.71942446043165464</v>
      </c>
      <c r="T7" s="62">
        <v>0</v>
      </c>
      <c r="U7" s="58" t="s">
        <v>63</v>
      </c>
      <c r="V7" s="61">
        <v>44276</v>
      </c>
      <c r="W7" s="62">
        <v>0</v>
      </c>
      <c r="X7" s="57">
        <f t="shared" si="9"/>
        <v>0</v>
      </c>
      <c r="Y7" s="57">
        <f t="shared" si="10"/>
        <v>0</v>
      </c>
      <c r="Z7" s="62">
        <v>0</v>
      </c>
      <c r="AA7" s="62" t="s">
        <v>673</v>
      </c>
      <c r="AB7" s="60">
        <f t="shared" si="11"/>
        <v>-0.48</v>
      </c>
      <c r="AC7" s="57">
        <v>0.45776041666666667</v>
      </c>
      <c r="AD7" s="57">
        <f t="shared" si="12"/>
        <v>-0.87890000000000001</v>
      </c>
      <c r="AE7" s="57">
        <v>-10.92</v>
      </c>
      <c r="AF7" s="57">
        <v>-13.93400667</v>
      </c>
      <c r="AG7" s="57">
        <v>0</v>
      </c>
    </row>
    <row r="8" spans="1:33" ht="15.75" customHeight="1">
      <c r="A8" s="13" t="s">
        <v>42</v>
      </c>
      <c r="B8" s="25" t="s">
        <v>88</v>
      </c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-0.1</v>
      </c>
      <c r="H8" s="17" t="e">
        <f t="shared" si="1"/>
        <v>#DIV/0!</v>
      </c>
      <c r="I8" s="17" t="e">
        <f t="shared" si="2"/>
        <v>#DIV/0!</v>
      </c>
      <c r="J8" s="17">
        <f t="shared" si="5"/>
        <v>-0.1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46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0.7094339622641509</v>
      </c>
      <c r="T8" s="62">
        <v>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673</v>
      </c>
      <c r="AB8" s="60">
        <f t="shared" si="11"/>
        <v>-0.48</v>
      </c>
      <c r="AC8" s="57">
        <v>0.45776041666666667</v>
      </c>
      <c r="AD8" s="57">
        <f t="shared" si="12"/>
        <v>0</v>
      </c>
      <c r="AE8" s="57">
        <v>-10.92</v>
      </c>
      <c r="AF8" s="57">
        <v>-13.93400667</v>
      </c>
      <c r="AG8" s="57">
        <v>0</v>
      </c>
    </row>
    <row r="9" spans="1:33" ht="15.75" customHeight="1">
      <c r="A9" s="13" t="s">
        <v>44</v>
      </c>
      <c r="B9" s="13" t="s">
        <v>674</v>
      </c>
      <c r="C9" s="17">
        <f t="shared" si="4"/>
        <v>34.99</v>
      </c>
      <c r="D9" s="17">
        <v>1</v>
      </c>
      <c r="E9" s="17">
        <v>4</v>
      </c>
      <c r="F9" s="17">
        <v>34.99</v>
      </c>
      <c r="G9" s="17">
        <v>-0.08</v>
      </c>
      <c r="H9" s="17">
        <f t="shared" si="1"/>
        <v>2.2863675335810232E-3</v>
      </c>
      <c r="I9" s="17">
        <f t="shared" si="2"/>
        <v>0.11470067647899411</v>
      </c>
      <c r="J9" s="17">
        <f t="shared" si="5"/>
        <v>4.013376670000004</v>
      </c>
      <c r="K9" s="17">
        <f t="shared" si="3"/>
        <v>4.013376670000004</v>
      </c>
      <c r="L9" s="17">
        <v>14</v>
      </c>
      <c r="M9" s="17">
        <f t="shared" si="6"/>
        <v>7.1428571428571425E-2</v>
      </c>
      <c r="N9" s="17">
        <v>41</v>
      </c>
      <c r="O9" s="17">
        <f t="shared" ref="O9:P9" si="17">D9/7</f>
        <v>0.14285714285714285</v>
      </c>
      <c r="P9" s="17">
        <f t="shared" si="17"/>
        <v>0.5714285714285714</v>
      </c>
      <c r="Q9" s="17">
        <f t="shared" si="8"/>
        <v>57</v>
      </c>
      <c r="R9" s="17"/>
      <c r="S9" s="57">
        <v>0.703125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673</v>
      </c>
      <c r="AB9" s="60">
        <f t="shared" si="11"/>
        <v>-0.48</v>
      </c>
      <c r="AC9" s="57">
        <v>0.45776041666666667</v>
      </c>
      <c r="AD9" s="57">
        <f t="shared" si="12"/>
        <v>-0.43945000000000001</v>
      </c>
      <c r="AE9" s="57">
        <v>-10.92</v>
      </c>
      <c r="AF9" s="57">
        <v>-14.28867333</v>
      </c>
      <c r="AG9" s="57">
        <v>0</v>
      </c>
    </row>
    <row r="10" spans="1:33" ht="15.75" customHeight="1">
      <c r="A10" s="25" t="s">
        <v>46</v>
      </c>
      <c r="B10" s="25" t="s">
        <v>662</v>
      </c>
      <c r="C10" s="17">
        <f t="shared" si="4"/>
        <v>34.99</v>
      </c>
      <c r="D10" s="17">
        <v>1</v>
      </c>
      <c r="E10" s="17">
        <v>1</v>
      </c>
      <c r="F10" s="17">
        <v>34.99</v>
      </c>
      <c r="G10" s="17">
        <v>-0.42</v>
      </c>
      <c r="H10" s="17">
        <f t="shared" si="1"/>
        <v>1.2003429551300371E-2</v>
      </c>
      <c r="I10" s="17">
        <f t="shared" si="2"/>
        <v>0.10498361446127466</v>
      </c>
      <c r="J10" s="17">
        <f t="shared" si="5"/>
        <v>3.6733766700000006</v>
      </c>
      <c r="K10" s="17">
        <f t="shared" si="3"/>
        <v>3.6733766700000006</v>
      </c>
      <c r="L10" s="17">
        <v>8</v>
      </c>
      <c r="M10" s="17">
        <f t="shared" si="6"/>
        <v>0.125</v>
      </c>
      <c r="N10" s="17">
        <v>39</v>
      </c>
      <c r="O10" s="17">
        <f t="shared" ref="O10:P10" si="18">D10/7</f>
        <v>0.14285714285714285</v>
      </c>
      <c r="P10" s="17">
        <f t="shared" si="18"/>
        <v>0.14285714285714285</v>
      </c>
      <c r="Q10" s="17">
        <f t="shared" si="8"/>
        <v>136</v>
      </c>
      <c r="R10" s="17"/>
      <c r="S10" s="57">
        <v>0.78297872340425534</v>
      </c>
      <c r="T10" s="57">
        <v>0</v>
      </c>
      <c r="U10" s="58" t="s">
        <v>63</v>
      </c>
      <c r="V10" s="61" t="s">
        <v>63</v>
      </c>
      <c r="W10" s="62">
        <v>1</v>
      </c>
      <c r="X10" s="57">
        <f t="shared" si="9"/>
        <v>1</v>
      </c>
      <c r="Y10" s="57">
        <f t="shared" si="10"/>
        <v>0.42</v>
      </c>
      <c r="Z10" s="62">
        <v>0</v>
      </c>
      <c r="AA10" s="57" t="s">
        <v>673</v>
      </c>
      <c r="AB10" s="60">
        <f t="shared" si="11"/>
        <v>-0.48</v>
      </c>
      <c r="AC10" s="57">
        <v>0.45776041666666667</v>
      </c>
      <c r="AD10" s="57">
        <f t="shared" si="12"/>
        <v>-0.43945000000000001</v>
      </c>
      <c r="AE10" s="57">
        <v>-10.92</v>
      </c>
      <c r="AF10" s="57">
        <v>-14.28867333</v>
      </c>
      <c r="AG10" s="57">
        <v>0</v>
      </c>
    </row>
    <row r="11" spans="1:33" ht="15.75" customHeight="1">
      <c r="A11" s="25" t="s">
        <v>48</v>
      </c>
      <c r="B11" s="25" t="s">
        <v>675</v>
      </c>
      <c r="C11" s="17">
        <f t="shared" si="4"/>
        <v>29.99</v>
      </c>
      <c r="D11" s="17">
        <v>1</v>
      </c>
      <c r="E11" s="17">
        <v>0</v>
      </c>
      <c r="F11" s="17">
        <v>29.99</v>
      </c>
      <c r="G11" s="17">
        <v>-3.71</v>
      </c>
      <c r="H11" s="17">
        <f t="shared" si="1"/>
        <v>0.12370790263421141</v>
      </c>
      <c r="I11" s="17">
        <f t="shared" si="2"/>
        <v>-0.1289304211403802</v>
      </c>
      <c r="J11" s="17">
        <f t="shared" si="5"/>
        <v>-3.8666233300000021</v>
      </c>
      <c r="K11" s="17">
        <f t="shared" si="3"/>
        <v>-3.8666233300000021</v>
      </c>
      <c r="L11" s="17">
        <v>7</v>
      </c>
      <c r="M11" s="17">
        <f t="shared" si="6"/>
        <v>0.14285714285714285</v>
      </c>
      <c r="N11" s="17">
        <v>38</v>
      </c>
      <c r="O11" s="17">
        <f t="shared" ref="O11:P11" si="19">D11/7</f>
        <v>0.14285714285714285</v>
      </c>
      <c r="P11" s="17">
        <f t="shared" si="19"/>
        <v>0</v>
      </c>
      <c r="Q11" s="17">
        <f t="shared" si="8"/>
        <v>266</v>
      </c>
      <c r="R11" s="17"/>
      <c r="S11" s="57">
        <v>0.72072072072072069</v>
      </c>
      <c r="T11" s="57">
        <v>125</v>
      </c>
      <c r="U11" s="58" t="s">
        <v>63</v>
      </c>
      <c r="V11" s="61" t="s">
        <v>63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 t="s">
        <v>673</v>
      </c>
      <c r="AB11" s="60">
        <f t="shared" si="11"/>
        <v>-0.48</v>
      </c>
      <c r="AC11" s="62">
        <v>0.45776041666666667</v>
      </c>
      <c r="AD11" s="57">
        <f t="shared" si="12"/>
        <v>-0.43945000000000001</v>
      </c>
      <c r="AE11" s="57">
        <v>-10.92</v>
      </c>
      <c r="AF11" s="57">
        <v>-14.28867333</v>
      </c>
      <c r="AG11" s="57">
        <v>0</v>
      </c>
    </row>
    <row r="12" spans="1:33" ht="15.75" customHeight="1">
      <c r="A12" s="25" t="s">
        <v>50</v>
      </c>
      <c r="B12" s="25" t="s">
        <v>676</v>
      </c>
      <c r="C12" s="17">
        <f t="shared" si="4"/>
        <v>30.061428571428571</v>
      </c>
      <c r="D12" s="17">
        <v>7</v>
      </c>
      <c r="E12" s="17">
        <v>1</v>
      </c>
      <c r="F12" s="17">
        <v>210.43</v>
      </c>
      <c r="G12" s="17">
        <v>-26.060000000000002</v>
      </c>
      <c r="H12" s="17">
        <f t="shared" si="1"/>
        <v>0.12384165755833294</v>
      </c>
      <c r="I12" s="17">
        <f t="shared" si="2"/>
        <v>-0.13324160053224346</v>
      </c>
      <c r="J12" s="17">
        <f t="shared" si="5"/>
        <v>-28.038029999999992</v>
      </c>
      <c r="K12" s="17">
        <f t="shared" si="3"/>
        <v>-4.0054328571428561</v>
      </c>
      <c r="L12" s="17">
        <v>11</v>
      </c>
      <c r="M12" s="17">
        <f t="shared" si="6"/>
        <v>0.63636363636363635</v>
      </c>
      <c r="N12" s="17">
        <v>30</v>
      </c>
      <c r="O12" s="17">
        <f t="shared" ref="O12:P12" si="20">D12/7</f>
        <v>1</v>
      </c>
      <c r="P12" s="17">
        <f t="shared" si="20"/>
        <v>0.14285714285714285</v>
      </c>
      <c r="Q12" s="17">
        <f t="shared" si="8"/>
        <v>26</v>
      </c>
      <c r="R12" s="17"/>
      <c r="S12" s="57">
        <v>0.78873239436619713</v>
      </c>
      <c r="T12" s="57">
        <v>125</v>
      </c>
      <c r="U12" s="58" t="s">
        <v>63</v>
      </c>
      <c r="V12" s="61" t="s">
        <v>63</v>
      </c>
      <c r="W12" s="62">
        <v>4</v>
      </c>
      <c r="X12" s="57">
        <f t="shared" si="9"/>
        <v>0.5714285714285714</v>
      </c>
      <c r="Y12" s="57">
        <f t="shared" si="10"/>
        <v>6.5150000000000006</v>
      </c>
      <c r="Z12" s="62">
        <v>0</v>
      </c>
      <c r="AA12" s="62" t="s">
        <v>673</v>
      </c>
      <c r="AB12" s="60">
        <f t="shared" si="11"/>
        <v>-0.48</v>
      </c>
      <c r="AC12" s="62">
        <v>0.45776041666666667</v>
      </c>
      <c r="AD12" s="57">
        <f t="shared" si="12"/>
        <v>-3.0761500000000002</v>
      </c>
      <c r="AE12" s="57">
        <v>-10.92</v>
      </c>
      <c r="AF12" s="57">
        <v>-14.475339999999999</v>
      </c>
      <c r="AG12" s="57">
        <v>0</v>
      </c>
    </row>
    <row r="13" spans="1:33" ht="15.75" customHeight="1">
      <c r="A13" s="13" t="s">
        <v>52</v>
      </c>
      <c r="B13" s="13" t="s">
        <v>677</v>
      </c>
      <c r="C13" s="17">
        <f t="shared" si="4"/>
        <v>29.99</v>
      </c>
      <c r="D13" s="17">
        <v>3</v>
      </c>
      <c r="E13" s="17">
        <v>3</v>
      </c>
      <c r="F13" s="17">
        <v>89.97</v>
      </c>
      <c r="G13" s="17">
        <v>-26.47000000000001</v>
      </c>
      <c r="H13" s="17">
        <f t="shared" si="1"/>
        <v>0.29420918083805725</v>
      </c>
      <c r="I13" s="17">
        <f t="shared" si="2"/>
        <v>-0.30565599644325903</v>
      </c>
      <c r="J13" s="17">
        <f t="shared" si="5"/>
        <v>-27.499870000000012</v>
      </c>
      <c r="K13" s="17">
        <f t="shared" si="3"/>
        <v>-9.1666233333333373</v>
      </c>
      <c r="L13" s="17">
        <v>32</v>
      </c>
      <c r="M13" s="17">
        <f t="shared" si="6"/>
        <v>9.375E-2</v>
      </c>
      <c r="N13" s="17">
        <v>24</v>
      </c>
      <c r="O13" s="17">
        <f t="shared" ref="O13:P13" si="21">D13/7</f>
        <v>0.42857142857142855</v>
      </c>
      <c r="P13" s="17">
        <f t="shared" si="21"/>
        <v>0.42857142857142855</v>
      </c>
      <c r="Q13" s="17">
        <f t="shared" si="8"/>
        <v>28</v>
      </c>
      <c r="R13" s="17"/>
      <c r="S13" s="57">
        <v>0.92307692307692313</v>
      </c>
      <c r="T13" s="57">
        <v>125</v>
      </c>
      <c r="U13" s="58" t="s">
        <v>63</v>
      </c>
      <c r="V13" s="61" t="s">
        <v>63</v>
      </c>
      <c r="W13" s="57">
        <v>1</v>
      </c>
      <c r="X13" s="57">
        <f t="shared" si="9"/>
        <v>0.33333333333333331</v>
      </c>
      <c r="Y13" s="57">
        <f t="shared" si="10"/>
        <v>26.47000000000001</v>
      </c>
      <c r="Z13" s="57">
        <v>0</v>
      </c>
      <c r="AA13" s="57" t="s">
        <v>673</v>
      </c>
      <c r="AB13" s="60">
        <f t="shared" si="11"/>
        <v>-0.48</v>
      </c>
      <c r="AC13" s="57">
        <v>0.45776041666666667</v>
      </c>
      <c r="AD13" s="57">
        <f t="shared" si="12"/>
        <v>-1.3183500000000001</v>
      </c>
      <c r="AE13" s="57">
        <v>-10.92</v>
      </c>
      <c r="AF13" s="57">
        <v>-14.475339999999999</v>
      </c>
      <c r="AG13" s="57">
        <v>0</v>
      </c>
    </row>
    <row r="14" spans="1:33" ht="15.75" customHeight="1">
      <c r="A14" s="25" t="s">
        <v>54</v>
      </c>
      <c r="B14" s="1" t="s">
        <v>643</v>
      </c>
      <c r="C14" s="17">
        <f t="shared" si="4"/>
        <v>30.15</v>
      </c>
      <c r="D14" s="17">
        <v>4</v>
      </c>
      <c r="E14" s="17">
        <v>6</v>
      </c>
      <c r="F14" s="17">
        <v>120.6</v>
      </c>
      <c r="G14" s="17">
        <v>-0.54</v>
      </c>
      <c r="H14" s="17">
        <f t="shared" si="1"/>
        <v>4.4776119402985077E-3</v>
      </c>
      <c r="I14" s="17">
        <f t="shared" si="2"/>
        <v>-1.1352902155887331E-2</v>
      </c>
      <c r="J14" s="17">
        <f t="shared" si="5"/>
        <v>-1.3691600000000119</v>
      </c>
      <c r="K14" s="17">
        <f t="shared" si="3"/>
        <v>-0.34229000000000298</v>
      </c>
      <c r="L14" s="17">
        <v>13</v>
      </c>
      <c r="M14" s="17">
        <f t="shared" si="6"/>
        <v>0.30769230769230771</v>
      </c>
      <c r="N14" s="17">
        <v>15</v>
      </c>
      <c r="O14" s="17">
        <f t="shared" ref="O14:P14" si="22">D14/7</f>
        <v>0.5714285714285714</v>
      </c>
      <c r="P14" s="17">
        <f t="shared" si="22"/>
        <v>0.8571428571428571</v>
      </c>
      <c r="Q14" s="17">
        <f t="shared" si="8"/>
        <v>10</v>
      </c>
      <c r="R14" s="17"/>
      <c r="S14" s="57">
        <v>1.13953488372093</v>
      </c>
      <c r="T14" s="57">
        <v>125</v>
      </c>
      <c r="U14" s="58" t="s">
        <v>63</v>
      </c>
      <c r="V14" s="61" t="s">
        <v>63</v>
      </c>
      <c r="W14" s="62">
        <v>1</v>
      </c>
      <c r="X14" s="57">
        <f t="shared" si="9"/>
        <v>0.25</v>
      </c>
      <c r="Y14" s="57">
        <f t="shared" si="10"/>
        <v>0.54</v>
      </c>
      <c r="Z14" s="62">
        <v>0</v>
      </c>
      <c r="AA14" s="62" t="s">
        <v>673</v>
      </c>
      <c r="AB14" s="60">
        <f t="shared" si="11"/>
        <v>-0.48</v>
      </c>
      <c r="AC14" s="62">
        <v>0.45776041666666667</v>
      </c>
      <c r="AD14" s="57">
        <f t="shared" si="12"/>
        <v>-1.7578</v>
      </c>
      <c r="AE14" s="57">
        <v>-10.92</v>
      </c>
      <c r="AF14" s="57">
        <v>-14.475339999999999</v>
      </c>
      <c r="AG14" s="57">
        <v>0</v>
      </c>
    </row>
    <row r="15" spans="1:33" ht="15.75" customHeight="1">
      <c r="A15" s="13" t="s">
        <v>56</v>
      </c>
      <c r="B15" s="13" t="s">
        <v>115</v>
      </c>
      <c r="C15" s="17" t="str">
        <f t="shared" si="4"/>
        <v xml:space="preserve"> - </v>
      </c>
      <c r="D15" s="17">
        <v>0</v>
      </c>
      <c r="E15" s="17">
        <v>7</v>
      </c>
      <c r="F15" s="17">
        <v>0</v>
      </c>
      <c r="G15" s="17">
        <v>-0.08</v>
      </c>
      <c r="H15" s="17" t="e">
        <f t="shared" si="1"/>
        <v>#DIV/0!</v>
      </c>
      <c r="I15" s="17" t="e">
        <f t="shared" si="2"/>
        <v>#DIV/0!</v>
      </c>
      <c r="J15" s="17">
        <f t="shared" si="5"/>
        <v>-0.08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7</v>
      </c>
      <c r="O15" s="17">
        <f t="shared" ref="O15:P15" si="23">D15/7</f>
        <v>0</v>
      </c>
      <c r="P15" s="17">
        <f t="shared" si="23"/>
        <v>1</v>
      </c>
      <c r="Q15" s="17">
        <f t="shared" si="8"/>
        <v>7</v>
      </c>
      <c r="R15" s="17"/>
      <c r="S15" s="57">
        <v>1.3246753246753249</v>
      </c>
      <c r="T15" s="57">
        <v>125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673</v>
      </c>
      <c r="AB15" s="60">
        <f t="shared" si="11"/>
        <v>-0.48</v>
      </c>
      <c r="AC15" s="57">
        <v>0.45776041666666667</v>
      </c>
      <c r="AD15" s="57">
        <f t="shared" si="12"/>
        <v>0</v>
      </c>
      <c r="AE15" s="57">
        <v>-10.92</v>
      </c>
      <c r="AF15" s="57">
        <v>-14.475339999999999</v>
      </c>
      <c r="AG15" s="57">
        <v>0</v>
      </c>
    </row>
    <row r="16" spans="1:33" ht="15.75" customHeight="1">
      <c r="A16" s="25" t="s">
        <v>57</v>
      </c>
      <c r="B16" s="13" t="s">
        <v>115</v>
      </c>
      <c r="C16" s="17">
        <f t="shared" si="4"/>
        <v>29.99</v>
      </c>
      <c r="D16" s="17">
        <v>2</v>
      </c>
      <c r="E16" s="17">
        <v>1</v>
      </c>
      <c r="F16" s="17">
        <v>59.98</v>
      </c>
      <c r="G16" s="17">
        <v>-0.45000000000000012</v>
      </c>
      <c r="H16" s="17">
        <f t="shared" si="1"/>
        <v>7.5025008336112066E-3</v>
      </c>
      <c r="I16" s="17">
        <f t="shared" si="2"/>
        <v>-1.8949316438813008E-2</v>
      </c>
      <c r="J16" s="17">
        <f t="shared" si="5"/>
        <v>-1.1365800000000041</v>
      </c>
      <c r="K16" s="17">
        <f t="shared" si="3"/>
        <v>-0.56829000000000207</v>
      </c>
      <c r="L16" s="17">
        <v>14</v>
      </c>
      <c r="M16" s="17">
        <f t="shared" si="6"/>
        <v>0.14285714285714285</v>
      </c>
      <c r="N16" s="17">
        <v>5</v>
      </c>
      <c r="O16" s="17">
        <f t="shared" ref="O16:P16" si="24">D16/7</f>
        <v>0.2857142857142857</v>
      </c>
      <c r="P16" s="17">
        <f t="shared" si="24"/>
        <v>0.14285714285714285</v>
      </c>
      <c r="Q16" s="17">
        <f t="shared" si="8"/>
        <v>11</v>
      </c>
      <c r="R16" s="17"/>
      <c r="S16" s="57">
        <v>0</v>
      </c>
      <c r="T16" s="57">
        <v>125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62">
        <v>0</v>
      </c>
      <c r="AA16" s="57" t="s">
        <v>673</v>
      </c>
      <c r="AB16" s="60">
        <f t="shared" si="11"/>
        <v>-0.48</v>
      </c>
      <c r="AC16" s="62">
        <v>0.45776041666666667</v>
      </c>
      <c r="AD16" s="57">
        <f t="shared" si="12"/>
        <v>-0.87890000000000001</v>
      </c>
      <c r="AE16" s="57">
        <v>-10.92</v>
      </c>
      <c r="AF16" s="57">
        <v>-14.475339999999999</v>
      </c>
      <c r="AG16" s="57">
        <v>0</v>
      </c>
    </row>
    <row r="17" spans="1:33" ht="15.75" customHeight="1">
      <c r="A17" s="13" t="s">
        <v>59</v>
      </c>
      <c r="B17" s="13" t="s">
        <v>115</v>
      </c>
      <c r="C17" s="17">
        <f t="shared" si="4"/>
        <v>29.99</v>
      </c>
      <c r="D17" s="17">
        <v>1</v>
      </c>
      <c r="E17" s="17">
        <v>0</v>
      </c>
      <c r="F17" s="17">
        <v>29.99</v>
      </c>
      <c r="G17" s="17">
        <v>-0.06</v>
      </c>
      <c r="H17" s="17">
        <f t="shared" si="1"/>
        <v>2.0006668889629878E-3</v>
      </c>
      <c r="I17" s="17">
        <f t="shared" si="2"/>
        <v>-1.3447482494164701E-2</v>
      </c>
      <c r="J17" s="17">
        <f t="shared" si="5"/>
        <v>-0.40328999999999937</v>
      </c>
      <c r="K17" s="17">
        <f t="shared" si="3"/>
        <v>-0.40328999999999937</v>
      </c>
      <c r="L17" s="17">
        <v>8</v>
      </c>
      <c r="M17" s="17">
        <f t="shared" si="6"/>
        <v>0.125</v>
      </c>
      <c r="N17" s="17">
        <v>3</v>
      </c>
      <c r="O17" s="17">
        <f t="shared" ref="O17:P17" si="25">D17/7</f>
        <v>0.14285714285714285</v>
      </c>
      <c r="P17" s="17">
        <f t="shared" si="25"/>
        <v>0</v>
      </c>
      <c r="Q17" s="17">
        <f t="shared" si="8"/>
        <v>21</v>
      </c>
      <c r="R17" s="17"/>
      <c r="S17" s="57">
        <v>0</v>
      </c>
      <c r="T17" s="57">
        <v>125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673</v>
      </c>
      <c r="AB17" s="60">
        <f t="shared" si="11"/>
        <v>-0.48</v>
      </c>
      <c r="AC17" s="57">
        <v>0.45776041666666667</v>
      </c>
      <c r="AD17" s="57">
        <f t="shared" si="12"/>
        <v>-0.43945000000000001</v>
      </c>
      <c r="AE17" s="57">
        <v>-10.92</v>
      </c>
      <c r="AF17" s="57">
        <v>-14.475339999999999</v>
      </c>
      <c r="AG17" s="57">
        <v>0</v>
      </c>
    </row>
    <row r="18" spans="1:33" ht="15.75" customHeight="1">
      <c r="A18" s="13" t="s">
        <v>61</v>
      </c>
      <c r="B18" s="13" t="s">
        <v>115</v>
      </c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3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125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673</v>
      </c>
      <c r="AB18" s="60">
        <f t="shared" si="11"/>
        <v>-0.48</v>
      </c>
      <c r="AC18" s="57">
        <v>0.45776041666666667</v>
      </c>
      <c r="AD18" s="57">
        <f t="shared" si="12"/>
        <v>0</v>
      </c>
      <c r="AE18" s="57">
        <v>-10.92</v>
      </c>
      <c r="AF18" s="57">
        <v>-14.475339999999999</v>
      </c>
      <c r="AG18" s="57">
        <v>0</v>
      </c>
    </row>
    <row r="19" spans="1:33" ht="15.75" customHeight="1">
      <c r="A19" s="25" t="s">
        <v>64</v>
      </c>
      <c r="B19" s="13" t="s">
        <v>115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-0.15</v>
      </c>
      <c r="H19" s="17" t="e">
        <f t="shared" si="1"/>
        <v>#DIV/0!</v>
      </c>
      <c r="I19" s="17" t="e">
        <f t="shared" si="2"/>
        <v>#DIV/0!</v>
      </c>
      <c r="J19" s="17">
        <f t="shared" si="5"/>
        <v>-0.15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18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1.6470588235294119</v>
      </c>
      <c r="T19" s="57">
        <v>0</v>
      </c>
      <c r="U19" s="58" t="s">
        <v>63</v>
      </c>
      <c r="V19" s="61" t="s">
        <v>63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673</v>
      </c>
      <c r="AB19" s="60">
        <f t="shared" si="11"/>
        <v>-0.48</v>
      </c>
      <c r="AC19" s="62">
        <v>0.45776041666666667</v>
      </c>
      <c r="AD19" s="57">
        <f t="shared" si="12"/>
        <v>0</v>
      </c>
      <c r="AE19" s="57">
        <v>-10.92</v>
      </c>
      <c r="AF19" s="57">
        <v>-14.475339999999999</v>
      </c>
      <c r="AG19" s="57">
        <v>0</v>
      </c>
    </row>
    <row r="20" spans="1:33" ht="15.75" customHeight="1">
      <c r="A20" s="13" t="s">
        <v>66</v>
      </c>
      <c r="B20" s="13" t="s">
        <v>115</v>
      </c>
      <c r="C20" s="17">
        <f t="shared" si="4"/>
        <v>29.99</v>
      </c>
      <c r="D20" s="17">
        <v>2</v>
      </c>
      <c r="E20" s="17">
        <v>0</v>
      </c>
      <c r="F20" s="17">
        <v>59.98</v>
      </c>
      <c r="G20" s="17">
        <v>-0.1</v>
      </c>
      <c r="H20" s="17">
        <f t="shared" si="1"/>
        <v>1.6672224074691566E-3</v>
      </c>
      <c r="I20" s="17">
        <f t="shared" si="2"/>
        <v>-1.3114038012670937E-2</v>
      </c>
      <c r="J20" s="17">
        <f t="shared" si="5"/>
        <v>-0.78658000000000272</v>
      </c>
      <c r="K20" s="17">
        <f t="shared" si="3"/>
        <v>-0.39329000000000136</v>
      </c>
      <c r="L20" s="17">
        <v>9</v>
      </c>
      <c r="M20" s="17">
        <f t="shared" si="6"/>
        <v>0.22222222222222221</v>
      </c>
      <c r="N20" s="17">
        <v>16</v>
      </c>
      <c r="O20" s="17">
        <f t="shared" ref="O20:P20" si="28">D20/7</f>
        <v>0.2857142857142857</v>
      </c>
      <c r="P20" s="17">
        <f t="shared" si="28"/>
        <v>0</v>
      </c>
      <c r="Q20" s="17">
        <f t="shared" si="8"/>
        <v>56</v>
      </c>
      <c r="R20" s="17"/>
      <c r="S20" s="57">
        <v>1.3858267716535431</v>
      </c>
      <c r="T20" s="57">
        <v>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673</v>
      </c>
      <c r="AB20" s="60">
        <f t="shared" si="11"/>
        <v>-0.48</v>
      </c>
      <c r="AC20" s="57">
        <v>0.45776041666666667</v>
      </c>
      <c r="AD20" s="57">
        <f t="shared" si="12"/>
        <v>-0.87890000000000001</v>
      </c>
      <c r="AE20" s="57">
        <v>-10.92</v>
      </c>
      <c r="AF20" s="57">
        <v>-14.475339999999999</v>
      </c>
      <c r="AG20" s="57">
        <v>0</v>
      </c>
    </row>
    <row r="21" spans="1:33" ht="15.75" customHeight="1">
      <c r="A21" s="25" t="s">
        <v>68</v>
      </c>
      <c r="B21" s="25" t="s">
        <v>678</v>
      </c>
      <c r="C21" s="17">
        <f t="shared" si="4"/>
        <v>29.99</v>
      </c>
      <c r="D21" s="17">
        <v>3</v>
      </c>
      <c r="E21" s="17">
        <v>0</v>
      </c>
      <c r="F21" s="17">
        <v>89.97</v>
      </c>
      <c r="G21" s="17">
        <v>0</v>
      </c>
      <c r="H21" s="17">
        <f t="shared" si="1"/>
        <v>0</v>
      </c>
      <c r="I21" s="17">
        <f t="shared" si="2"/>
        <v>-1.1446815605201737E-2</v>
      </c>
      <c r="J21" s="17">
        <f t="shared" si="5"/>
        <v>-1.0298700000000003</v>
      </c>
      <c r="K21" s="17">
        <f t="shared" si="3"/>
        <v>-0.3432900000000001</v>
      </c>
      <c r="L21" s="17">
        <v>20</v>
      </c>
      <c r="M21" s="17">
        <f t="shared" si="6"/>
        <v>0.15</v>
      </c>
      <c r="N21" s="17">
        <v>10</v>
      </c>
      <c r="O21" s="17">
        <f t="shared" ref="O21:P21" si="29">D21/7</f>
        <v>0.42857142857142855</v>
      </c>
      <c r="P21" s="17">
        <f t="shared" si="29"/>
        <v>0</v>
      </c>
      <c r="Q21" s="17">
        <f t="shared" si="8"/>
        <v>23</v>
      </c>
      <c r="R21" s="17"/>
      <c r="S21" s="57">
        <v>1.811320754716981</v>
      </c>
      <c r="T21" s="57">
        <v>0</v>
      </c>
      <c r="U21" s="58" t="s">
        <v>63</v>
      </c>
      <c r="V21" s="61" t="s">
        <v>63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673</v>
      </c>
      <c r="AB21" s="60">
        <f t="shared" si="11"/>
        <v>-0.48</v>
      </c>
      <c r="AC21" s="57">
        <v>0.45776041666666667</v>
      </c>
      <c r="AD21" s="57">
        <f t="shared" si="12"/>
        <v>-1.3183500000000001</v>
      </c>
      <c r="AE21" s="57">
        <v>-10.92</v>
      </c>
      <c r="AF21" s="57">
        <v>-14.475339999999999</v>
      </c>
      <c r="AG21" s="57">
        <v>0</v>
      </c>
    </row>
    <row r="22" spans="1:33" ht="15.75" customHeight="1">
      <c r="A22" s="25" t="s">
        <v>70</v>
      </c>
      <c r="B22" s="25" t="s">
        <v>679</v>
      </c>
      <c r="C22" s="17">
        <f t="shared" si="4"/>
        <v>33.99</v>
      </c>
      <c r="D22" s="17">
        <v>1</v>
      </c>
      <c r="E22" s="17">
        <v>0</v>
      </c>
      <c r="F22" s="17">
        <v>33.99</v>
      </c>
      <c r="G22" s="17">
        <v>0</v>
      </c>
      <c r="H22" s="17">
        <f t="shared" si="1"/>
        <v>0</v>
      </c>
      <c r="I22" s="17">
        <f t="shared" si="2"/>
        <v>8.9929685201529899E-2</v>
      </c>
      <c r="J22" s="17">
        <f t="shared" si="5"/>
        <v>3.0567100000000016</v>
      </c>
      <c r="K22" s="17">
        <f t="shared" si="3"/>
        <v>3.0567100000000016</v>
      </c>
      <c r="L22" s="17">
        <v>12</v>
      </c>
      <c r="M22" s="17">
        <f t="shared" si="6"/>
        <v>8.3333333333333329E-2</v>
      </c>
      <c r="N22" s="17">
        <v>12</v>
      </c>
      <c r="O22" s="17">
        <f t="shared" ref="O22:P22" si="30">D22/7</f>
        <v>0.14285714285714285</v>
      </c>
      <c r="P22" s="17">
        <f t="shared" si="30"/>
        <v>0</v>
      </c>
      <c r="Q22" s="17">
        <f t="shared" si="8"/>
        <v>84</v>
      </c>
      <c r="R22" s="17"/>
      <c r="S22" s="57">
        <v>1.8969072164948451</v>
      </c>
      <c r="T22" s="57">
        <v>0</v>
      </c>
      <c r="U22" s="58" t="s">
        <v>63</v>
      </c>
      <c r="V22" s="61" t="s">
        <v>63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673</v>
      </c>
      <c r="AB22" s="60">
        <f t="shared" si="11"/>
        <v>-0.48</v>
      </c>
      <c r="AC22" s="62">
        <v>0.45776041666666667</v>
      </c>
      <c r="AD22" s="57">
        <f t="shared" si="12"/>
        <v>-0.43945000000000001</v>
      </c>
      <c r="AE22" s="57">
        <v>-10.92</v>
      </c>
      <c r="AF22" s="57">
        <v>-14.475339999999999</v>
      </c>
      <c r="AG22" s="57">
        <v>0</v>
      </c>
    </row>
    <row r="23" spans="1:33" ht="15.75" customHeight="1">
      <c r="A23" s="25" t="s">
        <v>72</v>
      </c>
      <c r="B23" s="25" t="s">
        <v>680</v>
      </c>
      <c r="C23" s="17">
        <f t="shared" si="4"/>
        <v>33.99</v>
      </c>
      <c r="D23" s="17">
        <v>1</v>
      </c>
      <c r="E23" s="17">
        <v>1</v>
      </c>
      <c r="F23" s="17">
        <v>33.99</v>
      </c>
      <c r="G23" s="17">
        <v>0</v>
      </c>
      <c r="H23" s="17">
        <f t="shared" si="1"/>
        <v>0</v>
      </c>
      <c r="I23" s="17">
        <f t="shared" si="2"/>
        <v>8.9929685201529899E-2</v>
      </c>
      <c r="J23" s="17">
        <f t="shared" si="5"/>
        <v>3.0567100000000016</v>
      </c>
      <c r="K23" s="17">
        <f t="shared" si="3"/>
        <v>3.0567100000000016</v>
      </c>
      <c r="L23" s="17">
        <v>25</v>
      </c>
      <c r="M23" s="17">
        <f t="shared" si="6"/>
        <v>0.04</v>
      </c>
      <c r="N23" s="17">
        <v>10</v>
      </c>
      <c r="O23" s="17">
        <f t="shared" ref="O23:P23" si="31">D23/7</f>
        <v>0.14285714285714285</v>
      </c>
      <c r="P23" s="17">
        <f t="shared" si="31"/>
        <v>0.14285714285714285</v>
      </c>
      <c r="Q23" s="17">
        <f t="shared" si="8"/>
        <v>35</v>
      </c>
      <c r="R23" s="17"/>
      <c r="S23" s="57">
        <v>2.0869565217391299</v>
      </c>
      <c r="T23" s="57">
        <v>0</v>
      </c>
      <c r="U23" s="58" t="s">
        <v>63</v>
      </c>
      <c r="V23" s="61" t="s">
        <v>63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673</v>
      </c>
      <c r="AB23" s="60">
        <f t="shared" si="11"/>
        <v>-0.48</v>
      </c>
      <c r="AC23" s="62">
        <v>0.45776041666666667</v>
      </c>
      <c r="AD23" s="57">
        <f t="shared" si="12"/>
        <v>-0.43945000000000001</v>
      </c>
      <c r="AE23" s="57">
        <v>-10.92</v>
      </c>
      <c r="AF23" s="57">
        <v>-14.475339999999999</v>
      </c>
      <c r="AG23" s="57">
        <v>0</v>
      </c>
    </row>
    <row r="24" spans="1:33" ht="15.75" customHeight="1">
      <c r="A24" s="25" t="s">
        <v>74</v>
      </c>
      <c r="B24" s="25" t="s">
        <v>115</v>
      </c>
      <c r="C24" s="17">
        <f t="shared" si="4"/>
        <v>29.99</v>
      </c>
      <c r="D24" s="17">
        <v>1</v>
      </c>
      <c r="E24" s="17">
        <v>0</v>
      </c>
      <c r="F24" s="17">
        <v>29.99</v>
      </c>
      <c r="G24" s="17">
        <v>0</v>
      </c>
      <c r="H24" s="17">
        <f t="shared" si="1"/>
        <v>0</v>
      </c>
      <c r="I24" s="17">
        <f t="shared" si="2"/>
        <v>-1.1446815605201756E-2</v>
      </c>
      <c r="J24" s="17">
        <f t="shared" si="5"/>
        <v>-0.34329000000000065</v>
      </c>
      <c r="K24" s="17">
        <f t="shared" si="3"/>
        <v>-0.34329000000000065</v>
      </c>
      <c r="L24" s="17">
        <v>7</v>
      </c>
      <c r="M24" s="17">
        <f t="shared" si="6"/>
        <v>0.14285714285714285</v>
      </c>
      <c r="N24" s="17">
        <v>10</v>
      </c>
      <c r="O24" s="17">
        <f t="shared" ref="O24:P24" si="32">D24/7</f>
        <v>0.14285714285714285</v>
      </c>
      <c r="P24" s="17">
        <f t="shared" si="32"/>
        <v>0</v>
      </c>
      <c r="Q24" s="17">
        <f t="shared" si="8"/>
        <v>70</v>
      </c>
      <c r="R24" s="17"/>
      <c r="S24" s="57">
        <v>2.3448275862068959</v>
      </c>
      <c r="T24" s="57">
        <v>0</v>
      </c>
      <c r="U24" s="58" t="s">
        <v>63</v>
      </c>
      <c r="V24" s="61" t="s">
        <v>63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673</v>
      </c>
      <c r="AB24" s="60">
        <f t="shared" si="11"/>
        <v>-0.48</v>
      </c>
      <c r="AC24" s="62">
        <v>0.45776041666666667</v>
      </c>
      <c r="AD24" s="57">
        <f t="shared" si="12"/>
        <v>-0.43945000000000001</v>
      </c>
      <c r="AE24" s="57">
        <v>-10.92</v>
      </c>
      <c r="AF24" s="57">
        <v>-14.475339999999999</v>
      </c>
      <c r="AG24" s="57">
        <v>0</v>
      </c>
    </row>
    <row r="25" spans="1:33" ht="15.75" customHeight="1">
      <c r="A25" s="13" t="s">
        <v>76</v>
      </c>
      <c r="B25" s="25" t="s">
        <v>115</v>
      </c>
      <c r="C25" s="17">
        <f t="shared" si="4"/>
        <v>29.99</v>
      </c>
      <c r="D25" s="17">
        <v>2</v>
      </c>
      <c r="E25" s="17">
        <v>0</v>
      </c>
      <c r="F25" s="17">
        <v>59.98</v>
      </c>
      <c r="G25" s="17">
        <v>0</v>
      </c>
      <c r="H25" s="17">
        <f t="shared" si="1"/>
        <v>0</v>
      </c>
      <c r="I25" s="17">
        <f t="shared" si="2"/>
        <v>-2.4784594864955021E-2</v>
      </c>
      <c r="J25" s="17">
        <f t="shared" si="5"/>
        <v>-1.486580000000002</v>
      </c>
      <c r="K25" s="17">
        <f t="shared" si="3"/>
        <v>-0.74329000000000101</v>
      </c>
      <c r="L25" s="17">
        <v>21</v>
      </c>
      <c r="M25" s="17">
        <f t="shared" si="6"/>
        <v>9.5238095238095233E-2</v>
      </c>
      <c r="N25" s="17">
        <v>8</v>
      </c>
      <c r="O25" s="17">
        <f t="shared" ref="O25:P25" si="33">D25/7</f>
        <v>0.2857142857142857</v>
      </c>
      <c r="P25" s="17">
        <f t="shared" si="33"/>
        <v>0</v>
      </c>
      <c r="Q25" s="17">
        <f t="shared" si="8"/>
        <v>28</v>
      </c>
      <c r="R25" s="17"/>
      <c r="S25" s="57">
        <v>0</v>
      </c>
      <c r="T25" s="57">
        <v>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673</v>
      </c>
      <c r="AB25" s="60">
        <f t="shared" si="11"/>
        <v>-0.48</v>
      </c>
      <c r="AC25" s="57">
        <v>0.45776041666666667</v>
      </c>
      <c r="AD25" s="57">
        <f t="shared" si="12"/>
        <v>-0.87890000000000001</v>
      </c>
      <c r="AE25" s="57">
        <v>-11.32</v>
      </c>
      <c r="AF25" s="57">
        <v>-14.475339999999999</v>
      </c>
      <c r="AG25" s="57">
        <v>0</v>
      </c>
    </row>
    <row r="26" spans="1:33" ht="15.75" customHeight="1">
      <c r="A26" s="25" t="s">
        <v>78</v>
      </c>
      <c r="B26" s="25" t="s">
        <v>115</v>
      </c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8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0</v>
      </c>
      <c r="U26" s="58" t="s">
        <v>63</v>
      </c>
      <c r="V26" s="61" t="s">
        <v>63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673</v>
      </c>
      <c r="AB26" s="60">
        <f t="shared" si="11"/>
        <v>-0.48</v>
      </c>
      <c r="AC26" s="62">
        <v>0.45776041666666667</v>
      </c>
      <c r="AD26" s="57">
        <f t="shared" si="12"/>
        <v>0</v>
      </c>
      <c r="AE26" s="57">
        <v>-10.92</v>
      </c>
      <c r="AF26" s="57">
        <v>-14.475339999999999</v>
      </c>
      <c r="AG26" s="57">
        <v>0</v>
      </c>
    </row>
    <row r="27" spans="1:33" ht="15.75" customHeight="1">
      <c r="A27" s="25" t="s">
        <v>79</v>
      </c>
      <c r="B27" s="25" t="s">
        <v>115</v>
      </c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8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0</v>
      </c>
      <c r="U27" s="58" t="s">
        <v>63</v>
      </c>
      <c r="V27" s="61" t="s">
        <v>63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673</v>
      </c>
      <c r="AB27" s="60">
        <f t="shared" si="11"/>
        <v>-0.48</v>
      </c>
      <c r="AC27" s="62">
        <v>0.45776041666666667</v>
      </c>
      <c r="AD27" s="57">
        <f t="shared" si="12"/>
        <v>0</v>
      </c>
      <c r="AE27" s="57">
        <v>-10.92</v>
      </c>
      <c r="AF27" s="57">
        <v>-14.475339999999999</v>
      </c>
      <c r="AG27" s="57">
        <v>0</v>
      </c>
    </row>
    <row r="28" spans="1:33" ht="15.75" customHeight="1">
      <c r="A28" s="25" t="s">
        <v>81</v>
      </c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8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0</v>
      </c>
      <c r="U28" s="58" t="s">
        <v>63</v>
      </c>
      <c r="V28" s="61" t="s">
        <v>63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673</v>
      </c>
      <c r="AB28" s="60">
        <f t="shared" si="11"/>
        <v>-0.48</v>
      </c>
      <c r="AC28" s="62">
        <v>0.45776041666666667</v>
      </c>
      <c r="AD28" s="57">
        <f t="shared" si="12"/>
        <v>0</v>
      </c>
      <c r="AE28" s="57">
        <v>-10.92</v>
      </c>
      <c r="AF28" s="57">
        <v>-13.7360259</v>
      </c>
      <c r="AG28" s="57">
        <v>0</v>
      </c>
    </row>
    <row r="29" spans="1:33" ht="15.75" customHeight="1">
      <c r="A29" s="13" t="s">
        <v>82</v>
      </c>
      <c r="B29" s="13" t="s">
        <v>662</v>
      </c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26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1.1546391752577321</v>
      </c>
      <c r="T29" s="57">
        <v>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673</v>
      </c>
      <c r="AB29" s="60">
        <f t="shared" si="11"/>
        <v>-0.48</v>
      </c>
      <c r="AC29" s="57">
        <v>0.45776041666666667</v>
      </c>
      <c r="AD29" s="57">
        <f t="shared" si="12"/>
        <v>0</v>
      </c>
      <c r="AE29" s="57">
        <v>-11.32</v>
      </c>
      <c r="AF29" s="57">
        <v>-13.7360259</v>
      </c>
      <c r="AG29" s="57">
        <v>0</v>
      </c>
    </row>
    <row r="30" spans="1:33" ht="15.75" customHeight="1">
      <c r="A30" s="13" t="s">
        <v>84</v>
      </c>
      <c r="B30" s="13" t="s">
        <v>681</v>
      </c>
      <c r="C30" s="17" t="str">
        <f t="shared" si="4"/>
        <v xml:space="preserve"> - </v>
      </c>
      <c r="D30" s="17">
        <v>0</v>
      </c>
      <c r="E30" s="17">
        <v>1</v>
      </c>
      <c r="F30" s="17">
        <v>0</v>
      </c>
      <c r="G30" s="17">
        <v>-3.36</v>
      </c>
      <c r="H30" s="17" t="e">
        <f t="shared" si="1"/>
        <v>#DIV/0!</v>
      </c>
      <c r="I30" s="17" t="e">
        <f t="shared" si="2"/>
        <v>#DIV/0!</v>
      </c>
      <c r="J30" s="17">
        <f t="shared" si="5"/>
        <v>-3.36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28</v>
      </c>
      <c r="O30" s="17">
        <f t="shared" ref="O30:P30" si="38">D30/7</f>
        <v>0</v>
      </c>
      <c r="P30" s="17">
        <f t="shared" si="38"/>
        <v>0.14285714285714285</v>
      </c>
      <c r="Q30" s="17">
        <f t="shared" si="8"/>
        <v>196</v>
      </c>
      <c r="R30" s="17"/>
      <c r="S30" s="57">
        <v>1.1818181818181821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673</v>
      </c>
      <c r="AB30" s="60">
        <f t="shared" si="11"/>
        <v>-0.48</v>
      </c>
      <c r="AC30" s="57">
        <v>0.45776041666666667</v>
      </c>
      <c r="AD30" s="57">
        <f t="shared" si="12"/>
        <v>0</v>
      </c>
      <c r="AE30" s="57">
        <v>-11.32</v>
      </c>
      <c r="AF30" s="57">
        <v>-13.7360259</v>
      </c>
      <c r="AG30" s="57">
        <v>0</v>
      </c>
    </row>
    <row r="31" spans="1:33" ht="15.75" customHeight="1">
      <c r="A31" s="25" t="s">
        <v>85</v>
      </c>
      <c r="C31" s="17">
        <f t="shared" si="4"/>
        <v>23.97</v>
      </c>
      <c r="D31" s="17">
        <v>5</v>
      </c>
      <c r="E31" s="17">
        <v>0</v>
      </c>
      <c r="F31" s="17">
        <v>119.85</v>
      </c>
      <c r="G31" s="17">
        <v>-12.37</v>
      </c>
      <c r="H31" s="17">
        <f t="shared" si="1"/>
        <v>0.10321234876929496</v>
      </c>
      <c r="I31" s="17">
        <f t="shared" si="2"/>
        <v>-0.3168533959115562</v>
      </c>
      <c r="J31" s="17">
        <f t="shared" si="5"/>
        <v>-37.974879500000007</v>
      </c>
      <c r="K31" s="17">
        <f t="shared" si="3"/>
        <v>-7.5949759000000014</v>
      </c>
      <c r="L31" s="17">
        <v>20</v>
      </c>
      <c r="M31" s="17">
        <f t="shared" si="6"/>
        <v>0.25</v>
      </c>
      <c r="N31" s="17">
        <v>33</v>
      </c>
      <c r="O31" s="17">
        <f t="shared" ref="O31:P31" si="39">D31/7</f>
        <v>0.7142857142857143</v>
      </c>
      <c r="P31" s="17">
        <f t="shared" si="39"/>
        <v>0</v>
      </c>
      <c r="Q31" s="17">
        <f t="shared" si="8"/>
        <v>46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1.270588235294118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1</v>
      </c>
      <c r="X31" s="57">
        <f t="shared" si="9"/>
        <v>0.2</v>
      </c>
      <c r="Y31" s="57">
        <f t="shared" si="10"/>
        <v>6.1849999999999996</v>
      </c>
      <c r="Z31" s="62">
        <v>1</v>
      </c>
      <c r="AA31" s="62" t="s">
        <v>673</v>
      </c>
      <c r="AB31" s="60">
        <f t="shared" si="11"/>
        <v>-0.48</v>
      </c>
      <c r="AC31" s="62">
        <v>0.45776041666666667</v>
      </c>
      <c r="AD31" s="57">
        <f t="shared" si="12"/>
        <v>-2.1972499999999999</v>
      </c>
      <c r="AE31" s="57">
        <v>-11.32</v>
      </c>
      <c r="AF31" s="57">
        <v>-13.7360259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43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20.5" customWidth="1"/>
    <col min="21" max="21" width="30.6640625" customWidth="1"/>
    <col min="22" max="22" width="33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Info!B1:BJ7000""),4,FALSE),"""")"),"Rock Climbing Wall Hand Holds for Kids for Outdoor Playground - Pack of 20")</f>
        <v>Rock Climbing Wall Hand Holds for Kids for Outdoor Playground - Pack of 20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Info!B1:BJ7000""),3,FALSE),"""")"),"B07B8CZBCV")</f>
        <v>B07B8CZBCV</v>
      </c>
      <c r="B2" s="2" t="s">
        <v>682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38.25" customHeight="1">
      <c r="A3" s="45" t="s">
        <v>32</v>
      </c>
      <c r="B3" s="46"/>
      <c r="C3" s="3">
        <f>((AE31+AF31)/0.85)*-1</f>
        <v>29.477677529411768</v>
      </c>
      <c r="D3" s="4">
        <f>SUM(D4:D99763)</f>
        <v>15</v>
      </c>
      <c r="E3" s="4"/>
      <c r="F3" s="5">
        <f t="shared" ref="F3:G3" si="0">SUM(F4:F99763)</f>
        <v>457.84999999999997</v>
      </c>
      <c r="G3" s="5">
        <f t="shared" si="0"/>
        <v>-26.009999999999998</v>
      </c>
      <c r="H3" s="6">
        <f>G3/F3*-1</f>
        <v>5.6808998580321068E-2</v>
      </c>
      <c r="I3" s="7">
        <f>J3/F3</f>
        <v>-5.299285683083977E-2</v>
      </c>
      <c r="J3" s="5">
        <f>SUM(J4:J99763)</f>
        <v>-24.262779499999986</v>
      </c>
      <c r="K3" s="5">
        <f>J3/D3</f>
        <v>-1.6175186333333325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</v>
      </c>
      <c r="X3" s="6">
        <f>AVERAGE(X4:X99763)</f>
        <v>3.03030303030303E-2</v>
      </c>
      <c r="Y3" s="5">
        <f>ROUND(AVERAGE(Y4:Y99763),2)</f>
        <v>1.45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Info!B2:BZ7000""),36,false)),"""")*-1"),-13.7360259)</f>
        <v>-13.7360259</v>
      </c>
      <c r="AG3" s="5">
        <f>SUM(AG4:AG99763)</f>
        <v>0</v>
      </c>
    </row>
    <row r="4" spans="1:33" ht="15.75" hidden="1" customHeight="1">
      <c r="A4" s="25" t="s">
        <v>33</v>
      </c>
      <c r="B4" s="2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62"/>
      <c r="U4" s="58"/>
      <c r="V4" s="61"/>
      <c r="W4" s="62"/>
      <c r="X4" s="57"/>
      <c r="Y4" s="57"/>
      <c r="Z4" s="62"/>
      <c r="AA4" s="62"/>
      <c r="AB4" s="60"/>
      <c r="AC4" s="57"/>
      <c r="AD4" s="57"/>
      <c r="AE4" s="57"/>
      <c r="AF4" s="57"/>
      <c r="AG4" s="57"/>
    </row>
    <row r="5" spans="1:33" ht="15.75" hidden="1" customHeight="1">
      <c r="A5" s="25" t="s">
        <v>36</v>
      </c>
      <c r="B5" s="25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62"/>
      <c r="U5" s="58"/>
      <c r="V5" s="61"/>
      <c r="W5" s="62"/>
      <c r="X5" s="57"/>
      <c r="Y5" s="57"/>
      <c r="Z5" s="62"/>
      <c r="AA5" s="62"/>
      <c r="AB5" s="60"/>
      <c r="AC5" s="57"/>
      <c r="AD5" s="57"/>
      <c r="AE5" s="57"/>
      <c r="AF5" s="57"/>
      <c r="AG5" s="57"/>
    </row>
    <row r="6" spans="1:33" ht="15.75" hidden="1" customHeight="1">
      <c r="A6" s="25" t="s">
        <v>38</v>
      </c>
      <c r="B6" s="25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62"/>
      <c r="U6" s="58"/>
      <c r="V6" s="61"/>
      <c r="W6" s="62"/>
      <c r="X6" s="57"/>
      <c r="Y6" s="57"/>
      <c r="Z6" s="62"/>
      <c r="AA6" s="62"/>
      <c r="AB6" s="60"/>
      <c r="AC6" s="57"/>
      <c r="AD6" s="57"/>
      <c r="AE6" s="57"/>
      <c r="AF6" s="57"/>
      <c r="AG6" s="57"/>
    </row>
    <row r="7" spans="1:33" ht="15.75" hidden="1" customHeight="1">
      <c r="A7" s="25" t="s">
        <v>40</v>
      </c>
      <c r="B7" s="2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62"/>
      <c r="U7" s="58"/>
      <c r="V7" s="61"/>
      <c r="W7" s="62"/>
      <c r="X7" s="57"/>
      <c r="Y7" s="57"/>
      <c r="Z7" s="62"/>
      <c r="AA7" s="62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2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62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25" t="s">
        <v>46</v>
      </c>
      <c r="B10" s="25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62"/>
      <c r="X10" s="57"/>
      <c r="Y10" s="57"/>
      <c r="Z10" s="62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25" t="s">
        <v>48</v>
      </c>
      <c r="B11" s="2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62"/>
      <c r="X11" s="57"/>
      <c r="Y11" s="57"/>
      <c r="Z11" s="62"/>
      <c r="AA11" s="62"/>
      <c r="AB11" s="60"/>
      <c r="AC11" s="62"/>
      <c r="AD11" s="57"/>
      <c r="AE11" s="57"/>
      <c r="AF11" s="57"/>
      <c r="AG11" s="57"/>
    </row>
    <row r="12" spans="1:33" ht="15.75" hidden="1" customHeight="1">
      <c r="A12" s="25" t="s">
        <v>50</v>
      </c>
      <c r="B12" s="2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62"/>
      <c r="X12" s="57"/>
      <c r="Y12" s="57"/>
      <c r="Z12" s="62"/>
      <c r="AA12" s="62"/>
      <c r="AB12" s="60"/>
      <c r="AC12" s="62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25" t="s">
        <v>54</v>
      </c>
      <c r="B14" s="1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62"/>
      <c r="X14" s="57"/>
      <c r="Y14" s="57"/>
      <c r="Z14" s="62"/>
      <c r="AA14" s="62"/>
      <c r="AB14" s="60"/>
      <c r="AC14" s="62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25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62"/>
      <c r="AA16" s="57"/>
      <c r="AB16" s="60"/>
      <c r="AC16" s="62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25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62"/>
      <c r="X19" s="57"/>
      <c r="Y19" s="57"/>
      <c r="Z19" s="62"/>
      <c r="AA19" s="62"/>
      <c r="AB19" s="60"/>
      <c r="AC19" s="62"/>
      <c r="AD19" s="57"/>
      <c r="AE19" s="57"/>
      <c r="AF19" s="57"/>
      <c r="AG19" s="57"/>
    </row>
    <row r="20" spans="1:33" ht="15.75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customHeight="1">
      <c r="A21" s="25" t="s">
        <v>68</v>
      </c>
      <c r="B21" s="25" t="s">
        <v>678</v>
      </c>
      <c r="C21" s="17">
        <f t="shared" ref="C21:C31" si="1">IFERROR(F21/D21," - ")</f>
        <v>29.99</v>
      </c>
      <c r="D21" s="17">
        <v>3</v>
      </c>
      <c r="E21" s="17">
        <v>0</v>
      </c>
      <c r="F21" s="17">
        <v>89.97</v>
      </c>
      <c r="G21" s="17">
        <v>-0.02</v>
      </c>
      <c r="H21" s="17">
        <f t="shared" ref="H21:H31" si="2">G21/F21*-1</f>
        <v>2.2229632099588753E-4</v>
      </c>
      <c r="I21" s="17">
        <f t="shared" ref="I21:I31" si="3">J21/F21</f>
        <v>-1.166911192619758E-2</v>
      </c>
      <c r="J21" s="17">
        <f t="shared" ref="J21:J31" si="4">F21*0.85+G21+AF21*D21+D21*AE21+AG21+AD21</f>
        <v>-1.0498699999999963</v>
      </c>
      <c r="K21" s="17">
        <f t="shared" ref="K21:K31" si="5">J21/D21</f>
        <v>-0.34995666666666542</v>
      </c>
      <c r="L21" s="17">
        <v>20</v>
      </c>
      <c r="M21" s="17">
        <f t="shared" ref="M21:M31" si="6">IFERROR(D21/L21,"-")</f>
        <v>0.15</v>
      </c>
      <c r="N21" s="17">
        <v>17</v>
      </c>
      <c r="O21" s="17">
        <f t="shared" ref="O21:P21" si="7">D21/7</f>
        <v>0.42857142857142855</v>
      </c>
      <c r="P21" s="17">
        <f t="shared" si="7"/>
        <v>0</v>
      </c>
      <c r="Q21" s="17">
        <f t="shared" ref="Q21:Q31" si="8">ROUNDDOWN(N21/(O21+P21),0)</f>
        <v>39</v>
      </c>
      <c r="R21" s="17"/>
      <c r="S21" s="57">
        <v>1.811320754716981</v>
      </c>
      <c r="T21" s="57" t="s">
        <v>63</v>
      </c>
      <c r="U21" s="58" t="s">
        <v>63</v>
      </c>
      <c r="V21" s="61" t="s">
        <v>63</v>
      </c>
      <c r="W21" s="62">
        <v>0</v>
      </c>
      <c r="X21" s="57">
        <f t="shared" ref="X21:X31" si="9">IFERROR(W21/D21,0)</f>
        <v>0</v>
      </c>
      <c r="Y21" s="57">
        <f t="shared" ref="Y21:Y31" si="10">IFERROR(G21/(W21+Z21)*-1,0)</f>
        <v>0</v>
      </c>
      <c r="Z21" s="62">
        <v>0</v>
      </c>
      <c r="AA21" s="62" t="s">
        <v>673</v>
      </c>
      <c r="AB21" s="60">
        <f t="shared" ref="AB21:AB31" si="11">IF(OR(AA21="UsLargeStandardSize",AA21="UsSmallStandardSize"),-0.69,-0.48)</f>
        <v>-0.48</v>
      </c>
      <c r="AC21" s="57">
        <v>0.45776041666666667</v>
      </c>
      <c r="AD21" s="57">
        <f t="shared" ref="AD21:AD31" si="12">IFERROR(AB21*AC21*D21*2,0)</f>
        <v>-1.3183500000000001</v>
      </c>
      <c r="AE21" s="57">
        <v>-10.92</v>
      </c>
      <c r="AF21" s="57">
        <v>-14.475339999999999</v>
      </c>
      <c r="AG21" s="57">
        <v>0</v>
      </c>
    </row>
    <row r="22" spans="1:33" ht="15.75" customHeight="1">
      <c r="A22" s="25" t="s">
        <v>70</v>
      </c>
      <c r="B22" s="25" t="s">
        <v>679</v>
      </c>
      <c r="C22" s="17" t="str">
        <f t="shared" si="1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2"/>
        <v>#DIV/0!</v>
      </c>
      <c r="I22" s="17" t="e">
        <f t="shared" si="3"/>
        <v>#DIV/0!</v>
      </c>
      <c r="J22" s="17">
        <f t="shared" si="4"/>
        <v>0</v>
      </c>
      <c r="K22" s="17" t="e">
        <f t="shared" si="5"/>
        <v>#DIV/0!</v>
      </c>
      <c r="L22" s="17">
        <v>0</v>
      </c>
      <c r="M22" s="17" t="str">
        <f t="shared" si="6"/>
        <v>-</v>
      </c>
      <c r="N22" s="17">
        <v>17</v>
      </c>
      <c r="O22" s="17">
        <f t="shared" ref="O22:P22" si="13">D22/7</f>
        <v>0</v>
      </c>
      <c r="P22" s="17">
        <f t="shared" si="13"/>
        <v>0</v>
      </c>
      <c r="Q22" s="17" t="e">
        <f t="shared" si="8"/>
        <v>#DIV/0!</v>
      </c>
      <c r="R22" s="17"/>
      <c r="S22" s="57">
        <v>1.8969072164948451</v>
      </c>
      <c r="T22" s="57" t="s">
        <v>63</v>
      </c>
      <c r="U22" s="58" t="s">
        <v>63</v>
      </c>
      <c r="V22" s="61" t="s">
        <v>63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673</v>
      </c>
      <c r="AB22" s="60">
        <f t="shared" si="11"/>
        <v>-0.48</v>
      </c>
      <c r="AC22" s="62">
        <v>0.45776041666666667</v>
      </c>
      <c r="AD22" s="57">
        <f t="shared" si="12"/>
        <v>0</v>
      </c>
      <c r="AE22" s="57">
        <v>-10.92</v>
      </c>
      <c r="AF22" s="57">
        <v>-14.475339999999999</v>
      </c>
      <c r="AG22" s="57">
        <v>0</v>
      </c>
    </row>
    <row r="23" spans="1:33" ht="15.75" customHeight="1">
      <c r="A23" s="25" t="s">
        <v>72</v>
      </c>
      <c r="B23" s="25" t="s">
        <v>683</v>
      </c>
      <c r="C23" s="17">
        <f t="shared" si="1"/>
        <v>32.656666666666666</v>
      </c>
      <c r="D23" s="17">
        <v>3</v>
      </c>
      <c r="E23" s="17">
        <v>0</v>
      </c>
      <c r="F23" s="17">
        <v>97.97</v>
      </c>
      <c r="G23" s="17">
        <v>-0.16</v>
      </c>
      <c r="H23" s="17">
        <f t="shared" si="2"/>
        <v>1.6331530060222517E-3</v>
      </c>
      <c r="I23" s="17">
        <f t="shared" si="3"/>
        <v>5.7263754210472737E-2</v>
      </c>
      <c r="J23" s="17">
        <f t="shared" si="4"/>
        <v>5.610130000000014</v>
      </c>
      <c r="K23" s="17">
        <f t="shared" si="5"/>
        <v>1.8700433333333379</v>
      </c>
      <c r="L23" s="17">
        <v>25</v>
      </c>
      <c r="M23" s="17">
        <f t="shared" si="6"/>
        <v>0.12</v>
      </c>
      <c r="N23" s="17">
        <v>14</v>
      </c>
      <c r="O23" s="17">
        <f t="shared" ref="O23:P23" si="14">D23/7</f>
        <v>0.42857142857142855</v>
      </c>
      <c r="P23" s="17">
        <f t="shared" si="14"/>
        <v>0</v>
      </c>
      <c r="Q23" s="17">
        <f t="shared" si="8"/>
        <v>32</v>
      </c>
      <c r="R23" s="17"/>
      <c r="S23" s="57">
        <v>2.0869565217391299</v>
      </c>
      <c r="T23" s="57" t="s">
        <v>63</v>
      </c>
      <c r="U23" s="58" t="s">
        <v>63</v>
      </c>
      <c r="V23" s="61" t="s">
        <v>63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673</v>
      </c>
      <c r="AB23" s="60">
        <f t="shared" si="11"/>
        <v>-0.48</v>
      </c>
      <c r="AC23" s="62">
        <v>0.45776041666666667</v>
      </c>
      <c r="AD23" s="57">
        <f t="shared" si="12"/>
        <v>-1.3183500000000001</v>
      </c>
      <c r="AE23" s="57">
        <v>-10.92</v>
      </c>
      <c r="AF23" s="57">
        <v>-14.475339999999999</v>
      </c>
      <c r="AG23" s="57">
        <v>0</v>
      </c>
    </row>
    <row r="24" spans="1:33" ht="15.75" customHeight="1">
      <c r="A24" s="25" t="s">
        <v>74</v>
      </c>
      <c r="B24" s="28" t="s">
        <v>684</v>
      </c>
      <c r="C24" s="17" t="str">
        <f t="shared" si="1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2"/>
        <v>#DIV/0!</v>
      </c>
      <c r="I24" s="17" t="e">
        <f t="shared" si="3"/>
        <v>#DIV/0!</v>
      </c>
      <c r="J24" s="17">
        <f t="shared" si="4"/>
        <v>0</v>
      </c>
      <c r="K24" s="17" t="e">
        <f t="shared" si="5"/>
        <v>#DIV/0!</v>
      </c>
      <c r="L24" s="17">
        <v>0</v>
      </c>
      <c r="M24" s="17" t="str">
        <f t="shared" si="6"/>
        <v>-</v>
      </c>
      <c r="N24" s="17">
        <v>14</v>
      </c>
      <c r="O24" s="17">
        <f t="shared" ref="O24:P24" si="15">D24/7</f>
        <v>0</v>
      </c>
      <c r="P24" s="17">
        <f t="shared" si="15"/>
        <v>0</v>
      </c>
      <c r="Q24" s="17" t="e">
        <f t="shared" si="8"/>
        <v>#DIV/0!</v>
      </c>
      <c r="R24" s="17"/>
      <c r="S24" s="57">
        <v>2.3448275862068959</v>
      </c>
      <c r="T24" s="57" t="s">
        <v>63</v>
      </c>
      <c r="U24" s="58" t="s">
        <v>63</v>
      </c>
      <c r="V24" s="61" t="s">
        <v>63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673</v>
      </c>
      <c r="AB24" s="60">
        <f t="shared" si="11"/>
        <v>-0.48</v>
      </c>
      <c r="AC24" s="62">
        <v>0.45776041666666667</v>
      </c>
      <c r="AD24" s="57">
        <f t="shared" si="12"/>
        <v>0</v>
      </c>
      <c r="AE24" s="57">
        <v>-10.92</v>
      </c>
      <c r="AF24" s="57">
        <v>-14.475339999999999</v>
      </c>
      <c r="AG24" s="57">
        <v>0</v>
      </c>
    </row>
    <row r="25" spans="1:33" ht="15.75" customHeight="1">
      <c r="A25" s="13" t="s">
        <v>76</v>
      </c>
      <c r="B25" s="13" t="s">
        <v>662</v>
      </c>
      <c r="C25" s="17">
        <f t="shared" si="1"/>
        <v>29.99</v>
      </c>
      <c r="D25" s="17">
        <v>1</v>
      </c>
      <c r="E25" s="17">
        <v>0</v>
      </c>
      <c r="F25" s="17">
        <v>29.99</v>
      </c>
      <c r="G25" s="17">
        <v>0</v>
      </c>
      <c r="H25" s="17">
        <f t="shared" si="2"/>
        <v>0</v>
      </c>
      <c r="I25" s="17">
        <f t="shared" si="3"/>
        <v>-2.4784594864955021E-2</v>
      </c>
      <c r="J25" s="17">
        <f t="shared" si="4"/>
        <v>-0.74329000000000101</v>
      </c>
      <c r="K25" s="17">
        <f t="shared" si="5"/>
        <v>-0.74329000000000101</v>
      </c>
      <c r="L25" s="17">
        <v>21</v>
      </c>
      <c r="M25" s="17">
        <f t="shared" si="6"/>
        <v>4.7619047619047616E-2</v>
      </c>
      <c r="N25" s="17">
        <v>14</v>
      </c>
      <c r="O25" s="17">
        <f t="shared" ref="O25:P25" si="16">D25/7</f>
        <v>0.14285714285714285</v>
      </c>
      <c r="P25" s="17">
        <f t="shared" si="16"/>
        <v>0</v>
      </c>
      <c r="Q25" s="17">
        <f t="shared" si="8"/>
        <v>98</v>
      </c>
      <c r="R25" s="17"/>
      <c r="S25" s="57">
        <v>1.92</v>
      </c>
      <c r="T25" s="57" t="s">
        <v>63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673</v>
      </c>
      <c r="AB25" s="60">
        <f t="shared" si="11"/>
        <v>-0.48</v>
      </c>
      <c r="AC25" s="57">
        <v>0.45776041666666667</v>
      </c>
      <c r="AD25" s="57">
        <f t="shared" si="12"/>
        <v>-0.43945000000000001</v>
      </c>
      <c r="AE25" s="57">
        <v>-11.32</v>
      </c>
      <c r="AF25" s="57">
        <v>-14.475339999999999</v>
      </c>
      <c r="AG25" s="57">
        <v>0</v>
      </c>
    </row>
    <row r="26" spans="1:33" ht="15.75" customHeight="1">
      <c r="A26" s="25" t="s">
        <v>78</v>
      </c>
      <c r="B26" s="25" t="s">
        <v>663</v>
      </c>
      <c r="C26" s="17" t="str">
        <f t="shared" si="1"/>
        <v xml:space="preserve"> - </v>
      </c>
      <c r="D26" s="17">
        <v>0</v>
      </c>
      <c r="E26" s="17">
        <v>0</v>
      </c>
      <c r="F26" s="17">
        <v>0</v>
      </c>
      <c r="G26" s="17">
        <v>-2.5</v>
      </c>
      <c r="H26" s="17" t="e">
        <f t="shared" si="2"/>
        <v>#DIV/0!</v>
      </c>
      <c r="I26" s="17" t="e">
        <f t="shared" si="3"/>
        <v>#DIV/0!</v>
      </c>
      <c r="J26" s="17">
        <f t="shared" si="4"/>
        <v>-2.5</v>
      </c>
      <c r="K26" s="17" t="e">
        <f t="shared" si="5"/>
        <v>#DIV/0!</v>
      </c>
      <c r="L26" s="17">
        <v>0</v>
      </c>
      <c r="M26" s="17" t="str">
        <f t="shared" si="6"/>
        <v>-</v>
      </c>
      <c r="N26" s="17">
        <v>13</v>
      </c>
      <c r="O26" s="17">
        <f t="shared" ref="O26:P26" si="17">D26/7</f>
        <v>0</v>
      </c>
      <c r="P26" s="17">
        <f t="shared" si="17"/>
        <v>0</v>
      </c>
      <c r="Q26" s="17" t="e">
        <f t="shared" si="8"/>
        <v>#DIV/0!</v>
      </c>
      <c r="R26" s="17"/>
      <c r="S26" s="57">
        <v>2.1</v>
      </c>
      <c r="T26" s="57" t="s">
        <v>63</v>
      </c>
      <c r="U26" s="58" t="s">
        <v>63</v>
      </c>
      <c r="V26" s="61" t="s">
        <v>63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673</v>
      </c>
      <c r="AB26" s="60">
        <f t="shared" si="11"/>
        <v>-0.48</v>
      </c>
      <c r="AC26" s="62">
        <v>0.45776041666666667</v>
      </c>
      <c r="AD26" s="57">
        <f t="shared" si="12"/>
        <v>0</v>
      </c>
      <c r="AE26" s="57">
        <v>-11.32</v>
      </c>
      <c r="AF26" s="57">
        <v>-14.475339999999999</v>
      </c>
      <c r="AG26" s="57">
        <v>0</v>
      </c>
    </row>
    <row r="27" spans="1:33" ht="15.75" customHeight="1">
      <c r="A27" s="25" t="s">
        <v>79</v>
      </c>
      <c r="B27" s="25" t="s">
        <v>676</v>
      </c>
      <c r="C27" s="17">
        <f t="shared" si="1"/>
        <v>29.99</v>
      </c>
      <c r="D27" s="17">
        <v>3</v>
      </c>
      <c r="E27" s="17">
        <v>0</v>
      </c>
      <c r="F27" s="17">
        <v>89.97</v>
      </c>
      <c r="G27" s="17">
        <v>-8.5</v>
      </c>
      <c r="H27" s="17">
        <f t="shared" si="2"/>
        <v>9.4475936423252194E-2</v>
      </c>
      <c r="I27" s="17">
        <f t="shared" si="3"/>
        <v>-0.11926053128820722</v>
      </c>
      <c r="J27" s="17">
        <f t="shared" si="4"/>
        <v>-10.729870000000004</v>
      </c>
      <c r="K27" s="17">
        <f t="shared" si="5"/>
        <v>-3.5766233333333344</v>
      </c>
      <c r="L27" s="17">
        <v>18</v>
      </c>
      <c r="M27" s="17">
        <f t="shared" si="6"/>
        <v>0.16666666666666666</v>
      </c>
      <c r="N27" s="17">
        <v>11</v>
      </c>
      <c r="O27" s="17">
        <f t="shared" ref="O27:P27" si="18">D27/7</f>
        <v>0.42857142857142855</v>
      </c>
      <c r="P27" s="17">
        <f t="shared" si="18"/>
        <v>0</v>
      </c>
      <c r="Q27" s="17">
        <f t="shared" si="8"/>
        <v>25</v>
      </c>
      <c r="R27" s="17"/>
      <c r="S27" s="57">
        <v>1.939393939393939</v>
      </c>
      <c r="T27" s="57" t="s">
        <v>63</v>
      </c>
      <c r="U27" s="58" t="s">
        <v>63</v>
      </c>
      <c r="V27" s="61" t="s">
        <v>63</v>
      </c>
      <c r="W27" s="62">
        <v>1</v>
      </c>
      <c r="X27" s="57">
        <f t="shared" si="9"/>
        <v>0.33333333333333331</v>
      </c>
      <c r="Y27" s="57">
        <f t="shared" si="10"/>
        <v>8.5</v>
      </c>
      <c r="Z27" s="62">
        <v>0</v>
      </c>
      <c r="AA27" s="62" t="s">
        <v>673</v>
      </c>
      <c r="AB27" s="60">
        <f t="shared" si="11"/>
        <v>-0.48</v>
      </c>
      <c r="AC27" s="62">
        <v>0.45776041666666667</v>
      </c>
      <c r="AD27" s="57">
        <f t="shared" si="12"/>
        <v>-1.3183500000000001</v>
      </c>
      <c r="AE27" s="57">
        <v>-11.32</v>
      </c>
      <c r="AF27" s="57">
        <v>-14.475339999999999</v>
      </c>
      <c r="AG27" s="57">
        <v>0</v>
      </c>
    </row>
    <row r="28" spans="1:33" ht="15.75" customHeight="1">
      <c r="A28" s="25" t="s">
        <v>81</v>
      </c>
      <c r="B28" s="25" t="s">
        <v>685</v>
      </c>
      <c r="C28" s="17">
        <f t="shared" si="1"/>
        <v>29.99</v>
      </c>
      <c r="D28" s="17">
        <v>4</v>
      </c>
      <c r="E28" s="17">
        <v>0</v>
      </c>
      <c r="F28" s="17">
        <v>119.96</v>
      </c>
      <c r="G28" s="17">
        <v>-14.77</v>
      </c>
      <c r="H28" s="17">
        <f t="shared" si="2"/>
        <v>0.1231243747915972</v>
      </c>
      <c r="I28" s="17">
        <f t="shared" si="3"/>
        <v>-0.12325694898299434</v>
      </c>
      <c r="J28" s="17">
        <f t="shared" si="4"/>
        <v>-14.785903600000001</v>
      </c>
      <c r="K28" s="17">
        <f t="shared" si="5"/>
        <v>-3.6964759000000003</v>
      </c>
      <c r="L28" s="17">
        <v>31</v>
      </c>
      <c r="M28" s="17">
        <f t="shared" si="6"/>
        <v>0.12903225806451613</v>
      </c>
      <c r="N28" s="17">
        <v>6</v>
      </c>
      <c r="O28" s="17">
        <f t="shared" ref="O28:P28" si="19">D28/7</f>
        <v>0.5714285714285714</v>
      </c>
      <c r="P28" s="17">
        <f t="shared" si="19"/>
        <v>0</v>
      </c>
      <c r="Q28" s="17">
        <f t="shared" si="8"/>
        <v>10</v>
      </c>
      <c r="R28" s="17"/>
      <c r="S28" s="57">
        <v>1.9047619047619051</v>
      </c>
      <c r="T28" s="57" t="s">
        <v>63</v>
      </c>
      <c r="U28" s="58" t="s">
        <v>63</v>
      </c>
      <c r="V28" s="61" t="s">
        <v>63</v>
      </c>
      <c r="W28" s="62">
        <v>0</v>
      </c>
      <c r="X28" s="57">
        <f t="shared" si="9"/>
        <v>0</v>
      </c>
      <c r="Y28" s="57">
        <f t="shared" si="10"/>
        <v>7.3849999999999998</v>
      </c>
      <c r="Z28" s="62">
        <v>2</v>
      </c>
      <c r="AA28" s="62" t="s">
        <v>673</v>
      </c>
      <c r="AB28" s="60">
        <f t="shared" si="11"/>
        <v>-0.48</v>
      </c>
      <c r="AC28" s="62">
        <v>0.45776041666666667</v>
      </c>
      <c r="AD28" s="57">
        <f t="shared" si="12"/>
        <v>-1.7578</v>
      </c>
      <c r="AE28" s="57">
        <v>-11.32</v>
      </c>
      <c r="AF28" s="57">
        <v>-13.7360259</v>
      </c>
      <c r="AG28" s="57">
        <v>0</v>
      </c>
    </row>
    <row r="29" spans="1:33" ht="15.75" customHeight="1">
      <c r="A29" s="13" t="s">
        <v>82</v>
      </c>
      <c r="B29" s="13" t="s">
        <v>643</v>
      </c>
      <c r="C29" s="17">
        <f t="shared" si="1"/>
        <v>29.99</v>
      </c>
      <c r="D29" s="17">
        <v>1</v>
      </c>
      <c r="E29" s="17">
        <v>0</v>
      </c>
      <c r="F29" s="17">
        <v>29.99</v>
      </c>
      <c r="G29" s="17">
        <v>-0.06</v>
      </c>
      <c r="H29" s="17">
        <f t="shared" si="2"/>
        <v>2.0006668889629878E-3</v>
      </c>
      <c r="I29" s="17">
        <f t="shared" si="3"/>
        <v>-2.1332410803601232E-3</v>
      </c>
      <c r="J29" s="17">
        <f t="shared" si="4"/>
        <v>-6.3975900000000085E-2</v>
      </c>
      <c r="K29" s="17">
        <f t="shared" si="5"/>
        <v>-6.3975900000000085E-2</v>
      </c>
      <c r="L29" s="17">
        <v>11</v>
      </c>
      <c r="M29" s="17">
        <f t="shared" si="6"/>
        <v>9.0909090909090912E-2</v>
      </c>
      <c r="N29" s="17">
        <v>4</v>
      </c>
      <c r="O29" s="17">
        <f t="shared" ref="O29:P29" si="20">D29/7</f>
        <v>0.14285714285714285</v>
      </c>
      <c r="P29" s="17">
        <f t="shared" si="20"/>
        <v>0</v>
      </c>
      <c r="Q29" s="17">
        <f t="shared" si="8"/>
        <v>28</v>
      </c>
      <c r="R29" s="17"/>
      <c r="S29" s="57">
        <v>1.1546391752577321</v>
      </c>
      <c r="T29" s="57" t="s">
        <v>63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0.03</v>
      </c>
      <c r="Z29" s="57">
        <v>2</v>
      </c>
      <c r="AA29" s="57" t="s">
        <v>673</v>
      </c>
      <c r="AB29" s="60">
        <f t="shared" si="11"/>
        <v>-0.48</v>
      </c>
      <c r="AC29" s="57">
        <v>0.45776041666666667</v>
      </c>
      <c r="AD29" s="57">
        <f t="shared" si="12"/>
        <v>-0.43945000000000001</v>
      </c>
      <c r="AE29" s="57">
        <v>-11.32</v>
      </c>
      <c r="AF29" s="57">
        <v>-13.7360259</v>
      </c>
      <c r="AG29" s="57">
        <v>0</v>
      </c>
    </row>
    <row r="30" spans="1:33" ht="15.75" customHeight="1">
      <c r="A30" s="13" t="s">
        <v>84</v>
      </c>
      <c r="B30" s="13" t="s">
        <v>686</v>
      </c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4</v>
      </c>
      <c r="O30" s="17">
        <f t="shared" ref="O30:P30" si="21">D30/7</f>
        <v>0</v>
      </c>
      <c r="P30" s="17">
        <f t="shared" si="21"/>
        <v>0</v>
      </c>
      <c r="Q30" s="17" t="e">
        <f t="shared" si="8"/>
        <v>#DIV/0!</v>
      </c>
      <c r="R30" s="17"/>
      <c r="S30" s="57">
        <v>1.1818181818181821</v>
      </c>
      <c r="T30" s="57" t="s">
        <v>63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673</v>
      </c>
      <c r="AB30" s="60">
        <f t="shared" si="11"/>
        <v>-0.48</v>
      </c>
      <c r="AC30" s="57">
        <v>0.45776041666666667</v>
      </c>
      <c r="AD30" s="57">
        <f t="shared" si="12"/>
        <v>0</v>
      </c>
      <c r="AE30" s="57">
        <v>-11.32</v>
      </c>
      <c r="AF30" s="57">
        <v>-13.7360259</v>
      </c>
      <c r="AG30" s="57">
        <v>0</v>
      </c>
    </row>
    <row r="31" spans="1:33" ht="15.75" customHeight="1">
      <c r="A31" s="25" t="s">
        <v>85</v>
      </c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4</v>
      </c>
      <c r="O31" s="17">
        <f t="shared" ref="O31:P31" si="22">D31/7</f>
        <v>0</v>
      </c>
      <c r="P31" s="17">
        <f t="shared" si="22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1.270588235294118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673</v>
      </c>
      <c r="AB31" s="60">
        <f t="shared" si="11"/>
        <v>-0.48</v>
      </c>
      <c r="AC31" s="62">
        <v>0.45776041666666667</v>
      </c>
      <c r="AD31" s="57">
        <f t="shared" si="12"/>
        <v>0</v>
      </c>
      <c r="AE31" s="57">
        <v>-11.32</v>
      </c>
      <c r="AF31" s="57">
        <v>-13.7360259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1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5.5" customWidth="1"/>
    <col min="21" max="21" width="24.5" customWidth="1"/>
    <col min="22" max="22" width="22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Info!B1:BJ7000""),4,FALSE),"""")"),"Kids Rock Wall Climbing Holds, 32 Pack - Jungle Gym Equipment Accessory for Outdoor Playground")</f>
        <v>Kids Rock Wall Climbing Holds, 32 Pack - Jungle Gym Equipment Accessory for Outdoor Playground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Info!B1:BJ7000""),3,FALSE),"""")"),"B08MQVG1DZ")</f>
        <v>B08MQVG1DZ</v>
      </c>
      <c r="B2" s="2" t="s">
        <v>687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02.75" customHeight="1">
      <c r="A3" s="45" t="s">
        <v>32</v>
      </c>
      <c r="B3" s="46"/>
      <c r="C3" s="3">
        <f>((AE31+AF31)/0.85)*-1</f>
        <v>31.354364411764706</v>
      </c>
      <c r="D3" s="4">
        <f>SUM(D4:D99763)</f>
        <v>184</v>
      </c>
      <c r="E3" s="4"/>
      <c r="F3" s="5">
        <f t="shared" ref="F3:G3" si="0">SUM(F4:F99763)</f>
        <v>6428.0299999999988</v>
      </c>
      <c r="G3" s="5">
        <f t="shared" si="0"/>
        <v>-790.17000000000007</v>
      </c>
      <c r="H3" s="6">
        <f>G3/F3*-1</f>
        <v>0.12292568640781082</v>
      </c>
      <c r="I3" s="7">
        <f>J3/F3</f>
        <v>-0.10257780749994773</v>
      </c>
      <c r="J3" s="5">
        <f>SUM(J4:J99763)</f>
        <v>-659.37322394388889</v>
      </c>
      <c r="K3" s="5">
        <f>J3/D3</f>
        <v>-3.5835501301298307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5 - April
0 - May
0 - Jun
0 - Jul
0 - Aug
0 - Sept
0 - Oct
0 - Nov
0 - Dec
6x8 - Jan
7 - Feb")</f>
        <v>0 - March
5 - April
0 - May
0 - Jun
0 - Jul
0 - Aug
0 - Sept
0 - Oct
0 - Nov
0 - Dec
6x8 - Jan
7 -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89</v>
      </c>
      <c r="X3" s="6">
        <f>AVERAGE(X4:X99763)</f>
        <v>0.46574191066093906</v>
      </c>
      <c r="Y3" s="5">
        <f>ROUND(AVERAGE(Y4:Y99763),2)</f>
        <v>6.03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Info!B2:BZ7000""),36,false)),"""")*-1"),-18.87120975)</f>
        <v>-18.871209749999998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customHeight="1">
      <c r="A19" s="13" t="s">
        <v>64</v>
      </c>
      <c r="B19" s="13" t="s">
        <v>688</v>
      </c>
      <c r="C19" s="17">
        <f t="shared" ref="C19:C31" si="1">IFERROR(F19/D19," - ")</f>
        <v>37.99</v>
      </c>
      <c r="D19" s="17">
        <v>3</v>
      </c>
      <c r="E19" s="17">
        <v>0</v>
      </c>
      <c r="F19" s="17">
        <v>113.97</v>
      </c>
      <c r="G19" s="17">
        <v>0</v>
      </c>
      <c r="H19" s="17">
        <f t="shared" ref="H19:H31" si="2">G19/F19*-1</f>
        <v>0</v>
      </c>
      <c r="I19" s="17">
        <f t="shared" ref="I19:I31" si="3">J19/F19</f>
        <v>7.0589372819236038E-2</v>
      </c>
      <c r="J19" s="17">
        <f t="shared" ref="J19:J31" si="4">F19*0.85+G19+AF19*D19+D19*AE19+AG19+AD19</f>
        <v>8.0450708202083305</v>
      </c>
      <c r="K19" s="17">
        <f t="shared" ref="K19:K31" si="5">J19/D19</f>
        <v>2.681690273402777</v>
      </c>
      <c r="L19" s="17">
        <v>13</v>
      </c>
      <c r="M19" s="17">
        <f t="shared" ref="M19:M31" si="6">IFERROR(D19/L19,"-")</f>
        <v>0.23076923076923078</v>
      </c>
      <c r="N19" s="17">
        <v>241</v>
      </c>
      <c r="O19" s="17">
        <f t="shared" ref="O19:P19" si="7">D19/7</f>
        <v>0.42857142857142855</v>
      </c>
      <c r="P19" s="17">
        <f t="shared" si="7"/>
        <v>0</v>
      </c>
      <c r="Q19" s="17">
        <f t="shared" ref="Q19:Q31" si="8">ROUNDDOWN(N19/(O19+P19),0)</f>
        <v>562</v>
      </c>
      <c r="R19" s="17"/>
      <c r="S19" s="57">
        <v>1.7094017094017099E-2</v>
      </c>
      <c r="T19" s="57">
        <v>0</v>
      </c>
      <c r="U19" s="58" t="s">
        <v>63</v>
      </c>
      <c r="V19" s="61" t="s">
        <v>63</v>
      </c>
      <c r="W19" s="57">
        <v>0</v>
      </c>
      <c r="X19" s="57">
        <f t="shared" ref="X19:X31" si="9">IFERROR(W19/D19,0)</f>
        <v>0</v>
      </c>
      <c r="Y19" s="57">
        <f t="shared" ref="Y19:Y31" si="10">IFERROR(G19/(W19+Z19)*-1,0)</f>
        <v>0</v>
      </c>
      <c r="Z19" s="57">
        <v>0</v>
      </c>
      <c r="AA19" s="57" t="s">
        <v>35</v>
      </c>
      <c r="AB19" s="60">
        <f t="shared" ref="AB19:AB31" si="11">IF(OR(AA19="UsLargeStandardSize",AA19="UsSmallStandardSize"),-0.69,-0.48)</f>
        <v>-0.69</v>
      </c>
      <c r="AC19" s="57">
        <v>0.58718458449074074</v>
      </c>
      <c r="AD19" s="57">
        <f t="shared" ref="AD19:AD31" si="12">IFERROR(AB19*AC19*D19*2,0)</f>
        <v>-2.4309441797916662</v>
      </c>
      <c r="AE19" s="57">
        <v>-8.08</v>
      </c>
      <c r="AF19" s="57">
        <v>-20.719494999999998</v>
      </c>
      <c r="AG19" s="57">
        <v>0</v>
      </c>
    </row>
    <row r="20" spans="1:33" ht="15.75" customHeight="1">
      <c r="A20" s="13" t="s">
        <v>66</v>
      </c>
      <c r="B20" s="13" t="s">
        <v>689</v>
      </c>
      <c r="C20" s="17">
        <f t="shared" si="1"/>
        <v>37.99</v>
      </c>
      <c r="D20" s="17">
        <v>2</v>
      </c>
      <c r="E20" s="17">
        <v>0</v>
      </c>
      <c r="F20" s="17">
        <v>75.98</v>
      </c>
      <c r="G20" s="17">
        <v>-12.84</v>
      </c>
      <c r="H20" s="17">
        <f t="shared" si="2"/>
        <v>0.16899183995788364</v>
      </c>
      <c r="I20" s="17">
        <f t="shared" si="3"/>
        <v>-9.8402467138647629E-2</v>
      </c>
      <c r="J20" s="17">
        <f t="shared" si="4"/>
        <v>-7.4766194531944468</v>
      </c>
      <c r="K20" s="17">
        <f t="shared" si="5"/>
        <v>-3.7383097265972234</v>
      </c>
      <c r="L20" s="17">
        <v>15</v>
      </c>
      <c r="M20" s="17">
        <f t="shared" si="6"/>
        <v>0.13333333333333333</v>
      </c>
      <c r="N20" s="17">
        <v>236</v>
      </c>
      <c r="O20" s="17">
        <f t="shared" ref="O20:P20" si="13">D20/7</f>
        <v>0.2857142857142857</v>
      </c>
      <c r="P20" s="17">
        <f t="shared" si="13"/>
        <v>0</v>
      </c>
      <c r="Q20" s="17">
        <f t="shared" si="8"/>
        <v>826</v>
      </c>
      <c r="R20" s="17"/>
      <c r="S20" s="57">
        <v>5.0632911392405063E-2</v>
      </c>
      <c r="T20" s="57">
        <v>0</v>
      </c>
      <c r="U20" s="58" t="s">
        <v>63</v>
      </c>
      <c r="V20" s="61" t="s">
        <v>63</v>
      </c>
      <c r="W20" s="57">
        <v>2</v>
      </c>
      <c r="X20" s="57">
        <f t="shared" si="9"/>
        <v>1</v>
      </c>
      <c r="Y20" s="57">
        <f t="shared" si="10"/>
        <v>6.42</v>
      </c>
      <c r="Z20" s="57">
        <v>0</v>
      </c>
      <c r="AA20" s="57" t="s">
        <v>35</v>
      </c>
      <c r="AB20" s="60">
        <f t="shared" si="11"/>
        <v>-0.69</v>
      </c>
      <c r="AC20" s="57">
        <v>0.58718458449074074</v>
      </c>
      <c r="AD20" s="57">
        <f t="shared" si="12"/>
        <v>-1.6206294531944443</v>
      </c>
      <c r="AE20" s="57">
        <v>-8.08</v>
      </c>
      <c r="AF20" s="57">
        <v>-20.719494999999998</v>
      </c>
      <c r="AG20" s="57">
        <v>0</v>
      </c>
    </row>
    <row r="21" spans="1:33" ht="15.75" customHeight="1">
      <c r="A21" s="13" t="s">
        <v>68</v>
      </c>
      <c r="B21" s="13" t="s">
        <v>690</v>
      </c>
      <c r="C21" s="17">
        <f t="shared" si="1"/>
        <v>38.650526315789477</v>
      </c>
      <c r="D21" s="17">
        <v>19</v>
      </c>
      <c r="E21" s="17">
        <v>0</v>
      </c>
      <c r="F21" s="17">
        <v>734.36</v>
      </c>
      <c r="G21" s="17">
        <v>-59.570000000000007</v>
      </c>
      <c r="H21" s="17">
        <f t="shared" si="2"/>
        <v>8.1118252628138793E-2</v>
      </c>
      <c r="I21" s="17">
        <f t="shared" si="3"/>
        <v>2.7910223795587679E-3</v>
      </c>
      <c r="J21" s="17">
        <f t="shared" si="4"/>
        <v>2.0496151946527768</v>
      </c>
      <c r="K21" s="17">
        <f t="shared" si="5"/>
        <v>0.10787448392909352</v>
      </c>
      <c r="L21" s="17">
        <v>31</v>
      </c>
      <c r="M21" s="17">
        <f t="shared" si="6"/>
        <v>0.61290322580645162</v>
      </c>
      <c r="N21" s="17">
        <v>217</v>
      </c>
      <c r="O21" s="17">
        <f t="shared" ref="O21:P21" si="14">D21/7</f>
        <v>2.7142857142857144</v>
      </c>
      <c r="P21" s="17">
        <f t="shared" si="14"/>
        <v>0</v>
      </c>
      <c r="Q21" s="17">
        <f t="shared" si="8"/>
        <v>79</v>
      </c>
      <c r="R21" s="17"/>
      <c r="S21" s="57">
        <v>0.32286995515695072</v>
      </c>
      <c r="T21" s="57">
        <v>0</v>
      </c>
      <c r="U21" s="58" t="s">
        <v>63</v>
      </c>
      <c r="V21" s="61" t="s">
        <v>63</v>
      </c>
      <c r="W21" s="57">
        <v>11</v>
      </c>
      <c r="X21" s="57">
        <f t="shared" si="9"/>
        <v>0.57894736842105265</v>
      </c>
      <c r="Y21" s="57">
        <f t="shared" si="10"/>
        <v>4.2550000000000008</v>
      </c>
      <c r="Z21" s="57">
        <v>3</v>
      </c>
      <c r="AA21" s="57" t="s">
        <v>35</v>
      </c>
      <c r="AB21" s="60">
        <f t="shared" si="11"/>
        <v>-0.69</v>
      </c>
      <c r="AC21" s="57">
        <v>0.58718458449074074</v>
      </c>
      <c r="AD21" s="57">
        <f t="shared" si="12"/>
        <v>-15.395979805347221</v>
      </c>
      <c r="AE21" s="57">
        <v>-8.08</v>
      </c>
      <c r="AF21" s="57">
        <v>-20.719494999999998</v>
      </c>
      <c r="AG21" s="57">
        <v>0</v>
      </c>
    </row>
    <row r="22" spans="1:33" ht="15.75" customHeight="1">
      <c r="A22" s="13" t="s">
        <v>70</v>
      </c>
      <c r="B22" s="13" t="s">
        <v>691</v>
      </c>
      <c r="C22" s="17">
        <f t="shared" si="1"/>
        <v>38.077999999999996</v>
      </c>
      <c r="D22" s="17">
        <v>5</v>
      </c>
      <c r="E22" s="17">
        <v>0</v>
      </c>
      <c r="F22" s="17">
        <v>190.39</v>
      </c>
      <c r="G22" s="17">
        <v>-42.319999999999993</v>
      </c>
      <c r="H22" s="17">
        <f t="shared" si="2"/>
        <v>0.22228058196333839</v>
      </c>
      <c r="I22" s="17">
        <f t="shared" si="3"/>
        <v>-0.14988995552805356</v>
      </c>
      <c r="J22" s="17">
        <f t="shared" si="4"/>
        <v>-28.537548632986116</v>
      </c>
      <c r="K22" s="17">
        <f t="shared" si="5"/>
        <v>-5.7075097265972232</v>
      </c>
      <c r="L22" s="17">
        <v>31</v>
      </c>
      <c r="M22" s="17">
        <f t="shared" si="6"/>
        <v>0.16129032258064516</v>
      </c>
      <c r="N22" s="17">
        <v>216</v>
      </c>
      <c r="O22" s="17">
        <f t="shared" ref="O22:P22" si="15">D22/7</f>
        <v>0.7142857142857143</v>
      </c>
      <c r="P22" s="17">
        <f t="shared" si="15"/>
        <v>0</v>
      </c>
      <c r="Q22" s="17">
        <f t="shared" si="8"/>
        <v>302</v>
      </c>
      <c r="R22" s="17"/>
      <c r="S22" s="57">
        <v>0.23076923076923081</v>
      </c>
      <c r="T22" s="57">
        <v>0</v>
      </c>
      <c r="U22" s="58" t="s">
        <v>63</v>
      </c>
      <c r="V22" s="61" t="s">
        <v>63</v>
      </c>
      <c r="W22" s="57">
        <v>2</v>
      </c>
      <c r="X22" s="57">
        <f t="shared" si="9"/>
        <v>0.4</v>
      </c>
      <c r="Y22" s="57">
        <f t="shared" si="10"/>
        <v>14.106666666666664</v>
      </c>
      <c r="Z22" s="57">
        <v>1</v>
      </c>
      <c r="AA22" s="57" t="s">
        <v>35</v>
      </c>
      <c r="AB22" s="60">
        <f t="shared" si="11"/>
        <v>-0.69</v>
      </c>
      <c r="AC22" s="57">
        <v>0.58718458449074074</v>
      </c>
      <c r="AD22" s="57">
        <f t="shared" si="12"/>
        <v>-4.051573632986111</v>
      </c>
      <c r="AE22" s="57">
        <v>-8.08</v>
      </c>
      <c r="AF22" s="57">
        <v>-20.719494999999998</v>
      </c>
      <c r="AG22" s="57">
        <v>0</v>
      </c>
    </row>
    <row r="23" spans="1:33" ht="15.75" customHeight="1">
      <c r="A23" s="13" t="s">
        <v>72</v>
      </c>
      <c r="B23" s="13" t="s">
        <v>692</v>
      </c>
      <c r="C23" s="17">
        <f t="shared" si="1"/>
        <v>36.406666666666666</v>
      </c>
      <c r="D23" s="17">
        <v>12</v>
      </c>
      <c r="E23" s="17">
        <v>0</v>
      </c>
      <c r="F23" s="17">
        <v>436.88</v>
      </c>
      <c r="G23" s="17">
        <v>-50.79999999999999</v>
      </c>
      <c r="H23" s="17">
        <f t="shared" si="2"/>
        <v>0.11627906976744184</v>
      </c>
      <c r="I23" s="17">
        <f t="shared" si="3"/>
        <v>-7.9586423546893117E-2</v>
      </c>
      <c r="J23" s="17">
        <f t="shared" si="4"/>
        <v>-34.769716719166667</v>
      </c>
      <c r="K23" s="17">
        <f t="shared" si="5"/>
        <v>-2.8974763932638887</v>
      </c>
      <c r="L23" s="17">
        <v>38</v>
      </c>
      <c r="M23" s="17">
        <f t="shared" si="6"/>
        <v>0.31578947368421051</v>
      </c>
      <c r="N23" s="17">
        <v>206</v>
      </c>
      <c r="O23" s="17">
        <f t="shared" ref="O23:P23" si="16">D23/7</f>
        <v>1.7142857142857142</v>
      </c>
      <c r="P23" s="17">
        <f t="shared" si="16"/>
        <v>0</v>
      </c>
      <c r="Q23" s="17">
        <f t="shared" si="8"/>
        <v>120</v>
      </c>
      <c r="R23" s="17"/>
      <c r="S23" s="57">
        <v>0.29629629629629628</v>
      </c>
      <c r="T23" s="57">
        <v>0</v>
      </c>
      <c r="U23" s="58" t="s">
        <v>63</v>
      </c>
      <c r="V23" s="61" t="s">
        <v>63</v>
      </c>
      <c r="W23" s="57">
        <v>6</v>
      </c>
      <c r="X23" s="57">
        <f t="shared" si="9"/>
        <v>0.5</v>
      </c>
      <c r="Y23" s="57">
        <f t="shared" si="10"/>
        <v>6.3499999999999988</v>
      </c>
      <c r="Z23" s="57">
        <v>2</v>
      </c>
      <c r="AA23" s="57" t="s">
        <v>35</v>
      </c>
      <c r="AB23" s="60">
        <f t="shared" si="11"/>
        <v>-0.69</v>
      </c>
      <c r="AC23" s="57">
        <v>0.58718458449074074</v>
      </c>
      <c r="AD23" s="57">
        <f t="shared" si="12"/>
        <v>-9.7237767191666649</v>
      </c>
      <c r="AE23" s="57">
        <v>-8.08</v>
      </c>
      <c r="AF23" s="57">
        <v>-20.719494999999998</v>
      </c>
      <c r="AG23" s="57">
        <v>0</v>
      </c>
    </row>
    <row r="24" spans="1:33" ht="15.75" customHeight="1">
      <c r="A24" s="13" t="s">
        <v>74</v>
      </c>
      <c r="B24" s="13"/>
      <c r="C24" s="17">
        <f t="shared" si="1"/>
        <v>34.400833333333331</v>
      </c>
      <c r="D24" s="17">
        <v>24</v>
      </c>
      <c r="E24" s="17">
        <v>0</v>
      </c>
      <c r="F24" s="17">
        <v>825.62</v>
      </c>
      <c r="G24" s="17">
        <v>-96.97999999999999</v>
      </c>
      <c r="H24" s="17">
        <f t="shared" si="2"/>
        <v>0.11746323974709914</v>
      </c>
      <c r="I24" s="17">
        <f t="shared" si="3"/>
        <v>-0.12819267149334249</v>
      </c>
      <c r="J24" s="17">
        <f t="shared" si="4"/>
        <v>-105.83843343833342</v>
      </c>
      <c r="K24" s="17">
        <f t="shared" si="5"/>
        <v>-4.4099347265972257</v>
      </c>
      <c r="L24" s="17">
        <v>46</v>
      </c>
      <c r="M24" s="17">
        <f t="shared" si="6"/>
        <v>0.52173913043478259</v>
      </c>
      <c r="N24" s="17">
        <v>183</v>
      </c>
      <c r="O24" s="17">
        <f t="shared" ref="O24:P24" si="17">D24/7</f>
        <v>3.4285714285714284</v>
      </c>
      <c r="P24" s="17">
        <f t="shared" si="17"/>
        <v>0</v>
      </c>
      <c r="Q24" s="17">
        <f t="shared" si="8"/>
        <v>53</v>
      </c>
      <c r="R24" s="17"/>
      <c r="S24" s="57">
        <v>0.49417249417249409</v>
      </c>
      <c r="T24" s="57">
        <v>0</v>
      </c>
      <c r="U24" s="58" t="s">
        <v>63</v>
      </c>
      <c r="V24" s="61" t="s">
        <v>63</v>
      </c>
      <c r="W24" s="57">
        <v>10</v>
      </c>
      <c r="X24" s="57">
        <f t="shared" si="9"/>
        <v>0.41666666666666669</v>
      </c>
      <c r="Y24" s="57">
        <f t="shared" si="10"/>
        <v>6.9271428571428562</v>
      </c>
      <c r="Z24" s="57">
        <v>4</v>
      </c>
      <c r="AA24" s="57" t="s">
        <v>35</v>
      </c>
      <c r="AB24" s="60">
        <f t="shared" si="11"/>
        <v>-0.69</v>
      </c>
      <c r="AC24" s="57">
        <v>0.58718458449074074</v>
      </c>
      <c r="AD24" s="57">
        <f t="shared" si="12"/>
        <v>-19.44755343833333</v>
      </c>
      <c r="AE24" s="57">
        <v>-8.08</v>
      </c>
      <c r="AF24" s="57">
        <v>-20.719494999999998</v>
      </c>
      <c r="AG24" s="57">
        <v>0</v>
      </c>
    </row>
    <row r="25" spans="1:33" ht="15.75" customHeight="1">
      <c r="A25" s="13" t="s">
        <v>76</v>
      </c>
      <c r="B25" s="13" t="s">
        <v>670</v>
      </c>
      <c r="C25" s="17">
        <f t="shared" si="1"/>
        <v>34.264444444444443</v>
      </c>
      <c r="D25" s="17">
        <v>27</v>
      </c>
      <c r="E25" s="17">
        <v>0</v>
      </c>
      <c r="F25" s="17">
        <v>925.14</v>
      </c>
      <c r="G25" s="17">
        <v>-125.77</v>
      </c>
      <c r="H25" s="17">
        <f t="shared" si="2"/>
        <v>0.13594699180664549</v>
      </c>
      <c r="I25" s="17">
        <f t="shared" si="3"/>
        <v>-0.14134710705204076</v>
      </c>
      <c r="J25" s="17">
        <f t="shared" si="4"/>
        <v>-130.765862618125</v>
      </c>
      <c r="K25" s="17">
        <f t="shared" si="5"/>
        <v>-4.8431800969675924</v>
      </c>
      <c r="L25" s="17">
        <v>90</v>
      </c>
      <c r="M25" s="17">
        <f t="shared" si="6"/>
        <v>0.3</v>
      </c>
      <c r="N25" s="17">
        <v>152</v>
      </c>
      <c r="O25" s="17">
        <f t="shared" ref="O25:P25" si="18">D25/7</f>
        <v>3.8571428571428572</v>
      </c>
      <c r="P25" s="17">
        <f t="shared" si="18"/>
        <v>0</v>
      </c>
      <c r="Q25" s="17">
        <f t="shared" si="8"/>
        <v>39</v>
      </c>
      <c r="R25" s="17"/>
      <c r="S25" s="57">
        <v>0.69607843137254899</v>
      </c>
      <c r="T25" s="57">
        <v>0</v>
      </c>
      <c r="U25" s="58" t="s">
        <v>63</v>
      </c>
      <c r="V25" s="61" t="s">
        <v>63</v>
      </c>
      <c r="W25" s="57">
        <v>16</v>
      </c>
      <c r="X25" s="57">
        <f t="shared" si="9"/>
        <v>0.59259259259259256</v>
      </c>
      <c r="Y25" s="57">
        <f t="shared" si="10"/>
        <v>6.987222222222222</v>
      </c>
      <c r="Z25" s="57">
        <v>2</v>
      </c>
      <c r="AA25" s="57" t="s">
        <v>35</v>
      </c>
      <c r="AB25" s="60">
        <f t="shared" si="11"/>
        <v>-0.69</v>
      </c>
      <c r="AC25" s="57">
        <v>0.58718458449074074</v>
      </c>
      <c r="AD25" s="57">
        <f t="shared" si="12"/>
        <v>-21.878497618124999</v>
      </c>
      <c r="AE25" s="57">
        <v>-7.78</v>
      </c>
      <c r="AF25" s="57">
        <v>-20.719494999999998</v>
      </c>
      <c r="AG25" s="57">
        <v>0</v>
      </c>
    </row>
    <row r="26" spans="1:33" ht="15.75" customHeight="1">
      <c r="A26" s="13" t="s">
        <v>78</v>
      </c>
      <c r="B26" s="13" t="s">
        <v>670</v>
      </c>
      <c r="C26" s="17">
        <f t="shared" si="1"/>
        <v>34.148400000000002</v>
      </c>
      <c r="D26" s="17">
        <v>25</v>
      </c>
      <c r="E26" s="17">
        <v>0</v>
      </c>
      <c r="F26" s="17">
        <v>853.71</v>
      </c>
      <c r="G26" s="17">
        <v>-117.85</v>
      </c>
      <c r="H26" s="17">
        <f t="shared" si="2"/>
        <v>0.13804453502945965</v>
      </c>
      <c r="I26" s="17">
        <f t="shared" si="3"/>
        <v>-0.14635150480248621</v>
      </c>
      <c r="J26" s="17">
        <f t="shared" si="4"/>
        <v>-124.9417431649305</v>
      </c>
      <c r="K26" s="17">
        <f t="shared" si="5"/>
        <v>-4.9976697265972199</v>
      </c>
      <c r="L26" s="17">
        <v>72</v>
      </c>
      <c r="M26" s="17">
        <f t="shared" si="6"/>
        <v>0.34722222222222221</v>
      </c>
      <c r="N26" s="17">
        <v>127</v>
      </c>
      <c r="O26" s="17">
        <f t="shared" ref="O26:P26" si="19">D26/7</f>
        <v>3.5714285714285716</v>
      </c>
      <c r="P26" s="17">
        <f t="shared" si="19"/>
        <v>0</v>
      </c>
      <c r="Q26" s="17">
        <f t="shared" si="8"/>
        <v>35</v>
      </c>
      <c r="R26" s="17"/>
      <c r="S26" s="57">
        <v>0.68739770867430439</v>
      </c>
      <c r="T26" s="57">
        <v>0</v>
      </c>
      <c r="U26" s="58" t="s">
        <v>63</v>
      </c>
      <c r="V26" s="61" t="s">
        <v>63</v>
      </c>
      <c r="W26" s="57">
        <v>13</v>
      </c>
      <c r="X26" s="57">
        <f t="shared" si="9"/>
        <v>0.52</v>
      </c>
      <c r="Y26" s="57">
        <f t="shared" si="10"/>
        <v>7.8566666666666665</v>
      </c>
      <c r="Z26" s="57">
        <v>2</v>
      </c>
      <c r="AA26" s="57" t="s">
        <v>35</v>
      </c>
      <c r="AB26" s="60">
        <f t="shared" si="11"/>
        <v>-0.69</v>
      </c>
      <c r="AC26" s="57">
        <v>0.58718458449074074</v>
      </c>
      <c r="AD26" s="57">
        <f t="shared" si="12"/>
        <v>-20.257868164930553</v>
      </c>
      <c r="AE26" s="57">
        <v>-7.78</v>
      </c>
      <c r="AF26" s="57">
        <v>-20.719494999999998</v>
      </c>
      <c r="AG26" s="57">
        <v>0</v>
      </c>
    </row>
    <row r="27" spans="1:33" ht="15.75" customHeight="1">
      <c r="A27" s="13" t="s">
        <v>79</v>
      </c>
      <c r="B27" s="13" t="s">
        <v>670</v>
      </c>
      <c r="C27" s="17">
        <f t="shared" si="1"/>
        <v>35.109166666666667</v>
      </c>
      <c r="D27" s="17">
        <v>24</v>
      </c>
      <c r="E27" s="17">
        <v>0</v>
      </c>
      <c r="F27" s="17">
        <v>842.62</v>
      </c>
      <c r="G27" s="17">
        <v>-101.22</v>
      </c>
      <c r="H27" s="17">
        <f t="shared" si="2"/>
        <v>0.12012532339607415</v>
      </c>
      <c r="I27" s="17">
        <f t="shared" si="3"/>
        <v>-0.10494461731068971</v>
      </c>
      <c r="J27" s="17">
        <f t="shared" si="4"/>
        <v>-88.428433438333371</v>
      </c>
      <c r="K27" s="17">
        <f t="shared" si="5"/>
        <v>-3.6845180599305571</v>
      </c>
      <c r="L27" s="17">
        <v>74</v>
      </c>
      <c r="M27" s="17">
        <f t="shared" si="6"/>
        <v>0.32432432432432434</v>
      </c>
      <c r="N27" s="17">
        <v>96</v>
      </c>
      <c r="O27" s="17">
        <f t="shared" ref="O27:P27" si="20">D27/7</f>
        <v>3.4285714285714284</v>
      </c>
      <c r="P27" s="17">
        <f t="shared" si="20"/>
        <v>0</v>
      </c>
      <c r="Q27" s="17">
        <f t="shared" si="8"/>
        <v>28</v>
      </c>
      <c r="R27" s="17"/>
      <c r="S27" s="57">
        <v>0.98407079646017703</v>
      </c>
      <c r="T27" s="57">
        <v>0</v>
      </c>
      <c r="U27" s="58" t="s">
        <v>63</v>
      </c>
      <c r="V27" s="61" t="s">
        <v>63</v>
      </c>
      <c r="W27" s="57">
        <v>7</v>
      </c>
      <c r="X27" s="57">
        <f t="shared" si="9"/>
        <v>0.29166666666666669</v>
      </c>
      <c r="Y27" s="57">
        <f t="shared" si="10"/>
        <v>9.2018181818181812</v>
      </c>
      <c r="Z27" s="57">
        <v>4</v>
      </c>
      <c r="AA27" s="57" t="s">
        <v>35</v>
      </c>
      <c r="AB27" s="60">
        <f t="shared" si="11"/>
        <v>-0.69</v>
      </c>
      <c r="AC27" s="57">
        <v>0.58718458449074074</v>
      </c>
      <c r="AD27" s="57">
        <f t="shared" si="12"/>
        <v>-19.44755343833333</v>
      </c>
      <c r="AE27" s="57">
        <v>-7.78</v>
      </c>
      <c r="AF27" s="57">
        <v>-20.719494999999998</v>
      </c>
      <c r="AG27" s="57">
        <v>0</v>
      </c>
    </row>
    <row r="28" spans="1:33" ht="15.75" customHeight="1">
      <c r="A28" s="13" t="s">
        <v>81</v>
      </c>
      <c r="B28" s="13" t="s">
        <v>693</v>
      </c>
      <c r="C28" s="17">
        <f t="shared" si="1"/>
        <v>32.340000000000003</v>
      </c>
      <c r="D28" s="17">
        <v>19</v>
      </c>
      <c r="E28" s="17">
        <v>0</v>
      </c>
      <c r="F28" s="17">
        <v>614.46</v>
      </c>
      <c r="G28" s="17">
        <v>-128.66</v>
      </c>
      <c r="H28" s="17">
        <f t="shared" si="2"/>
        <v>0.2093871041239462</v>
      </c>
      <c r="I28" s="17">
        <f t="shared" si="3"/>
        <v>-0.2085375208400011</v>
      </c>
      <c r="J28" s="17">
        <f t="shared" si="4"/>
        <v>-128.13796505534708</v>
      </c>
      <c r="K28" s="17">
        <f t="shared" si="5"/>
        <v>-6.7441034239656359</v>
      </c>
      <c r="L28" s="17">
        <v>76</v>
      </c>
      <c r="M28" s="17">
        <f t="shared" si="6"/>
        <v>0.25</v>
      </c>
      <c r="N28" s="17">
        <v>78</v>
      </c>
      <c r="O28" s="17">
        <f t="shared" ref="O28:P28" si="21">D28/7</f>
        <v>2.7142857142857144</v>
      </c>
      <c r="P28" s="17">
        <f t="shared" si="21"/>
        <v>0</v>
      </c>
      <c r="Q28" s="17">
        <f t="shared" si="8"/>
        <v>28</v>
      </c>
      <c r="R28" s="17"/>
      <c r="S28" s="57">
        <v>1.166666666666667</v>
      </c>
      <c r="T28" s="57">
        <v>0</v>
      </c>
      <c r="U28" s="58" t="s">
        <v>63</v>
      </c>
      <c r="V28" s="61" t="s">
        <v>63</v>
      </c>
      <c r="W28" s="57">
        <v>11</v>
      </c>
      <c r="X28" s="57">
        <f t="shared" si="9"/>
        <v>0.57894736842105265</v>
      </c>
      <c r="Y28" s="57">
        <f t="shared" si="10"/>
        <v>7.5682352941176472</v>
      </c>
      <c r="Z28" s="57">
        <v>6</v>
      </c>
      <c r="AA28" s="57" t="s">
        <v>35</v>
      </c>
      <c r="AB28" s="60">
        <f t="shared" si="11"/>
        <v>-0.69</v>
      </c>
      <c r="AC28" s="57">
        <v>0.58718458449074074</v>
      </c>
      <c r="AD28" s="57">
        <f t="shared" si="12"/>
        <v>-15.395979805347221</v>
      </c>
      <c r="AE28" s="57">
        <v>-7.78</v>
      </c>
      <c r="AF28" s="57">
        <v>-18.871209749999998</v>
      </c>
      <c r="AG28" s="57">
        <v>0</v>
      </c>
    </row>
    <row r="29" spans="1:33" ht="15.75" customHeight="1">
      <c r="A29" s="13" t="s">
        <v>82</v>
      </c>
      <c r="B29" s="13" t="s">
        <v>643</v>
      </c>
      <c r="C29" s="17">
        <f t="shared" si="1"/>
        <v>33.957692307692305</v>
      </c>
      <c r="D29" s="17">
        <v>13</v>
      </c>
      <c r="E29" s="17">
        <v>2</v>
      </c>
      <c r="F29" s="17">
        <v>441.45</v>
      </c>
      <c r="G29" s="17">
        <v>-38.08</v>
      </c>
      <c r="H29" s="17">
        <f t="shared" si="2"/>
        <v>8.6261184732132748E-2</v>
      </c>
      <c r="I29" s="17">
        <f t="shared" si="3"/>
        <v>-4.4959379761612614E-2</v>
      </c>
      <c r="J29" s="17">
        <f t="shared" si="4"/>
        <v>-19.847318195763886</v>
      </c>
      <c r="K29" s="17">
        <f t="shared" si="5"/>
        <v>-1.5267167842895297</v>
      </c>
      <c r="L29" s="17">
        <v>37</v>
      </c>
      <c r="M29" s="17">
        <f t="shared" si="6"/>
        <v>0.35135135135135137</v>
      </c>
      <c r="N29" s="17">
        <v>63</v>
      </c>
      <c r="O29" s="17">
        <f t="shared" ref="O29:P29" si="22">D29/7</f>
        <v>1.8571428571428572</v>
      </c>
      <c r="P29" s="17">
        <f t="shared" si="22"/>
        <v>0.2857142857142857</v>
      </c>
      <c r="Q29" s="17">
        <f t="shared" si="8"/>
        <v>29</v>
      </c>
      <c r="R29" s="17"/>
      <c r="S29" s="57">
        <v>1.4196242171189981</v>
      </c>
      <c r="T29" s="57">
        <v>0</v>
      </c>
      <c r="U29" s="58" t="s">
        <v>63</v>
      </c>
      <c r="V29" s="61" t="s">
        <v>63</v>
      </c>
      <c r="W29" s="57">
        <v>6</v>
      </c>
      <c r="X29" s="57">
        <f t="shared" si="9"/>
        <v>0.46153846153846156</v>
      </c>
      <c r="Y29" s="57">
        <f t="shared" si="10"/>
        <v>5.4399999999999995</v>
      </c>
      <c r="Z29" s="57">
        <v>1</v>
      </c>
      <c r="AA29" s="57" t="s">
        <v>35</v>
      </c>
      <c r="AB29" s="60">
        <f t="shared" si="11"/>
        <v>-0.69</v>
      </c>
      <c r="AC29" s="57">
        <v>0.58718458449074074</v>
      </c>
      <c r="AD29" s="57">
        <f t="shared" si="12"/>
        <v>-10.534091445763888</v>
      </c>
      <c r="AE29" s="57">
        <v>-7.78</v>
      </c>
      <c r="AF29" s="57">
        <v>-18.871209749999998</v>
      </c>
      <c r="AG29" s="57">
        <v>0</v>
      </c>
    </row>
    <row r="30" spans="1:33" ht="15.75" customHeight="1">
      <c r="A30" s="13" t="s">
        <v>84</v>
      </c>
      <c r="B30" s="13" t="s">
        <v>662</v>
      </c>
      <c r="C30" s="17">
        <f t="shared" si="1"/>
        <v>33.950000000000003</v>
      </c>
      <c r="D30" s="17">
        <v>4</v>
      </c>
      <c r="E30" s="17">
        <v>0</v>
      </c>
      <c r="F30" s="17">
        <v>135.80000000000001</v>
      </c>
      <c r="G30" s="17">
        <v>0</v>
      </c>
      <c r="H30" s="17">
        <f t="shared" si="2"/>
        <v>0</v>
      </c>
      <c r="I30" s="17">
        <f t="shared" si="3"/>
        <v>4.1118572117902229E-2</v>
      </c>
      <c r="J30" s="17">
        <f t="shared" si="4"/>
        <v>5.5839020936111234</v>
      </c>
      <c r="K30" s="17">
        <f t="shared" si="5"/>
        <v>1.3959755234027809</v>
      </c>
      <c r="L30" s="17">
        <v>17</v>
      </c>
      <c r="M30" s="17">
        <f t="shared" si="6"/>
        <v>0.23529411764705882</v>
      </c>
      <c r="N30" s="17">
        <v>63</v>
      </c>
      <c r="O30" s="17">
        <f t="shared" ref="O30:P30" si="23">D30/7</f>
        <v>0.5714285714285714</v>
      </c>
      <c r="P30" s="17">
        <f t="shared" si="23"/>
        <v>0</v>
      </c>
      <c r="Q30" s="17">
        <f t="shared" si="8"/>
        <v>110</v>
      </c>
      <c r="R30" s="17"/>
      <c r="S30" s="57">
        <v>1.007235890014472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0.58718458449074074</v>
      </c>
      <c r="AD30" s="57">
        <f t="shared" si="12"/>
        <v>-3.2412589063888886</v>
      </c>
      <c r="AE30" s="57">
        <v>-7.78</v>
      </c>
      <c r="AF30" s="57">
        <v>-18.871209749999998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33.950000000000003</v>
      </c>
      <c r="D31" s="17">
        <v>7</v>
      </c>
      <c r="E31" s="17">
        <v>0</v>
      </c>
      <c r="F31" s="17">
        <v>237.65</v>
      </c>
      <c r="G31" s="17">
        <v>-16.079999999999998</v>
      </c>
      <c r="H31" s="17">
        <f t="shared" si="2"/>
        <v>6.766252892909741E-2</v>
      </c>
      <c r="I31" s="17">
        <f t="shared" si="3"/>
        <v>-2.6543956811195195E-2</v>
      </c>
      <c r="J31" s="17">
        <f t="shared" si="4"/>
        <v>-6.3081713361805383</v>
      </c>
      <c r="K31" s="17">
        <f t="shared" si="5"/>
        <v>-0.90116733374007685</v>
      </c>
      <c r="L31" s="17">
        <v>18</v>
      </c>
      <c r="M31" s="17">
        <f t="shared" si="6"/>
        <v>0.3888888888888889</v>
      </c>
      <c r="N31" s="17">
        <v>55</v>
      </c>
      <c r="O31" s="17">
        <f t="shared" ref="O31:P31" si="24">D31/7</f>
        <v>1</v>
      </c>
      <c r="P31" s="17">
        <f t="shared" si="24"/>
        <v>0</v>
      </c>
      <c r="Q31" s="17">
        <f t="shared" si="8"/>
        <v>55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1.082568807339449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5</v>
      </c>
      <c r="X31" s="57">
        <f t="shared" si="9"/>
        <v>0.7142857142857143</v>
      </c>
      <c r="Y31" s="57">
        <f t="shared" si="10"/>
        <v>3.2159999999999997</v>
      </c>
      <c r="Z31" s="57">
        <v>0</v>
      </c>
      <c r="AA31" s="57" t="s">
        <v>35</v>
      </c>
      <c r="AB31" s="60">
        <f t="shared" si="11"/>
        <v>-0.69</v>
      </c>
      <c r="AC31" s="57">
        <v>0.58718458449074074</v>
      </c>
      <c r="AD31" s="57">
        <f t="shared" si="12"/>
        <v>-5.6722030861805548</v>
      </c>
      <c r="AE31" s="57">
        <v>-7.78</v>
      </c>
      <c r="AF31" s="57">
        <v>-18.871209749999998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3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7" customWidth="1"/>
    <col min="22" max="22" width="25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Info!B1:BJ7000""),4,FALSE),"""")"),"Climbing Rope with Disc Swing Seat - Playground Equipment Set")</f>
        <v>Climbing Rope with Disc Swing Seat - Playground Equipment Set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Info!B1:BJ7000""),3,FALSE),"""")"),"B07BKBXK3W")</f>
        <v>B07BKBXK3W</v>
      </c>
      <c r="B2" s="2" t="s">
        <v>694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11" customHeight="1">
      <c r="A3" s="45" t="s">
        <v>32</v>
      </c>
      <c r="B3" s="46"/>
      <c r="C3" s="3">
        <f>((AE31+AF31)/0.85)*-1</f>
        <v>22.461730235294119</v>
      </c>
      <c r="D3" s="4">
        <f>SUM(D4:D99763)</f>
        <v>463</v>
      </c>
      <c r="E3" s="4"/>
      <c r="F3" s="5">
        <f t="shared" ref="F3:G3" si="0">SUM(F4:F99763)</f>
        <v>10566.09</v>
      </c>
      <c r="G3" s="5">
        <f t="shared" si="0"/>
        <v>-1093.5899999999999</v>
      </c>
      <c r="H3" s="6">
        <f t="shared" ref="H3:H31" si="1">G3/F3*-1</f>
        <v>0.10349997018764745</v>
      </c>
      <c r="I3" s="7">
        <f t="shared" ref="I3:I31" si="2">J3/F3</f>
        <v>-0.10878584533807228</v>
      </c>
      <c r="J3" s="5">
        <f>SUM(J4:J99763)</f>
        <v>-1149.4410325681522</v>
      </c>
      <c r="K3" s="5">
        <f t="shared" ref="K3:K31" si="3">J3/D3</f>
        <v>-2.4825940228253827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Compiled!b1:g5000""),2,FALSE),"""")"),"8 - March
12 - April
10 - May
8 - Jun
5 - Jul
2 - Aug
2 - Sept
2 - Oct
1 - Nov
2 - Dec
1 - Jan
2 - Feb")</f>
        <v>8 - March
12 - April
10 - May
8 - Jun
5 - Jul
2 - Aug
2 - Sept
2 - Oct
1 - Nov
2 - Dec
1 -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QTY-42")</f>
        <v>US Storage QTY-42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217</v>
      </c>
      <c r="X3" s="6">
        <f>AVERAGE(X4:X99763)</f>
        <v>0.24479431564990128</v>
      </c>
      <c r="Y3" s="5">
        <f>ROUND(AVERAGE(Y4:Y99763),2)</f>
        <v>2.29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Info!B2:BZ7000""),36,false)),"""")*-1"),-11.6124707)</f>
        <v>-11.612470699999999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900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-11.278525454545401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900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-11.278525454545401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1206</v>
      </c>
      <c r="U6" s="58">
        <v>306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-11.278525454545401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1206</v>
      </c>
      <c r="U7" s="58">
        <v>306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-11.27852545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1206</v>
      </c>
      <c r="U8" s="58">
        <v>306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-6.56</v>
      </c>
      <c r="AF8" s="57">
        <v>-11.27852545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900</v>
      </c>
      <c r="U9" s="58">
        <v>306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0.39430555555555552</v>
      </c>
      <c r="AD9" s="57">
        <f t="shared" si="12"/>
        <v>0</v>
      </c>
      <c r="AE9" s="57">
        <v>-6.56</v>
      </c>
      <c r="AF9" s="57">
        <v>-11.71379818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594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0.39430555555555552</v>
      </c>
      <c r="AD10" s="57">
        <f t="shared" si="12"/>
        <v>0</v>
      </c>
      <c r="AE10" s="57">
        <v>-6.56</v>
      </c>
      <c r="AF10" s="57">
        <v>-11.71379818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930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0.39430555555555552</v>
      </c>
      <c r="AD11" s="57">
        <f t="shared" si="12"/>
        <v>0</v>
      </c>
      <c r="AE11" s="57">
        <v>-6.56</v>
      </c>
      <c r="AF11" s="57">
        <v>-11.71379818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930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0.39430555555555552</v>
      </c>
      <c r="AD12" s="57">
        <f t="shared" si="12"/>
        <v>0</v>
      </c>
      <c r="AE12" s="57">
        <v>-6.56</v>
      </c>
      <c r="AF12" s="57">
        <v>-11.94288909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930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0.39430555555555552</v>
      </c>
      <c r="AD13" s="57">
        <f t="shared" si="12"/>
        <v>0</v>
      </c>
      <c r="AE13" s="57">
        <v>-6.56</v>
      </c>
      <c r="AF13" s="57">
        <v>-11.94288909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930</v>
      </c>
      <c r="U14" s="58">
        <v>594</v>
      </c>
      <c r="V14" s="61">
        <v>44326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0.39430555555555552</v>
      </c>
      <c r="AD14" s="57">
        <f t="shared" si="12"/>
        <v>0</v>
      </c>
      <c r="AE14" s="57">
        <v>-6.56</v>
      </c>
      <c r="AF14" s="57">
        <v>-11.942889090909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930</v>
      </c>
      <c r="U15" s="58">
        <v>594</v>
      </c>
      <c r="V15" s="61">
        <v>44326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0.39430555555555552</v>
      </c>
      <c r="AD15" s="57">
        <f t="shared" si="12"/>
        <v>0</v>
      </c>
      <c r="AE15" s="57">
        <v>-6.56</v>
      </c>
      <c r="AF15" s="57">
        <v>-11.942889090909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1524</v>
      </c>
      <c r="U16" s="58">
        <v>594</v>
      </c>
      <c r="V16" s="61">
        <v>44326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0.39430555555555552</v>
      </c>
      <c r="AD16" s="57">
        <f t="shared" si="12"/>
        <v>0</v>
      </c>
      <c r="AE16" s="57">
        <v>-6.56</v>
      </c>
      <c r="AF16" s="57">
        <v>-11.942889090909</v>
      </c>
      <c r="AG16" s="57">
        <v>0</v>
      </c>
    </row>
    <row r="17" spans="1:33" ht="15.75" customHeight="1">
      <c r="A17" s="13" t="s">
        <v>59</v>
      </c>
      <c r="B17" s="13" t="s">
        <v>695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-1.34</v>
      </c>
      <c r="H17" s="17" t="e">
        <f t="shared" si="1"/>
        <v>#DIV/0!</v>
      </c>
      <c r="I17" s="17" t="e">
        <f t="shared" si="2"/>
        <v>#DIV/0!</v>
      </c>
      <c r="J17" s="17">
        <f t="shared" si="5"/>
        <v>-1.34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204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1524</v>
      </c>
      <c r="U17" s="58">
        <v>594</v>
      </c>
      <c r="V17" s="61">
        <v>44326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0.39430555555555552</v>
      </c>
      <c r="AD17" s="57">
        <f t="shared" si="12"/>
        <v>0</v>
      </c>
      <c r="AE17" s="57">
        <v>-6.56</v>
      </c>
      <c r="AF17" s="57">
        <v>-11.942889090909</v>
      </c>
      <c r="AG17" s="57">
        <v>0</v>
      </c>
    </row>
    <row r="18" spans="1:33" ht="15.75" customHeight="1">
      <c r="A18" s="13" t="s">
        <v>61</v>
      </c>
      <c r="B18" s="13" t="s">
        <v>696</v>
      </c>
      <c r="C18" s="17">
        <f t="shared" si="4"/>
        <v>38.99</v>
      </c>
      <c r="D18" s="17">
        <v>1</v>
      </c>
      <c r="E18" s="17">
        <v>0</v>
      </c>
      <c r="F18" s="17">
        <v>38.99</v>
      </c>
      <c r="G18" s="17">
        <v>-15.87</v>
      </c>
      <c r="H18" s="17">
        <f t="shared" si="1"/>
        <v>0.4070274429340856</v>
      </c>
      <c r="I18" s="17">
        <f t="shared" si="2"/>
        <v>-4.5538106118893647E-2</v>
      </c>
      <c r="J18" s="17">
        <f t="shared" si="5"/>
        <v>-1.7755307575756634</v>
      </c>
      <c r="K18" s="17">
        <f t="shared" si="3"/>
        <v>-1.7755307575756634</v>
      </c>
      <c r="L18" s="17">
        <v>11</v>
      </c>
      <c r="M18" s="17">
        <f t="shared" si="6"/>
        <v>9.0909090909090912E-2</v>
      </c>
      <c r="N18" s="17">
        <v>202</v>
      </c>
      <c r="O18" s="17">
        <f t="shared" ref="O18:P18" si="26">D18/7</f>
        <v>0.14285714285714285</v>
      </c>
      <c r="P18" s="17">
        <f t="shared" si="26"/>
        <v>0</v>
      </c>
      <c r="Q18" s="17">
        <f t="shared" si="8"/>
        <v>1414</v>
      </c>
      <c r="R18" s="17"/>
      <c r="S18" s="57">
        <v>1.9512195121951219E-2</v>
      </c>
      <c r="T18" s="57">
        <v>930</v>
      </c>
      <c r="U18" s="58">
        <v>594</v>
      </c>
      <c r="V18" s="61">
        <v>44331</v>
      </c>
      <c r="W18" s="57">
        <v>1</v>
      </c>
      <c r="X18" s="57">
        <f t="shared" si="9"/>
        <v>1</v>
      </c>
      <c r="Y18" s="57">
        <f t="shared" si="10"/>
        <v>15.87</v>
      </c>
      <c r="Z18" s="57">
        <v>0</v>
      </c>
      <c r="AA18" s="57" t="s">
        <v>35</v>
      </c>
      <c r="AB18" s="60">
        <f t="shared" si="11"/>
        <v>-0.69</v>
      </c>
      <c r="AC18" s="57">
        <v>0.39430555555555552</v>
      </c>
      <c r="AD18" s="57">
        <f t="shared" si="12"/>
        <v>-0.54414166666666652</v>
      </c>
      <c r="AE18" s="57">
        <v>-6.56</v>
      </c>
      <c r="AF18" s="57">
        <v>-11.942889090909</v>
      </c>
      <c r="AG18" s="57">
        <v>0</v>
      </c>
    </row>
    <row r="19" spans="1:33" ht="15.75" customHeight="1">
      <c r="A19" s="13" t="s">
        <v>64</v>
      </c>
      <c r="B19" s="13" t="s">
        <v>697</v>
      </c>
      <c r="C19" s="17">
        <f t="shared" si="4"/>
        <v>28.565000000000001</v>
      </c>
      <c r="D19" s="17">
        <v>8</v>
      </c>
      <c r="E19" s="17">
        <v>0</v>
      </c>
      <c r="F19" s="17">
        <v>228.52</v>
      </c>
      <c r="G19" s="17">
        <v>-46.849999999999987</v>
      </c>
      <c r="H19" s="17">
        <f t="shared" si="1"/>
        <v>0.20501487834762816</v>
      </c>
      <c r="I19" s="17">
        <f t="shared" si="2"/>
        <v>-2.181098398654532E-2</v>
      </c>
      <c r="J19" s="17">
        <f t="shared" si="5"/>
        <v>-4.9842460606053365</v>
      </c>
      <c r="K19" s="17">
        <f t="shared" si="3"/>
        <v>-0.62303075757566706</v>
      </c>
      <c r="L19" s="17">
        <v>31</v>
      </c>
      <c r="M19" s="17">
        <f t="shared" si="6"/>
        <v>0.25806451612903225</v>
      </c>
      <c r="N19" s="17">
        <v>175</v>
      </c>
      <c r="O19" s="17">
        <f t="shared" ref="O19:P19" si="27">D19/7</f>
        <v>1.1428571428571428</v>
      </c>
      <c r="P19" s="17">
        <f t="shared" si="27"/>
        <v>0</v>
      </c>
      <c r="Q19" s="17">
        <f t="shared" si="8"/>
        <v>153</v>
      </c>
      <c r="R19" s="17"/>
      <c r="S19" s="57">
        <v>0.111731843575419</v>
      </c>
      <c r="T19" s="57">
        <v>930</v>
      </c>
      <c r="U19" s="58">
        <v>594</v>
      </c>
      <c r="V19" s="61">
        <v>44331</v>
      </c>
      <c r="W19" s="57">
        <v>7</v>
      </c>
      <c r="X19" s="57">
        <f t="shared" si="9"/>
        <v>0.875</v>
      </c>
      <c r="Y19" s="57">
        <f t="shared" si="10"/>
        <v>5.8562499999999984</v>
      </c>
      <c r="Z19" s="57">
        <v>1</v>
      </c>
      <c r="AA19" s="57" t="s">
        <v>35</v>
      </c>
      <c r="AB19" s="60">
        <f t="shared" si="11"/>
        <v>-0.69</v>
      </c>
      <c r="AC19" s="57">
        <v>0.39430555555555552</v>
      </c>
      <c r="AD19" s="57">
        <f t="shared" si="12"/>
        <v>-4.3531333333333322</v>
      </c>
      <c r="AE19" s="57">
        <v>-6.56</v>
      </c>
      <c r="AF19" s="57">
        <v>-11.942889090909</v>
      </c>
      <c r="AG19" s="57">
        <v>0</v>
      </c>
    </row>
    <row r="20" spans="1:33" ht="15.75" customHeight="1">
      <c r="A20" s="13" t="s">
        <v>66</v>
      </c>
      <c r="B20" s="13" t="s">
        <v>698</v>
      </c>
      <c r="C20" s="17">
        <f t="shared" si="4"/>
        <v>27.95</v>
      </c>
      <c r="D20" s="17">
        <v>19</v>
      </c>
      <c r="E20" s="17">
        <v>0</v>
      </c>
      <c r="F20" s="17">
        <v>531.04999999999995</v>
      </c>
      <c r="G20" s="17">
        <v>-74.480000000000018</v>
      </c>
      <c r="H20" s="17">
        <f t="shared" si="1"/>
        <v>0.14025044722719146</v>
      </c>
      <c r="I20" s="17">
        <f t="shared" si="2"/>
        <v>2.828154713503863E-2</v>
      </c>
      <c r="J20" s="17">
        <f t="shared" si="5"/>
        <v>15.018915606062263</v>
      </c>
      <c r="K20" s="17">
        <f t="shared" si="3"/>
        <v>0.7904692424243297</v>
      </c>
      <c r="L20" s="17">
        <v>49</v>
      </c>
      <c r="M20" s="17">
        <f t="shared" si="6"/>
        <v>0.38775510204081631</v>
      </c>
      <c r="N20" s="17">
        <v>175</v>
      </c>
      <c r="O20" s="17">
        <f t="shared" ref="O20:P20" si="28">D20/7</f>
        <v>2.7142857142857144</v>
      </c>
      <c r="P20" s="17">
        <f t="shared" si="28"/>
        <v>0</v>
      </c>
      <c r="Q20" s="17">
        <f t="shared" si="8"/>
        <v>64</v>
      </c>
      <c r="R20" s="17"/>
      <c r="S20" s="57">
        <v>0.6171428571428571</v>
      </c>
      <c r="T20" s="57">
        <v>930</v>
      </c>
      <c r="U20" s="58">
        <v>594</v>
      </c>
      <c r="V20" s="61">
        <v>44334</v>
      </c>
      <c r="W20" s="57">
        <v>15</v>
      </c>
      <c r="X20" s="57">
        <f t="shared" si="9"/>
        <v>0.78947368421052633</v>
      </c>
      <c r="Y20" s="57">
        <f t="shared" si="10"/>
        <v>4.3811764705882368</v>
      </c>
      <c r="Z20" s="57">
        <v>2</v>
      </c>
      <c r="AA20" s="57" t="s">
        <v>35</v>
      </c>
      <c r="AB20" s="60">
        <f t="shared" si="11"/>
        <v>-0.69</v>
      </c>
      <c r="AC20" s="57">
        <v>0.39430555555555552</v>
      </c>
      <c r="AD20" s="57">
        <f t="shared" si="12"/>
        <v>-10.338691666666664</v>
      </c>
      <c r="AE20" s="57">
        <v>-6.56</v>
      </c>
      <c r="AF20" s="57">
        <v>-11.942889090909</v>
      </c>
      <c r="AG20" s="57">
        <v>0</v>
      </c>
    </row>
    <row r="21" spans="1:33" ht="15.75" customHeight="1">
      <c r="A21" s="13" t="s">
        <v>68</v>
      </c>
      <c r="B21" s="13" t="s">
        <v>670</v>
      </c>
      <c r="C21" s="17">
        <f t="shared" si="4"/>
        <v>22.430399999999999</v>
      </c>
      <c r="D21" s="17">
        <v>25</v>
      </c>
      <c r="E21" s="17">
        <v>0</v>
      </c>
      <c r="F21" s="17">
        <v>560.76</v>
      </c>
      <c r="G21" s="17">
        <v>-111.11</v>
      </c>
      <c r="H21" s="17">
        <f t="shared" si="1"/>
        <v>0.19814180754690064</v>
      </c>
      <c r="I21" s="17">
        <f t="shared" si="2"/>
        <v>-0.19730324727047527</v>
      </c>
      <c r="J21" s="17">
        <f t="shared" si="5"/>
        <v>-110.63976893939171</v>
      </c>
      <c r="K21" s="17">
        <f t="shared" si="3"/>
        <v>-4.4255907575756686</v>
      </c>
      <c r="L21" s="17">
        <v>33</v>
      </c>
      <c r="M21" s="17">
        <f t="shared" si="6"/>
        <v>0.75757575757575757</v>
      </c>
      <c r="N21" s="17">
        <v>157</v>
      </c>
      <c r="O21" s="17">
        <f t="shared" ref="O21:P21" si="29">D21/7</f>
        <v>3.5714285714285716</v>
      </c>
      <c r="P21" s="17">
        <f t="shared" si="29"/>
        <v>0</v>
      </c>
      <c r="Q21" s="17">
        <f t="shared" si="8"/>
        <v>43</v>
      </c>
      <c r="R21" s="17"/>
      <c r="S21" s="57">
        <v>0.77647058823529413</v>
      </c>
      <c r="T21" s="57">
        <v>930</v>
      </c>
      <c r="U21" s="58">
        <v>594</v>
      </c>
      <c r="V21" s="61">
        <v>44338</v>
      </c>
      <c r="W21" s="57">
        <v>23</v>
      </c>
      <c r="X21" s="57">
        <f t="shared" si="9"/>
        <v>0.92</v>
      </c>
      <c r="Y21" s="57">
        <f t="shared" si="10"/>
        <v>4.6295833333333336</v>
      </c>
      <c r="Z21" s="57">
        <v>1</v>
      </c>
      <c r="AA21" s="57" t="s">
        <v>35</v>
      </c>
      <c r="AB21" s="60">
        <f t="shared" si="11"/>
        <v>-0.69</v>
      </c>
      <c r="AC21" s="57">
        <v>0.39430555555555552</v>
      </c>
      <c r="AD21" s="57">
        <f t="shared" si="12"/>
        <v>-13.603541666666663</v>
      </c>
      <c r="AE21" s="57">
        <v>-6.56</v>
      </c>
      <c r="AF21" s="57">
        <v>-11.942889090909</v>
      </c>
      <c r="AG21" s="57">
        <v>0</v>
      </c>
    </row>
    <row r="22" spans="1:33" ht="15.75" customHeight="1">
      <c r="A22" s="13" t="s">
        <v>70</v>
      </c>
      <c r="B22" s="13" t="s">
        <v>699</v>
      </c>
      <c r="C22" s="17">
        <f t="shared" si="4"/>
        <v>22.12311475409836</v>
      </c>
      <c r="D22" s="17">
        <v>61</v>
      </c>
      <c r="E22" s="17">
        <v>0</v>
      </c>
      <c r="F22" s="17">
        <v>1349.51</v>
      </c>
      <c r="G22" s="17">
        <v>-224.97</v>
      </c>
      <c r="H22" s="17">
        <f t="shared" si="1"/>
        <v>0.16670495216782388</v>
      </c>
      <c r="I22" s="17">
        <f t="shared" si="2"/>
        <v>-0.17766105935644472</v>
      </c>
      <c r="J22" s="17">
        <f t="shared" si="5"/>
        <v>-239.75537621211572</v>
      </c>
      <c r="K22" s="17">
        <f t="shared" si="3"/>
        <v>-3.930416003477307</v>
      </c>
      <c r="L22" s="17">
        <v>106</v>
      </c>
      <c r="M22" s="17">
        <f t="shared" si="6"/>
        <v>0.57547169811320753</v>
      </c>
      <c r="N22" s="17">
        <v>95</v>
      </c>
      <c r="O22" s="17">
        <f t="shared" ref="O22:P22" si="30">D22/7</f>
        <v>8.7142857142857135</v>
      </c>
      <c r="P22" s="17">
        <f t="shared" si="30"/>
        <v>0</v>
      </c>
      <c r="Q22" s="17">
        <f t="shared" si="8"/>
        <v>10</v>
      </c>
      <c r="R22" s="17"/>
      <c r="S22" s="57">
        <v>1.2387096774193549</v>
      </c>
      <c r="T22" s="57">
        <v>930</v>
      </c>
      <c r="U22" s="58">
        <v>594</v>
      </c>
      <c r="V22" s="61">
        <v>44350</v>
      </c>
      <c r="W22" s="57">
        <v>46</v>
      </c>
      <c r="X22" s="57">
        <f t="shared" si="9"/>
        <v>0.75409836065573765</v>
      </c>
      <c r="Y22" s="57">
        <f t="shared" si="10"/>
        <v>4.6868749999999997</v>
      </c>
      <c r="Z22" s="57">
        <v>2</v>
      </c>
      <c r="AA22" s="57" t="s">
        <v>35</v>
      </c>
      <c r="AB22" s="60">
        <f t="shared" si="11"/>
        <v>-0.69</v>
      </c>
      <c r="AC22" s="57">
        <v>0.39430555555555552</v>
      </c>
      <c r="AD22" s="57">
        <f t="shared" si="12"/>
        <v>-33.19264166666666</v>
      </c>
      <c r="AE22" s="57">
        <v>-6.56</v>
      </c>
      <c r="AF22" s="57">
        <v>-11.942889090909</v>
      </c>
      <c r="AG22" s="57">
        <v>0</v>
      </c>
    </row>
    <row r="23" spans="1:33" ht="15.75" customHeight="1">
      <c r="A23" s="13" t="s">
        <v>72</v>
      </c>
      <c r="B23" s="13" t="s">
        <v>700</v>
      </c>
      <c r="C23" s="17">
        <f t="shared" si="4"/>
        <v>22.048684210526318</v>
      </c>
      <c r="D23" s="17">
        <v>76</v>
      </c>
      <c r="E23" s="17">
        <v>0</v>
      </c>
      <c r="F23" s="17">
        <v>1675.7</v>
      </c>
      <c r="G23" s="17">
        <v>-229.52</v>
      </c>
      <c r="H23" s="17">
        <f t="shared" si="1"/>
        <v>0.13696962463448112</v>
      </c>
      <c r="I23" s="17">
        <f t="shared" si="2"/>
        <v>-0.15083209260353914</v>
      </c>
      <c r="J23" s="17">
        <f t="shared" si="5"/>
        <v>-252.74933757575053</v>
      </c>
      <c r="K23" s="17">
        <f t="shared" si="3"/>
        <v>-3.3256491786282965</v>
      </c>
      <c r="L23" s="17">
        <v>122</v>
      </c>
      <c r="M23" s="17">
        <f t="shared" si="6"/>
        <v>0.62295081967213117</v>
      </c>
      <c r="N23" s="17">
        <v>14</v>
      </c>
      <c r="O23" s="17">
        <f t="shared" ref="O23:P23" si="31">D23/7</f>
        <v>10.857142857142858</v>
      </c>
      <c r="P23" s="17">
        <f t="shared" si="31"/>
        <v>0</v>
      </c>
      <c r="Q23" s="17">
        <f t="shared" si="8"/>
        <v>1</v>
      </c>
      <c r="R23" s="17"/>
      <c r="S23" s="57">
        <v>2.5853658536585371</v>
      </c>
      <c r="T23" s="57">
        <v>930</v>
      </c>
      <c r="U23" s="58">
        <v>594</v>
      </c>
      <c r="V23" s="61">
        <v>44350</v>
      </c>
      <c r="W23" s="57">
        <v>43</v>
      </c>
      <c r="X23" s="57">
        <f t="shared" si="9"/>
        <v>0.56578947368421051</v>
      </c>
      <c r="Y23" s="57">
        <f t="shared" si="10"/>
        <v>5.3376744186046512</v>
      </c>
      <c r="Z23" s="57">
        <v>0</v>
      </c>
      <c r="AA23" s="57" t="s">
        <v>35</v>
      </c>
      <c r="AB23" s="60">
        <f t="shared" si="11"/>
        <v>-0.69</v>
      </c>
      <c r="AC23" s="57">
        <v>0.39430555555555552</v>
      </c>
      <c r="AD23" s="57">
        <f t="shared" si="12"/>
        <v>-41.354766666666656</v>
      </c>
      <c r="AE23" s="57">
        <v>-6.56</v>
      </c>
      <c r="AF23" s="57">
        <v>-11.942889090909</v>
      </c>
      <c r="AG23" s="57">
        <v>0</v>
      </c>
    </row>
    <row r="24" spans="1:33" ht="15.75" customHeight="1">
      <c r="A24" s="13" t="s">
        <v>74</v>
      </c>
      <c r="B24" s="13" t="s">
        <v>701</v>
      </c>
      <c r="C24" s="17">
        <f t="shared" si="4"/>
        <v>23.95</v>
      </c>
      <c r="D24" s="17">
        <v>11</v>
      </c>
      <c r="E24" s="17">
        <v>0</v>
      </c>
      <c r="F24" s="17">
        <v>263.45</v>
      </c>
      <c r="G24" s="17">
        <v>-0.24</v>
      </c>
      <c r="H24" s="17">
        <f t="shared" si="1"/>
        <v>9.109888024293035E-4</v>
      </c>
      <c r="I24" s="17">
        <f t="shared" si="2"/>
        <v>5.3805889795663815E-2</v>
      </c>
      <c r="J24" s="17">
        <f t="shared" si="5"/>
        <v>14.175161666667632</v>
      </c>
      <c r="K24" s="17">
        <f t="shared" si="3"/>
        <v>1.2886510606061483</v>
      </c>
      <c r="L24" s="17">
        <v>25</v>
      </c>
      <c r="M24" s="17">
        <f t="shared" si="6"/>
        <v>0.44</v>
      </c>
      <c r="N24" s="17">
        <v>106</v>
      </c>
      <c r="O24" s="17">
        <f t="shared" ref="O24:P24" si="32">D24/7</f>
        <v>1.5714285714285714</v>
      </c>
      <c r="P24" s="17">
        <f t="shared" si="32"/>
        <v>0</v>
      </c>
      <c r="Q24" s="17">
        <f t="shared" si="8"/>
        <v>67</v>
      </c>
      <c r="R24" s="17"/>
      <c r="S24" s="57">
        <v>2.75</v>
      </c>
      <c r="T24" s="57">
        <v>930</v>
      </c>
      <c r="U24" s="58">
        <v>594</v>
      </c>
      <c r="V24" s="61" t="s">
        <v>702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0.39430555555555552</v>
      </c>
      <c r="AD24" s="57">
        <f t="shared" si="12"/>
        <v>-5.9855583333333318</v>
      </c>
      <c r="AE24" s="57">
        <v>-6.56</v>
      </c>
      <c r="AF24" s="57">
        <v>-11.942889090909</v>
      </c>
      <c r="AG24" s="57">
        <v>0</v>
      </c>
    </row>
    <row r="25" spans="1:33" ht="15.75" customHeight="1">
      <c r="A25" s="13" t="s">
        <v>76</v>
      </c>
      <c r="B25" s="13" t="s">
        <v>703</v>
      </c>
      <c r="C25" s="17">
        <f t="shared" si="4"/>
        <v>21.95</v>
      </c>
      <c r="D25" s="17">
        <v>14</v>
      </c>
      <c r="E25" s="17">
        <v>0</v>
      </c>
      <c r="F25" s="17">
        <v>307.3</v>
      </c>
      <c r="G25" s="17">
        <v>-10.87</v>
      </c>
      <c r="H25" s="17">
        <f t="shared" si="1"/>
        <v>3.5372600065082978E-2</v>
      </c>
      <c r="I25" s="17">
        <f t="shared" si="2"/>
        <v>-4.0362611799737547E-2</v>
      </c>
      <c r="J25" s="17">
        <f t="shared" si="5"/>
        <v>-12.403430606059349</v>
      </c>
      <c r="K25" s="17">
        <f t="shared" si="3"/>
        <v>-0.88595932900423924</v>
      </c>
      <c r="L25" s="17">
        <v>28</v>
      </c>
      <c r="M25" s="17">
        <f t="shared" si="6"/>
        <v>0.5</v>
      </c>
      <c r="N25" s="17">
        <v>427</v>
      </c>
      <c r="O25" s="17">
        <f t="shared" ref="O25:P25" si="33">D25/7</f>
        <v>2</v>
      </c>
      <c r="P25" s="17">
        <f t="shared" si="33"/>
        <v>0</v>
      </c>
      <c r="Q25" s="17">
        <f t="shared" si="8"/>
        <v>213</v>
      </c>
      <c r="R25" s="17"/>
      <c r="S25" s="57">
        <v>2.881720430107527</v>
      </c>
      <c r="T25" s="57">
        <v>930</v>
      </c>
      <c r="U25" s="58">
        <v>594</v>
      </c>
      <c r="V25" s="61" t="s">
        <v>704</v>
      </c>
      <c r="W25" s="57">
        <v>4</v>
      </c>
      <c r="X25" s="57">
        <f t="shared" si="9"/>
        <v>0.2857142857142857</v>
      </c>
      <c r="Y25" s="57">
        <f t="shared" si="10"/>
        <v>2.7174999999999998</v>
      </c>
      <c r="Z25" s="57">
        <v>0</v>
      </c>
      <c r="AA25" s="57" t="s">
        <v>35</v>
      </c>
      <c r="AB25" s="60">
        <f t="shared" si="11"/>
        <v>-0.69</v>
      </c>
      <c r="AC25" s="57">
        <v>0.39430555555555552</v>
      </c>
      <c r="AD25" s="57">
        <f t="shared" si="12"/>
        <v>-7.6179833333333313</v>
      </c>
      <c r="AE25" s="57">
        <v>-6.28</v>
      </c>
      <c r="AF25" s="57">
        <v>-11.942889090909</v>
      </c>
      <c r="AG25" s="57">
        <v>0</v>
      </c>
    </row>
    <row r="26" spans="1:33" ht="15.75" customHeight="1">
      <c r="A26" s="13" t="s">
        <v>78</v>
      </c>
      <c r="B26" s="13" t="s">
        <v>670</v>
      </c>
      <c r="C26" s="17">
        <f t="shared" si="4"/>
        <v>21.95</v>
      </c>
      <c r="D26" s="17">
        <v>43</v>
      </c>
      <c r="E26" s="17">
        <v>0</v>
      </c>
      <c r="F26" s="17">
        <v>943.85</v>
      </c>
      <c r="G26" s="17">
        <v>-72.089999999999975</v>
      </c>
      <c r="H26" s="17">
        <f t="shared" si="1"/>
        <v>7.637866186364356E-2</v>
      </c>
      <c r="I26" s="17">
        <f t="shared" si="2"/>
        <v>-8.1368673598297983E-2</v>
      </c>
      <c r="J26" s="17">
        <f t="shared" si="5"/>
        <v>-76.799822575753552</v>
      </c>
      <c r="K26" s="17">
        <f t="shared" si="3"/>
        <v>-1.7860423854826408</v>
      </c>
      <c r="L26" s="17">
        <v>50</v>
      </c>
      <c r="M26" s="17">
        <f t="shared" si="6"/>
        <v>0.86</v>
      </c>
      <c r="N26" s="17">
        <v>388</v>
      </c>
      <c r="O26" s="17">
        <f t="shared" ref="O26:P26" si="34">D26/7</f>
        <v>6.1428571428571432</v>
      </c>
      <c r="P26" s="17">
        <f t="shared" si="34"/>
        <v>0</v>
      </c>
      <c r="Q26" s="17">
        <f t="shared" si="8"/>
        <v>63</v>
      </c>
      <c r="R26" s="17"/>
      <c r="S26" s="57">
        <v>1.2577597840755741</v>
      </c>
      <c r="T26" s="57">
        <v>930</v>
      </c>
      <c r="U26" s="58">
        <v>594</v>
      </c>
      <c r="V26" s="61" t="s">
        <v>704</v>
      </c>
      <c r="W26" s="57">
        <v>14</v>
      </c>
      <c r="X26" s="57">
        <f t="shared" si="9"/>
        <v>0.32558139534883723</v>
      </c>
      <c r="Y26" s="57">
        <f t="shared" si="10"/>
        <v>4.8059999999999983</v>
      </c>
      <c r="Z26" s="57">
        <v>1</v>
      </c>
      <c r="AA26" s="57" t="s">
        <v>35</v>
      </c>
      <c r="AB26" s="60">
        <f t="shared" si="11"/>
        <v>-0.69</v>
      </c>
      <c r="AC26" s="57">
        <v>0.39430555555555552</v>
      </c>
      <c r="AD26" s="57">
        <f t="shared" si="12"/>
        <v>-23.398091666666659</v>
      </c>
      <c r="AE26" s="57">
        <v>-6.28</v>
      </c>
      <c r="AF26" s="57">
        <v>-11.942889090909</v>
      </c>
      <c r="AG26" s="57">
        <v>0</v>
      </c>
    </row>
    <row r="27" spans="1:33" ht="15.75" customHeight="1">
      <c r="A27" s="13" t="s">
        <v>79</v>
      </c>
      <c r="B27" s="13" t="s">
        <v>705</v>
      </c>
      <c r="C27" s="17">
        <f t="shared" si="4"/>
        <v>22.036999999999999</v>
      </c>
      <c r="D27" s="17">
        <v>70</v>
      </c>
      <c r="E27" s="17">
        <v>0</v>
      </c>
      <c r="F27" s="17">
        <v>1542.59</v>
      </c>
      <c r="G27" s="17">
        <v>-135.1</v>
      </c>
      <c r="H27" s="17">
        <f t="shared" si="1"/>
        <v>8.7579979126015339E-2</v>
      </c>
      <c r="I27" s="17">
        <f t="shared" si="2"/>
        <v>-0.16361901987153427</v>
      </c>
      <c r="J27" s="17">
        <f t="shared" si="5"/>
        <v>-252.39706386363002</v>
      </c>
      <c r="K27" s="17">
        <f t="shared" si="3"/>
        <v>-3.6056723409090004</v>
      </c>
      <c r="L27" s="17">
        <v>98</v>
      </c>
      <c r="M27" s="17">
        <f t="shared" si="6"/>
        <v>0.7142857142857143</v>
      </c>
      <c r="N27" s="17">
        <v>320</v>
      </c>
      <c r="O27" s="17">
        <f t="shared" ref="O27:P27" si="35">D27/7</f>
        <v>10</v>
      </c>
      <c r="P27" s="17">
        <f t="shared" si="35"/>
        <v>0</v>
      </c>
      <c r="Q27" s="17">
        <f t="shared" si="8"/>
        <v>32</v>
      </c>
      <c r="R27" s="17"/>
      <c r="S27" s="57">
        <v>2.0471380471380471</v>
      </c>
      <c r="T27" s="57">
        <v>930</v>
      </c>
      <c r="U27" s="58">
        <v>594</v>
      </c>
      <c r="V27" s="61" t="s">
        <v>704</v>
      </c>
      <c r="W27" s="57">
        <v>24</v>
      </c>
      <c r="X27" s="57">
        <f t="shared" si="9"/>
        <v>0.34285714285714286</v>
      </c>
      <c r="Y27" s="57">
        <f t="shared" si="10"/>
        <v>5.4039999999999999</v>
      </c>
      <c r="Z27" s="57">
        <v>1</v>
      </c>
      <c r="AA27" s="57" t="s">
        <v>35</v>
      </c>
      <c r="AB27" s="60">
        <f t="shared" si="11"/>
        <v>-0.69</v>
      </c>
      <c r="AC27" s="57">
        <v>0.71321250000000003</v>
      </c>
      <c r="AD27" s="57">
        <f t="shared" si="12"/>
        <v>-68.896327499999998</v>
      </c>
      <c r="AE27" s="57">
        <v>-7.48</v>
      </c>
      <c r="AF27" s="57">
        <v>-11.942889090909</v>
      </c>
      <c r="AG27" s="57">
        <v>0</v>
      </c>
    </row>
    <row r="28" spans="1:33" ht="15.75" customHeight="1">
      <c r="A28" s="13" t="s">
        <v>81</v>
      </c>
      <c r="B28" s="13" t="s">
        <v>676</v>
      </c>
      <c r="C28" s="17">
        <f t="shared" si="4"/>
        <v>22.274923076923073</v>
      </c>
      <c r="D28" s="17">
        <v>65</v>
      </c>
      <c r="E28" s="17">
        <v>0</v>
      </c>
      <c r="F28" s="17">
        <v>1447.87</v>
      </c>
      <c r="G28" s="17">
        <v>-124.35</v>
      </c>
      <c r="H28" s="17">
        <f t="shared" si="1"/>
        <v>8.5884782473564625E-2</v>
      </c>
      <c r="I28" s="17">
        <f t="shared" si="2"/>
        <v>-0.13719895898803067</v>
      </c>
      <c r="J28" s="17">
        <f t="shared" si="5"/>
        <v>-198.64625674999996</v>
      </c>
      <c r="K28" s="17">
        <f t="shared" si="3"/>
        <v>-3.0560962576923072</v>
      </c>
      <c r="L28" s="17">
        <v>106</v>
      </c>
      <c r="M28" s="17">
        <f t="shared" si="6"/>
        <v>0.6132075471698113</v>
      </c>
      <c r="N28" s="17">
        <v>254</v>
      </c>
      <c r="O28" s="17">
        <f t="shared" ref="O28:P28" si="36">D28/7</f>
        <v>9.2857142857142865</v>
      </c>
      <c r="P28" s="17">
        <f t="shared" si="36"/>
        <v>0</v>
      </c>
      <c r="Q28" s="17">
        <f t="shared" si="8"/>
        <v>27</v>
      </c>
      <c r="R28" s="17"/>
      <c r="S28" s="57">
        <v>3.2451193058568331</v>
      </c>
      <c r="T28" s="57">
        <v>930</v>
      </c>
      <c r="U28" s="58">
        <v>594</v>
      </c>
      <c r="V28" s="61" t="s">
        <v>704</v>
      </c>
      <c r="W28" s="57">
        <v>25</v>
      </c>
      <c r="X28" s="57">
        <f t="shared" si="9"/>
        <v>0.38461538461538464</v>
      </c>
      <c r="Y28" s="57">
        <f t="shared" si="10"/>
        <v>4.6055555555555552</v>
      </c>
      <c r="Z28" s="57">
        <v>2</v>
      </c>
      <c r="AA28" s="57" t="s">
        <v>35</v>
      </c>
      <c r="AB28" s="60">
        <f t="shared" si="11"/>
        <v>-0.69</v>
      </c>
      <c r="AC28" s="57">
        <v>0.71321250000000003</v>
      </c>
      <c r="AD28" s="57">
        <f t="shared" si="12"/>
        <v>-63.975161249999999</v>
      </c>
      <c r="AE28" s="57">
        <v>-7.48</v>
      </c>
      <c r="AF28" s="57">
        <v>-11.612470699999999</v>
      </c>
      <c r="AG28" s="57">
        <v>0</v>
      </c>
    </row>
    <row r="29" spans="1:33" ht="15.75" customHeight="1">
      <c r="A29" s="13" t="s">
        <v>82</v>
      </c>
      <c r="B29" s="13" t="s">
        <v>643</v>
      </c>
      <c r="C29" s="17">
        <f t="shared" si="4"/>
        <v>23.95</v>
      </c>
      <c r="D29" s="17">
        <v>36</v>
      </c>
      <c r="E29" s="17">
        <v>0</v>
      </c>
      <c r="F29" s="17">
        <v>862.19999999999993</v>
      </c>
      <c r="G29" s="17">
        <v>-29.32</v>
      </c>
      <c r="H29" s="17">
        <f t="shared" si="1"/>
        <v>3.4006031083275344E-2</v>
      </c>
      <c r="I29" s="17">
        <f t="shared" si="2"/>
        <v>-2.2281770122941517E-2</v>
      </c>
      <c r="J29" s="17">
        <f t="shared" si="5"/>
        <v>-19.211342200000175</v>
      </c>
      <c r="K29" s="17">
        <f t="shared" si="3"/>
        <v>-0.53364839444444934</v>
      </c>
      <c r="L29" s="17">
        <v>70</v>
      </c>
      <c r="M29" s="17">
        <f t="shared" si="6"/>
        <v>0.51428571428571423</v>
      </c>
      <c r="N29" s="17">
        <v>271</v>
      </c>
      <c r="O29" s="17">
        <f t="shared" ref="O29:P29" si="37">D29/7</f>
        <v>5.1428571428571432</v>
      </c>
      <c r="P29" s="17">
        <f t="shared" si="37"/>
        <v>0</v>
      </c>
      <c r="Q29" s="17">
        <f t="shared" si="8"/>
        <v>52</v>
      </c>
      <c r="R29" s="17"/>
      <c r="S29" s="57">
        <v>3.03770197486535</v>
      </c>
      <c r="T29" s="57">
        <v>930</v>
      </c>
      <c r="U29" s="58">
        <v>594</v>
      </c>
      <c r="V29" s="61" t="s">
        <v>704</v>
      </c>
      <c r="W29" s="57">
        <v>10</v>
      </c>
      <c r="X29" s="57">
        <f t="shared" si="9"/>
        <v>0.27777777777777779</v>
      </c>
      <c r="Y29" s="57">
        <f t="shared" si="10"/>
        <v>2.4433333333333334</v>
      </c>
      <c r="Z29" s="57">
        <v>2</v>
      </c>
      <c r="AA29" s="57" t="s">
        <v>35</v>
      </c>
      <c r="AB29" s="60">
        <f t="shared" si="11"/>
        <v>-0.69</v>
      </c>
      <c r="AC29" s="57">
        <v>0.71321250000000003</v>
      </c>
      <c r="AD29" s="57">
        <f t="shared" si="12"/>
        <v>-35.432396999999995</v>
      </c>
      <c r="AE29" s="57">
        <v>-7.48</v>
      </c>
      <c r="AF29" s="57">
        <v>-11.612470699999999</v>
      </c>
      <c r="AG29" s="57">
        <v>0</v>
      </c>
    </row>
    <row r="30" spans="1:33" ht="15.75" customHeight="1">
      <c r="A30" s="13" t="s">
        <v>84</v>
      </c>
      <c r="B30" s="13" t="s">
        <v>662</v>
      </c>
      <c r="C30" s="17">
        <f t="shared" si="4"/>
        <v>23.95</v>
      </c>
      <c r="D30" s="17">
        <v>19</v>
      </c>
      <c r="E30" s="17">
        <v>1</v>
      </c>
      <c r="F30" s="17">
        <v>455.05</v>
      </c>
      <c r="G30" s="17">
        <v>0</v>
      </c>
      <c r="H30" s="17">
        <f t="shared" si="1"/>
        <v>0</v>
      </c>
      <c r="I30" s="17">
        <f t="shared" si="2"/>
        <v>1.1724260960334094E-2</v>
      </c>
      <c r="J30" s="17">
        <f t="shared" si="5"/>
        <v>5.3351249500000293</v>
      </c>
      <c r="K30" s="17">
        <f t="shared" si="3"/>
        <v>0.28079605000000152</v>
      </c>
      <c r="L30" s="17">
        <v>34</v>
      </c>
      <c r="M30" s="17">
        <f t="shared" si="6"/>
        <v>0.55882352941176472</v>
      </c>
      <c r="N30" s="17">
        <v>240</v>
      </c>
      <c r="O30" s="17">
        <f t="shared" ref="O30:P30" si="38">D30/7</f>
        <v>2.7142857142857144</v>
      </c>
      <c r="P30" s="17">
        <f t="shared" si="38"/>
        <v>0.14285714285714285</v>
      </c>
      <c r="Q30" s="17">
        <f t="shared" si="8"/>
        <v>84</v>
      </c>
      <c r="R30" s="17"/>
      <c r="S30" s="57">
        <v>1.722060252672498</v>
      </c>
      <c r="T30" s="57">
        <v>336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0.71321250000000003</v>
      </c>
      <c r="AD30" s="57">
        <f t="shared" si="12"/>
        <v>-18.70043175</v>
      </c>
      <c r="AE30" s="57">
        <v>-7.48</v>
      </c>
      <c r="AF30" s="57">
        <v>-11.612470699999999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23.95</v>
      </c>
      <c r="D31" s="17">
        <v>15</v>
      </c>
      <c r="E31" s="17">
        <v>0</v>
      </c>
      <c r="F31" s="17">
        <v>359.25</v>
      </c>
      <c r="G31" s="17">
        <v>-17.48</v>
      </c>
      <c r="H31" s="17">
        <f t="shared" si="1"/>
        <v>4.8656924147529576E-2</v>
      </c>
      <c r="I31" s="17">
        <f t="shared" si="2"/>
        <v>-3.6932663187195576E-2</v>
      </c>
      <c r="J31" s="17">
        <f t="shared" si="5"/>
        <v>-13.268059250000011</v>
      </c>
      <c r="K31" s="17">
        <f t="shared" si="3"/>
        <v>-0.88453728333333403</v>
      </c>
      <c r="L31" s="17">
        <v>36</v>
      </c>
      <c r="M31" s="17">
        <f t="shared" si="6"/>
        <v>0.41666666666666669</v>
      </c>
      <c r="N31" s="17">
        <v>222</v>
      </c>
      <c r="O31" s="17">
        <f t="shared" ref="O31:P31" si="39">D31/7</f>
        <v>2.1428571428571428</v>
      </c>
      <c r="P31" s="17">
        <f t="shared" si="39"/>
        <v>0</v>
      </c>
      <c r="Q31" s="17">
        <f t="shared" si="8"/>
        <v>103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5</v>
      </c>
      <c r="X31" s="57">
        <f t="shared" si="9"/>
        <v>0.33333333333333331</v>
      </c>
      <c r="Y31" s="57">
        <f t="shared" si="10"/>
        <v>3.496</v>
      </c>
      <c r="Z31" s="57">
        <v>0</v>
      </c>
      <c r="AA31" s="57" t="s">
        <v>35</v>
      </c>
      <c r="AB31" s="60">
        <f t="shared" si="11"/>
        <v>-0.69</v>
      </c>
      <c r="AC31" s="57">
        <v>0.71321250000000003</v>
      </c>
      <c r="AD31" s="57">
        <f t="shared" si="12"/>
        <v>-14.76349875</v>
      </c>
      <c r="AE31" s="57">
        <v>-7.48</v>
      </c>
      <c r="AF31" s="57">
        <v>-11.612470699999999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1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5" customWidth="1"/>
    <col min="16" max="16" width="11" customWidth="1"/>
    <col min="17" max="18" width="8.5" customWidth="1"/>
    <col min="19" max="19" width="8.33203125" customWidth="1"/>
    <col min="20" max="20" width="20.5" customWidth="1"/>
    <col min="21" max="21" width="24.5" customWidth="1"/>
    <col min="22" max="22" width="2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Climbing Rope for Swing Set - Jungle Gym Equipment")</f>
        <v>Playground Climbing Rope for Swing Set - Jungle Gym Equipment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Info!B1:BJ7000""),3,FALSE),"""")"),"B074CMQ21P")</f>
        <v>B074CMQ21P</v>
      </c>
      <c r="B2" s="2" t="s">
        <v>706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89" customHeight="1">
      <c r="A3" s="45" t="s">
        <v>32</v>
      </c>
      <c r="B3" s="46"/>
      <c r="C3" s="3">
        <f>((AE31+AF31)/0.85)*-1</f>
        <v>15.662131854117648</v>
      </c>
      <c r="D3" s="4">
        <f>SUM(D4:D99763)</f>
        <v>205</v>
      </c>
      <c r="E3" s="4"/>
      <c r="F3" s="5">
        <f t="shared" ref="F3:G3" si="0">SUM(F4:F99763)</f>
        <v>3518.73</v>
      </c>
      <c r="G3" s="5">
        <f t="shared" si="0"/>
        <v>-349.22</v>
      </c>
      <c r="H3" s="6">
        <f t="shared" ref="H3:H31" si="1">G3/F3*-1</f>
        <v>9.9246034790961515E-2</v>
      </c>
      <c r="I3" s="7">
        <f t="shared" ref="I3:I31" si="2">J3/F3</f>
        <v>-8.3982287211199783E-2</v>
      </c>
      <c r="J3" s="5">
        <f>SUM(J4:J99763)</f>
        <v>-295.510993478665</v>
      </c>
      <c r="K3" s="5">
        <f t="shared" ref="K3:K31" si="3">J3/D3</f>
        <v>-1.4415170413593414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Compiled!b1:g5000""),2,FALSE),"""")"),"8 - March
10 - April
8.5 - May
8.5 - Jun
8.5 - Jul
6 - Aug
6 - Sept
1 - Oct
1 - Nov
1 - Dec
1 - Jan
3 - Feb")</f>
        <v>8 - March
10 - April
8.5 - May
8.5 - Jun
8.5 - Jul
6 - Aug
6 - Sept
1 - Oct
1 - Nov
1 - Dec
1 - Jan
3 -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QTY-1085")</f>
        <v>US Storage QTY-1085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63</v>
      </c>
      <c r="X3" s="6">
        <f>AVERAGE(X4:X99763)</f>
        <v>0.11850849651601529</v>
      </c>
      <c r="Y3" s="5">
        <f>ROUND(AVERAGE(Y4:Y99763),2)</f>
        <v>1.58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Info!B2:BZ7000""),36,false)),"""")*-1"),-6.732812076)</f>
        <v>-6.7328120760000001</v>
      </c>
      <c r="AG3" s="5">
        <f>SUM(AG4:AG99763)</f>
        <v>-54</v>
      </c>
    </row>
    <row r="4" spans="1:33" ht="15.75" customHeight="1">
      <c r="A4" s="13" t="s">
        <v>33</v>
      </c>
      <c r="B4" s="13" t="s">
        <v>88</v>
      </c>
      <c r="C4" s="17">
        <f t="shared" ref="C4:C31" si="4">IFERROR(F4/D4," - ")</f>
        <v>27.99</v>
      </c>
      <c r="D4" s="17">
        <v>1</v>
      </c>
      <c r="E4" s="17">
        <v>0</v>
      </c>
      <c r="F4" s="17">
        <v>27.99</v>
      </c>
      <c r="G4" s="17">
        <v>-0.08</v>
      </c>
      <c r="H4" s="17">
        <f t="shared" si="1"/>
        <v>2.8581636298678102E-3</v>
      </c>
      <c r="I4" s="17">
        <f t="shared" si="2"/>
        <v>0.36110634750506176</v>
      </c>
      <c r="J4" s="17">
        <f t="shared" ref="J4:J31" si="5">F4*0.85+G4+AF4*D4+D4*AE4+AG4+AD4</f>
        <v>10.107366666666678</v>
      </c>
      <c r="K4" s="17">
        <f t="shared" si="3"/>
        <v>10.107366666666678</v>
      </c>
      <c r="L4" s="17">
        <v>13</v>
      </c>
      <c r="M4" s="17">
        <f t="shared" ref="M4:M31" si="6">IFERROR(D4/L4,"-")</f>
        <v>7.6923076923076927E-2</v>
      </c>
      <c r="N4" s="17">
        <v>6</v>
      </c>
      <c r="O4" s="17">
        <f t="shared" ref="O4:P4" si="7">D4/7</f>
        <v>0.14285714285714285</v>
      </c>
      <c r="P4" s="17">
        <f t="shared" si="7"/>
        <v>0</v>
      </c>
      <c r="Q4" s="17">
        <f t="shared" ref="Q4:Q31" si="8">ROUNDDOWN(N4/(O4+P4),0)</f>
        <v>42</v>
      </c>
      <c r="R4" s="17"/>
      <c r="S4" s="57">
        <v>1.5094339622641499</v>
      </c>
      <c r="T4" s="57">
        <v>1350</v>
      </c>
      <c r="U4" s="58">
        <v>192</v>
      </c>
      <c r="V4" s="61">
        <v>44232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0.41319444444444442</v>
      </c>
      <c r="AD4" s="57">
        <f t="shared" ref="AD4:AD31" si="12">IFERROR(AB4*AC4*D4*2,0)</f>
        <v>-0.57020833333333321</v>
      </c>
      <c r="AE4" s="57">
        <v>-6.56</v>
      </c>
      <c r="AF4" s="57">
        <v>-6.4739249999999897</v>
      </c>
      <c r="AG4" s="57">
        <v>0</v>
      </c>
    </row>
    <row r="5" spans="1:33" ht="15.75" customHeight="1">
      <c r="A5" s="13" t="s">
        <v>36</v>
      </c>
      <c r="B5" s="25" t="s">
        <v>88</v>
      </c>
      <c r="C5" s="17">
        <f t="shared" si="4"/>
        <v>27.99</v>
      </c>
      <c r="D5" s="17">
        <v>1</v>
      </c>
      <c r="E5" s="17">
        <v>0</v>
      </c>
      <c r="F5" s="17">
        <v>27.99</v>
      </c>
      <c r="G5" s="17">
        <v>-0.11</v>
      </c>
      <c r="H5" s="17">
        <f t="shared" si="1"/>
        <v>3.9299749910682389E-3</v>
      </c>
      <c r="I5" s="17">
        <f t="shared" si="2"/>
        <v>0.36003453614386127</v>
      </c>
      <c r="J5" s="17">
        <f t="shared" si="5"/>
        <v>10.077366666666677</v>
      </c>
      <c r="K5" s="17">
        <f t="shared" si="3"/>
        <v>10.077366666666677</v>
      </c>
      <c r="L5" s="17">
        <v>7</v>
      </c>
      <c r="M5" s="17">
        <f t="shared" si="6"/>
        <v>0.14285714285714285</v>
      </c>
      <c r="N5" s="17">
        <v>5</v>
      </c>
      <c r="O5" s="17">
        <f t="shared" ref="O5:P5" si="13">D5/7</f>
        <v>0.14285714285714285</v>
      </c>
      <c r="P5" s="17">
        <f t="shared" si="13"/>
        <v>0</v>
      </c>
      <c r="Q5" s="17">
        <f t="shared" si="8"/>
        <v>35</v>
      </c>
      <c r="R5" s="17"/>
      <c r="S5" s="57">
        <v>1.6</v>
      </c>
      <c r="T5" s="57">
        <v>1350</v>
      </c>
      <c r="U5" s="58">
        <v>192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0.41319444444444442</v>
      </c>
      <c r="AD5" s="57">
        <f t="shared" si="12"/>
        <v>-0.57020833333333321</v>
      </c>
      <c r="AE5" s="57">
        <v>-6.56</v>
      </c>
      <c r="AF5" s="57">
        <v>-6.4739249999999897</v>
      </c>
      <c r="AG5" s="57">
        <v>0</v>
      </c>
    </row>
    <row r="6" spans="1:33" ht="15.75" customHeight="1">
      <c r="A6" s="13" t="s">
        <v>38</v>
      </c>
      <c r="B6" s="25" t="s">
        <v>88</v>
      </c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5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>
        <v>1.6923076923076901</v>
      </c>
      <c r="T6" s="57">
        <v>1353</v>
      </c>
      <c r="U6" s="58">
        <v>195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0.41319444444444442</v>
      </c>
      <c r="AD6" s="57">
        <f t="shared" si="12"/>
        <v>0</v>
      </c>
      <c r="AE6" s="57">
        <v>-6.56</v>
      </c>
      <c r="AF6" s="57">
        <v>-6.4739249999999897</v>
      </c>
      <c r="AG6" s="57">
        <v>0</v>
      </c>
    </row>
    <row r="7" spans="1:33" ht="15.75" customHeight="1">
      <c r="A7" s="13" t="s">
        <v>40</v>
      </c>
      <c r="B7" s="25" t="s">
        <v>88</v>
      </c>
      <c r="C7" s="17">
        <f t="shared" si="4"/>
        <v>27.99</v>
      </c>
      <c r="D7" s="17">
        <v>1</v>
      </c>
      <c r="E7" s="17">
        <v>0</v>
      </c>
      <c r="F7" s="17">
        <v>27.99</v>
      </c>
      <c r="G7" s="17">
        <v>-0.11</v>
      </c>
      <c r="H7" s="17">
        <f t="shared" si="1"/>
        <v>3.9299749910682389E-3</v>
      </c>
      <c r="I7" s="17">
        <f t="shared" si="2"/>
        <v>0.36003453614386094</v>
      </c>
      <c r="J7" s="17">
        <f t="shared" si="5"/>
        <v>10.077366666666666</v>
      </c>
      <c r="K7" s="17">
        <f t="shared" si="3"/>
        <v>10.077366666666666</v>
      </c>
      <c r="L7" s="17">
        <v>4</v>
      </c>
      <c r="M7" s="17">
        <f t="shared" si="6"/>
        <v>0.25</v>
      </c>
      <c r="N7" s="17">
        <v>4</v>
      </c>
      <c r="O7" s="17">
        <f t="shared" ref="O7:P7" si="15">D7/7</f>
        <v>0.14285714285714285</v>
      </c>
      <c r="P7" s="17">
        <f t="shared" si="15"/>
        <v>0</v>
      </c>
      <c r="Q7" s="17">
        <f t="shared" si="8"/>
        <v>28</v>
      </c>
      <c r="R7" s="17"/>
      <c r="S7" s="57">
        <v>1.746478873239437</v>
      </c>
      <c r="T7" s="57">
        <v>1353</v>
      </c>
      <c r="U7" s="58">
        <v>195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0.41319444444444442</v>
      </c>
      <c r="AD7" s="57">
        <f t="shared" si="12"/>
        <v>-0.57020833333333321</v>
      </c>
      <c r="AE7" s="57">
        <v>-6.56</v>
      </c>
      <c r="AF7" s="57">
        <v>-6.4739250000000004</v>
      </c>
      <c r="AG7" s="57">
        <v>0</v>
      </c>
    </row>
    <row r="8" spans="1:33" ht="15.75" customHeight="1">
      <c r="A8" s="13" t="s">
        <v>42</v>
      </c>
      <c r="B8" s="13" t="s">
        <v>115</v>
      </c>
      <c r="C8" s="17">
        <f t="shared" si="4"/>
        <v>27.99</v>
      </c>
      <c r="D8" s="17">
        <v>3</v>
      </c>
      <c r="E8" s="17">
        <v>0</v>
      </c>
      <c r="F8" s="17">
        <v>83.97</v>
      </c>
      <c r="G8" s="17">
        <v>-0.15</v>
      </c>
      <c r="H8" s="17">
        <f t="shared" si="1"/>
        <v>1.7863522686673813E-3</v>
      </c>
      <c r="I8" s="17">
        <f t="shared" si="2"/>
        <v>0.3621781588662617</v>
      </c>
      <c r="J8" s="17">
        <f t="shared" si="5"/>
        <v>30.412099999999995</v>
      </c>
      <c r="K8" s="17">
        <f t="shared" si="3"/>
        <v>10.137366666666665</v>
      </c>
      <c r="L8" s="17">
        <v>6</v>
      </c>
      <c r="M8" s="17">
        <f t="shared" si="6"/>
        <v>0.5</v>
      </c>
      <c r="N8" s="17">
        <v>1</v>
      </c>
      <c r="O8" s="17">
        <f t="shared" ref="O8:P8" si="16">D8/7</f>
        <v>0.42857142857142855</v>
      </c>
      <c r="P8" s="17">
        <f t="shared" si="16"/>
        <v>0</v>
      </c>
      <c r="Q8" s="17">
        <f t="shared" si="8"/>
        <v>2</v>
      </c>
      <c r="R8" s="17"/>
      <c r="S8" s="57">
        <v>1.830508474576271</v>
      </c>
      <c r="T8" s="57">
        <v>1353</v>
      </c>
      <c r="U8" s="58">
        <v>195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0.41319444444444442</v>
      </c>
      <c r="AD8" s="57">
        <f t="shared" si="12"/>
        <v>-1.7106249999999996</v>
      </c>
      <c r="AE8" s="57">
        <v>-6.56</v>
      </c>
      <c r="AF8" s="57">
        <v>-6.4739250000000004</v>
      </c>
      <c r="AG8" s="57">
        <v>0</v>
      </c>
    </row>
    <row r="9" spans="1:33" ht="15.75" customHeight="1">
      <c r="A9" s="13" t="s">
        <v>44</v>
      </c>
      <c r="B9" s="13" t="s">
        <v>115</v>
      </c>
      <c r="C9" s="17">
        <f t="shared" si="4"/>
        <v>27.99</v>
      </c>
      <c r="D9" s="17">
        <v>1</v>
      </c>
      <c r="E9" s="17">
        <v>0</v>
      </c>
      <c r="F9" s="17">
        <v>27.99</v>
      </c>
      <c r="G9" s="17">
        <v>0</v>
      </c>
      <c r="H9" s="17">
        <f t="shared" si="1"/>
        <v>0</v>
      </c>
      <c r="I9" s="17">
        <f t="shared" si="2"/>
        <v>0.35810890794331307</v>
      </c>
      <c r="J9" s="17">
        <f t="shared" si="5"/>
        <v>10.023468333333332</v>
      </c>
      <c r="K9" s="17">
        <f t="shared" si="3"/>
        <v>10.023468333333332</v>
      </c>
      <c r="L9" s="17">
        <v>3</v>
      </c>
      <c r="M9" s="17">
        <f t="shared" si="6"/>
        <v>0.33333333333333331</v>
      </c>
      <c r="N9" s="17">
        <v>0</v>
      </c>
      <c r="O9" s="17">
        <f t="shared" ref="O9:P9" si="17">D9/7</f>
        <v>0.14285714285714285</v>
      </c>
      <c r="P9" s="17">
        <f t="shared" si="17"/>
        <v>0</v>
      </c>
      <c r="Q9" s="17">
        <f t="shared" si="8"/>
        <v>0</v>
      </c>
      <c r="R9" s="17"/>
      <c r="S9" s="57">
        <v>0</v>
      </c>
      <c r="T9" s="57">
        <v>1350</v>
      </c>
      <c r="U9" s="58">
        <v>195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0.41319444444444442</v>
      </c>
      <c r="AD9" s="57">
        <f t="shared" si="12"/>
        <v>-0.39666666666666661</v>
      </c>
      <c r="AE9" s="57">
        <v>-6.56</v>
      </c>
      <c r="AF9" s="57">
        <v>-6.8113650000000003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1155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0.41319444444444442</v>
      </c>
      <c r="AD10" s="57">
        <f t="shared" si="12"/>
        <v>0</v>
      </c>
      <c r="AE10" s="57">
        <v>-6.56</v>
      </c>
      <c r="AF10" s="57">
        <v>-6.8113650000000003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1155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0.41319444444444442</v>
      </c>
      <c r="AD11" s="57">
        <f t="shared" si="12"/>
        <v>0</v>
      </c>
      <c r="AE11" s="57">
        <v>-6.56</v>
      </c>
      <c r="AF11" s="57">
        <v>-6.8113650000000003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1155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0.41319444444444442</v>
      </c>
      <c r="AD12" s="57">
        <f t="shared" si="12"/>
        <v>0</v>
      </c>
      <c r="AE12" s="57">
        <v>-6.56</v>
      </c>
      <c r="AF12" s="57">
        <v>-6.9889650000000003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1155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0.41319444444444442</v>
      </c>
      <c r="AD13" s="57">
        <f t="shared" si="12"/>
        <v>0</v>
      </c>
      <c r="AE13" s="57">
        <v>-6.56</v>
      </c>
      <c r="AF13" s="57">
        <v>-6.9889650000000003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1155</v>
      </c>
      <c r="U14" s="58">
        <v>1155</v>
      </c>
      <c r="V14" s="61">
        <v>44326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0.41319444444444442</v>
      </c>
      <c r="AD14" s="57">
        <f t="shared" si="12"/>
        <v>0</v>
      </c>
      <c r="AE14" s="57">
        <v>-6.56</v>
      </c>
      <c r="AF14" s="57">
        <v>-6.9889649999999897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1155</v>
      </c>
      <c r="U15" s="58">
        <v>1155</v>
      </c>
      <c r="V15" s="61">
        <v>44326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0.41319444444444442</v>
      </c>
      <c r="AD15" s="57">
        <f t="shared" si="12"/>
        <v>0</v>
      </c>
      <c r="AE15" s="57">
        <v>-6.56</v>
      </c>
      <c r="AF15" s="57">
        <v>-6.9889649999999897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2310</v>
      </c>
      <c r="U16" s="58">
        <v>1155</v>
      </c>
      <c r="V16" s="61">
        <v>44326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0.41319444444444442</v>
      </c>
      <c r="AD16" s="57">
        <f t="shared" si="12"/>
        <v>0</v>
      </c>
      <c r="AE16" s="57">
        <v>-6.56</v>
      </c>
      <c r="AF16" s="57">
        <v>-6.9889649999999897</v>
      </c>
      <c r="AG16" s="57">
        <v>0</v>
      </c>
    </row>
    <row r="17" spans="1:33" ht="15.75" customHeight="1">
      <c r="A17" s="13" t="s">
        <v>59</v>
      </c>
      <c r="B17" s="13" t="s">
        <v>707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-0.02</v>
      </c>
      <c r="H17" s="17" t="e">
        <f t="shared" si="1"/>
        <v>#DIV/0!</v>
      </c>
      <c r="I17" s="17" t="e">
        <f t="shared" si="2"/>
        <v>#DIV/0!</v>
      </c>
      <c r="J17" s="17">
        <f t="shared" si="5"/>
        <v>-0.02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200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2310</v>
      </c>
      <c r="U17" s="58">
        <v>1155</v>
      </c>
      <c r="V17" s="61">
        <v>44326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0.41319444444444442</v>
      </c>
      <c r="AD17" s="57">
        <f t="shared" si="12"/>
        <v>0</v>
      </c>
      <c r="AE17" s="57">
        <v>-6.56</v>
      </c>
      <c r="AF17" s="57">
        <v>-6.9889649999999897</v>
      </c>
      <c r="AG17" s="57">
        <v>0</v>
      </c>
    </row>
    <row r="18" spans="1:33" ht="15.75" customHeight="1">
      <c r="A18" s="13" t="s">
        <v>61</v>
      </c>
      <c r="B18" s="13" t="s">
        <v>708</v>
      </c>
      <c r="C18" s="17">
        <f t="shared" si="4"/>
        <v>27.524999999999999</v>
      </c>
      <c r="D18" s="17">
        <v>2</v>
      </c>
      <c r="E18" s="17">
        <v>0</v>
      </c>
      <c r="F18" s="17">
        <v>55.05</v>
      </c>
      <c r="G18" s="17">
        <v>-2.2999999999999998</v>
      </c>
      <c r="H18" s="17">
        <f t="shared" si="1"/>
        <v>4.1780199818346957E-2</v>
      </c>
      <c r="I18" s="17">
        <f t="shared" si="2"/>
        <v>0.29526164093248602</v>
      </c>
      <c r="J18" s="17">
        <f t="shared" si="5"/>
        <v>16.254153333333356</v>
      </c>
      <c r="K18" s="17">
        <f t="shared" si="3"/>
        <v>8.1270766666666781</v>
      </c>
      <c r="L18" s="17">
        <v>10</v>
      </c>
      <c r="M18" s="17">
        <f t="shared" si="6"/>
        <v>0.2</v>
      </c>
      <c r="N18" s="17">
        <v>194</v>
      </c>
      <c r="O18" s="17">
        <f t="shared" ref="O18:P18" si="26">D18/7</f>
        <v>0.2857142857142857</v>
      </c>
      <c r="P18" s="17">
        <f t="shared" si="26"/>
        <v>0</v>
      </c>
      <c r="Q18" s="17">
        <f t="shared" si="8"/>
        <v>679</v>
      </c>
      <c r="R18" s="17"/>
      <c r="S18" s="57">
        <v>0.12060301507537689</v>
      </c>
      <c r="T18" s="57">
        <v>1155</v>
      </c>
      <c r="U18" s="58">
        <v>1155</v>
      </c>
      <c r="V18" s="61">
        <v>44331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0.41319444444444442</v>
      </c>
      <c r="AD18" s="57">
        <f t="shared" si="12"/>
        <v>-1.1404166666666664</v>
      </c>
      <c r="AE18" s="57">
        <v>-6.56</v>
      </c>
      <c r="AF18" s="57">
        <v>-6.9889649999999897</v>
      </c>
      <c r="AG18" s="57">
        <v>0</v>
      </c>
    </row>
    <row r="19" spans="1:33" ht="15.75" customHeight="1">
      <c r="A19" s="13" t="s">
        <v>64</v>
      </c>
      <c r="B19" s="13" t="s">
        <v>709</v>
      </c>
      <c r="C19" s="17">
        <f t="shared" si="4"/>
        <v>19.283333333333335</v>
      </c>
      <c r="D19" s="17">
        <v>6</v>
      </c>
      <c r="E19" s="17">
        <v>0</v>
      </c>
      <c r="F19" s="17">
        <v>115.7</v>
      </c>
      <c r="G19" s="17">
        <v>-6.31</v>
      </c>
      <c r="H19" s="17">
        <f t="shared" si="1"/>
        <v>5.4537597234226444E-2</v>
      </c>
      <c r="I19" s="17">
        <f t="shared" si="2"/>
        <v>6.326672428694953E-2</v>
      </c>
      <c r="J19" s="17">
        <f t="shared" si="5"/>
        <v>7.3199600000000604</v>
      </c>
      <c r="K19" s="17">
        <f t="shared" si="3"/>
        <v>1.2199933333333435</v>
      </c>
      <c r="L19" s="17">
        <v>20</v>
      </c>
      <c r="M19" s="17">
        <f t="shared" si="6"/>
        <v>0.3</v>
      </c>
      <c r="N19" s="17">
        <v>161</v>
      </c>
      <c r="O19" s="17">
        <f t="shared" ref="O19:P19" si="27">D19/7</f>
        <v>0.8571428571428571</v>
      </c>
      <c r="P19" s="17">
        <f t="shared" si="27"/>
        <v>0</v>
      </c>
      <c r="Q19" s="17">
        <f t="shared" si="8"/>
        <v>187</v>
      </c>
      <c r="R19" s="17"/>
      <c r="S19" s="57">
        <v>0.19354838709677419</v>
      </c>
      <c r="T19" s="57">
        <v>1155</v>
      </c>
      <c r="U19" s="58">
        <v>1155</v>
      </c>
      <c r="V19" s="61">
        <v>44331</v>
      </c>
      <c r="W19" s="57">
        <v>2</v>
      </c>
      <c r="X19" s="57">
        <f t="shared" si="9"/>
        <v>0.33333333333333331</v>
      </c>
      <c r="Y19" s="57">
        <f t="shared" si="10"/>
        <v>2.1033333333333331</v>
      </c>
      <c r="Z19" s="57">
        <v>1</v>
      </c>
      <c r="AA19" s="57" t="s">
        <v>35</v>
      </c>
      <c r="AB19" s="60">
        <f t="shared" si="11"/>
        <v>-0.69</v>
      </c>
      <c r="AC19" s="57">
        <v>0.41319444444444442</v>
      </c>
      <c r="AD19" s="57">
        <f t="shared" si="12"/>
        <v>-3.4212499999999992</v>
      </c>
      <c r="AE19" s="57">
        <v>-6.56</v>
      </c>
      <c r="AF19" s="57">
        <v>-6.9889649999999897</v>
      </c>
      <c r="AG19" s="57">
        <v>0</v>
      </c>
    </row>
    <row r="20" spans="1:33" ht="15.75" customHeight="1">
      <c r="A20" s="13" t="s">
        <v>66</v>
      </c>
      <c r="B20" s="13" t="s">
        <v>643</v>
      </c>
      <c r="C20" s="17">
        <f t="shared" si="4"/>
        <v>18.75714285714286</v>
      </c>
      <c r="D20" s="17">
        <v>14</v>
      </c>
      <c r="E20" s="17">
        <v>0</v>
      </c>
      <c r="F20" s="17">
        <v>262.60000000000002</v>
      </c>
      <c r="G20" s="17">
        <v>-28.43</v>
      </c>
      <c r="H20" s="17">
        <f t="shared" si="1"/>
        <v>0.10826351865955826</v>
      </c>
      <c r="I20" s="17">
        <f t="shared" si="2"/>
        <v>-1.0999339933992765E-2</v>
      </c>
      <c r="J20" s="17">
        <f t="shared" si="5"/>
        <v>-2.8884266666665006</v>
      </c>
      <c r="K20" s="17">
        <f t="shared" si="3"/>
        <v>-0.20631619047617861</v>
      </c>
      <c r="L20" s="17">
        <v>26</v>
      </c>
      <c r="M20" s="17">
        <f t="shared" si="6"/>
        <v>0.53846153846153844</v>
      </c>
      <c r="N20" s="17">
        <v>175</v>
      </c>
      <c r="O20" s="17">
        <f t="shared" ref="O20:P20" si="28">D20/7</f>
        <v>2</v>
      </c>
      <c r="P20" s="17">
        <f t="shared" si="28"/>
        <v>0</v>
      </c>
      <c r="Q20" s="17">
        <f t="shared" si="8"/>
        <v>87</v>
      </c>
      <c r="R20" s="17"/>
      <c r="S20" s="57">
        <v>0.46153846153846162</v>
      </c>
      <c r="T20" s="57">
        <v>1155</v>
      </c>
      <c r="U20" s="58">
        <v>1155</v>
      </c>
      <c r="V20" s="61">
        <v>44334</v>
      </c>
      <c r="W20" s="57">
        <v>6</v>
      </c>
      <c r="X20" s="57">
        <f t="shared" si="9"/>
        <v>0.42857142857142855</v>
      </c>
      <c r="Y20" s="57">
        <f t="shared" si="10"/>
        <v>4.7383333333333333</v>
      </c>
      <c r="Z20" s="57">
        <v>0</v>
      </c>
      <c r="AA20" s="57" t="s">
        <v>35</v>
      </c>
      <c r="AB20" s="60">
        <f t="shared" si="11"/>
        <v>-0.69</v>
      </c>
      <c r="AC20" s="57">
        <v>0.41319444444444442</v>
      </c>
      <c r="AD20" s="57">
        <f t="shared" si="12"/>
        <v>-7.9829166666666644</v>
      </c>
      <c r="AE20" s="57">
        <v>-6.56</v>
      </c>
      <c r="AF20" s="57">
        <v>-6.9889649999999897</v>
      </c>
      <c r="AG20" s="57">
        <v>0</v>
      </c>
    </row>
    <row r="21" spans="1:33" ht="15.75" customHeight="1">
      <c r="A21" s="13" t="s">
        <v>68</v>
      </c>
      <c r="B21" s="13" t="s">
        <v>710</v>
      </c>
      <c r="C21" s="17">
        <f t="shared" si="4"/>
        <v>16.400769230769232</v>
      </c>
      <c r="D21" s="17">
        <v>26</v>
      </c>
      <c r="E21" s="17">
        <v>1</v>
      </c>
      <c r="F21" s="17">
        <v>426.42</v>
      </c>
      <c r="G21" s="17">
        <v>-87.34</v>
      </c>
      <c r="H21" s="17">
        <f t="shared" si="1"/>
        <v>0.20482153745133905</v>
      </c>
      <c r="I21" s="17">
        <f t="shared" si="2"/>
        <v>-0.21570636149023603</v>
      </c>
      <c r="J21" s="17">
        <f t="shared" si="5"/>
        <v>-91.981506666666448</v>
      </c>
      <c r="K21" s="17">
        <f t="shared" si="3"/>
        <v>-3.5377502564102481</v>
      </c>
      <c r="L21" s="17">
        <v>60</v>
      </c>
      <c r="M21" s="17">
        <f t="shared" si="6"/>
        <v>0.43333333333333335</v>
      </c>
      <c r="N21" s="17">
        <v>146</v>
      </c>
      <c r="O21" s="17">
        <f t="shared" ref="O21:P21" si="29">D21/7</f>
        <v>3.7142857142857144</v>
      </c>
      <c r="P21" s="17">
        <f t="shared" si="29"/>
        <v>0.14285714285714285</v>
      </c>
      <c r="Q21" s="17">
        <f t="shared" si="8"/>
        <v>37</v>
      </c>
      <c r="R21" s="17"/>
      <c r="S21" s="57">
        <v>1.0062893081761011</v>
      </c>
      <c r="T21" s="57">
        <v>1155</v>
      </c>
      <c r="U21" s="58">
        <v>1155</v>
      </c>
      <c r="V21" s="61">
        <v>44338</v>
      </c>
      <c r="W21" s="57">
        <v>15</v>
      </c>
      <c r="X21" s="57">
        <f t="shared" si="9"/>
        <v>0.57692307692307687</v>
      </c>
      <c r="Y21" s="57">
        <f t="shared" si="10"/>
        <v>5.4587500000000002</v>
      </c>
      <c r="Z21" s="57">
        <v>1</v>
      </c>
      <c r="AA21" s="57" t="s">
        <v>35</v>
      </c>
      <c r="AB21" s="60">
        <f t="shared" si="11"/>
        <v>-0.69</v>
      </c>
      <c r="AC21" s="57">
        <v>0.41319444444444442</v>
      </c>
      <c r="AD21" s="57">
        <f t="shared" si="12"/>
        <v>-14.825416666666664</v>
      </c>
      <c r="AE21" s="57">
        <v>-6.56</v>
      </c>
      <c r="AF21" s="57">
        <v>-6.9889649999999897</v>
      </c>
      <c r="AG21" s="57">
        <v>0</v>
      </c>
    </row>
    <row r="22" spans="1:33" ht="15.75" customHeight="1">
      <c r="A22" s="13" t="s">
        <v>70</v>
      </c>
      <c r="B22" s="13" t="s">
        <v>711</v>
      </c>
      <c r="C22" s="17">
        <f t="shared" si="4"/>
        <v>15.950000000000001</v>
      </c>
      <c r="D22" s="17">
        <v>24</v>
      </c>
      <c r="E22" s="17">
        <v>0</v>
      </c>
      <c r="F22" s="17">
        <v>382.8</v>
      </c>
      <c r="G22" s="17">
        <v>-83.449999999999974</v>
      </c>
      <c r="H22" s="17">
        <f t="shared" si="1"/>
        <v>0.21799895506792052</v>
      </c>
      <c r="I22" s="17">
        <f t="shared" si="2"/>
        <v>-0.25321358411703171</v>
      </c>
      <c r="J22" s="17">
        <f t="shared" si="5"/>
        <v>-96.930159999999745</v>
      </c>
      <c r="K22" s="17">
        <f t="shared" si="3"/>
        <v>-4.0387566666666563</v>
      </c>
      <c r="L22" s="17">
        <v>52</v>
      </c>
      <c r="M22" s="17">
        <f t="shared" si="6"/>
        <v>0.46153846153846156</v>
      </c>
      <c r="N22" s="17">
        <v>125</v>
      </c>
      <c r="O22" s="17">
        <f t="shared" ref="O22:P22" si="30">D22/7</f>
        <v>3.4285714285714284</v>
      </c>
      <c r="P22" s="17">
        <f t="shared" si="30"/>
        <v>0</v>
      </c>
      <c r="Q22" s="17">
        <f t="shared" si="8"/>
        <v>36</v>
      </c>
      <c r="R22" s="17"/>
      <c r="S22" s="57">
        <v>0.84735202492211836</v>
      </c>
      <c r="T22" s="57">
        <v>1155</v>
      </c>
      <c r="U22" s="63">
        <v>1155</v>
      </c>
      <c r="V22" s="61">
        <v>44350</v>
      </c>
      <c r="W22" s="57">
        <v>8</v>
      </c>
      <c r="X22" s="57">
        <f t="shared" si="9"/>
        <v>0.33333333333333331</v>
      </c>
      <c r="Y22" s="57">
        <f t="shared" si="10"/>
        <v>9.2722222222222186</v>
      </c>
      <c r="Z22" s="57">
        <v>1</v>
      </c>
      <c r="AA22" s="57" t="s">
        <v>35</v>
      </c>
      <c r="AB22" s="60">
        <f t="shared" si="11"/>
        <v>-0.69</v>
      </c>
      <c r="AC22" s="57">
        <v>0.41319444444444442</v>
      </c>
      <c r="AD22" s="57">
        <f t="shared" si="12"/>
        <v>-13.684999999999997</v>
      </c>
      <c r="AE22" s="57">
        <v>-6.56</v>
      </c>
      <c r="AF22" s="57">
        <v>-6.9889649999999897</v>
      </c>
      <c r="AG22" s="57">
        <v>0</v>
      </c>
    </row>
    <row r="23" spans="1:33" ht="15.75" customHeight="1">
      <c r="A23" s="13" t="s">
        <v>72</v>
      </c>
      <c r="B23" s="13" t="s">
        <v>712</v>
      </c>
      <c r="C23" s="17">
        <f t="shared" si="4"/>
        <v>15.950000000000001</v>
      </c>
      <c r="D23" s="17">
        <v>28</v>
      </c>
      <c r="E23" s="17">
        <v>2</v>
      </c>
      <c r="F23" s="17">
        <v>446.6</v>
      </c>
      <c r="G23" s="17">
        <v>-73.989999999999995</v>
      </c>
      <c r="H23" s="17">
        <f t="shared" si="1"/>
        <v>0.16567398119122256</v>
      </c>
      <c r="I23" s="17">
        <f t="shared" si="2"/>
        <v>-0.23223657262277878</v>
      </c>
      <c r="J23" s="17">
        <f t="shared" si="5"/>
        <v>-103.71685333333301</v>
      </c>
      <c r="K23" s="17">
        <f t="shared" si="3"/>
        <v>-3.7041733333333218</v>
      </c>
      <c r="L23" s="17">
        <v>63</v>
      </c>
      <c r="M23" s="17">
        <f t="shared" si="6"/>
        <v>0.44444444444444442</v>
      </c>
      <c r="N23" s="17">
        <v>98</v>
      </c>
      <c r="O23" s="17">
        <f t="shared" ref="O23:P23" si="31">D23/7</f>
        <v>4</v>
      </c>
      <c r="P23" s="17">
        <f t="shared" si="31"/>
        <v>0.2857142857142857</v>
      </c>
      <c r="Q23" s="17">
        <f t="shared" si="8"/>
        <v>22</v>
      </c>
      <c r="R23" s="17"/>
      <c r="S23" s="57">
        <v>1.1599999999999999</v>
      </c>
      <c r="T23" s="57">
        <v>1155</v>
      </c>
      <c r="U23" s="63">
        <v>1155</v>
      </c>
      <c r="V23" s="61">
        <v>44350</v>
      </c>
      <c r="W23" s="57">
        <v>16</v>
      </c>
      <c r="X23" s="57">
        <f t="shared" si="9"/>
        <v>0.5714285714285714</v>
      </c>
      <c r="Y23" s="57">
        <f t="shared" si="10"/>
        <v>4.3523529411764699</v>
      </c>
      <c r="Z23" s="57">
        <v>1</v>
      </c>
      <c r="AA23" s="57" t="s">
        <v>35</v>
      </c>
      <c r="AB23" s="60">
        <f t="shared" si="11"/>
        <v>-0.69</v>
      </c>
      <c r="AC23" s="57">
        <v>0.41319444444444442</v>
      </c>
      <c r="AD23" s="57">
        <f t="shared" si="12"/>
        <v>-15.965833333333329</v>
      </c>
      <c r="AE23" s="57">
        <v>-6.56</v>
      </c>
      <c r="AF23" s="57">
        <v>-6.9889649999999897</v>
      </c>
      <c r="AG23" s="57">
        <v>-14</v>
      </c>
    </row>
    <row r="24" spans="1:33" ht="15.75" customHeight="1">
      <c r="A24" s="13" t="s">
        <v>74</v>
      </c>
      <c r="B24" s="13" t="s">
        <v>713</v>
      </c>
      <c r="C24" s="17">
        <f t="shared" si="4"/>
        <v>14.953846153846154</v>
      </c>
      <c r="D24" s="17">
        <v>13</v>
      </c>
      <c r="E24" s="17">
        <v>0</v>
      </c>
      <c r="F24" s="17">
        <v>194.4</v>
      </c>
      <c r="G24" s="17">
        <v>-0.97</v>
      </c>
      <c r="H24" s="17">
        <f t="shared" si="1"/>
        <v>4.9897119341563781E-3</v>
      </c>
      <c r="I24" s="17">
        <f t="shared" si="2"/>
        <v>-0.15061344307270161</v>
      </c>
      <c r="J24" s="17">
        <f t="shared" si="5"/>
        <v>-29.279253333333191</v>
      </c>
      <c r="K24" s="17">
        <f t="shared" si="3"/>
        <v>-2.2522502564102456</v>
      </c>
      <c r="L24" s="17">
        <v>19</v>
      </c>
      <c r="M24" s="17">
        <f t="shared" si="6"/>
        <v>0.68421052631578949</v>
      </c>
      <c r="N24" s="17">
        <v>82</v>
      </c>
      <c r="O24" s="17">
        <f t="shared" ref="O24:P24" si="32">D24/7</f>
        <v>1.8571428571428572</v>
      </c>
      <c r="P24" s="17">
        <f t="shared" si="32"/>
        <v>0</v>
      </c>
      <c r="Q24" s="17">
        <f t="shared" si="8"/>
        <v>44</v>
      </c>
      <c r="R24" s="17"/>
      <c r="S24" s="57">
        <v>1.6329588014981271</v>
      </c>
      <c r="T24" s="57">
        <v>1155</v>
      </c>
      <c r="U24" s="63">
        <v>1155</v>
      </c>
      <c r="V24" s="61" t="s">
        <v>714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0.41319444444444442</v>
      </c>
      <c r="AD24" s="57">
        <f t="shared" si="12"/>
        <v>-7.4127083333333319</v>
      </c>
      <c r="AE24" s="57">
        <v>-6.56</v>
      </c>
      <c r="AF24" s="57">
        <v>-6.9889649999999897</v>
      </c>
      <c r="AG24" s="57">
        <v>-10</v>
      </c>
    </row>
    <row r="25" spans="1:33" ht="15.75" customHeight="1">
      <c r="A25" s="13" t="s">
        <v>76</v>
      </c>
      <c r="B25" s="13" t="s">
        <v>643</v>
      </c>
      <c r="C25" s="17">
        <f t="shared" si="4"/>
        <v>16.95</v>
      </c>
      <c r="D25" s="17">
        <v>16</v>
      </c>
      <c r="E25" s="17">
        <v>0</v>
      </c>
      <c r="F25" s="17">
        <v>271.2</v>
      </c>
      <c r="G25" s="17">
        <v>-3.96</v>
      </c>
      <c r="H25" s="17">
        <f t="shared" si="1"/>
        <v>1.4601769911504425E-2</v>
      </c>
      <c r="I25" s="17">
        <f t="shared" si="2"/>
        <v>-6.514296951819025E-2</v>
      </c>
      <c r="J25" s="17">
        <f t="shared" si="5"/>
        <v>-17.666773333333193</v>
      </c>
      <c r="K25" s="17">
        <f t="shared" si="3"/>
        <v>-1.1041733333333246</v>
      </c>
      <c r="L25" s="17">
        <v>28</v>
      </c>
      <c r="M25" s="17">
        <f t="shared" si="6"/>
        <v>0.5714285714285714</v>
      </c>
      <c r="N25" s="17">
        <v>63</v>
      </c>
      <c r="O25" s="17">
        <f t="shared" ref="O25:P25" si="33">D25/7</f>
        <v>2.2857142857142856</v>
      </c>
      <c r="P25" s="17">
        <f t="shared" si="33"/>
        <v>0</v>
      </c>
      <c r="Q25" s="17">
        <f t="shared" si="8"/>
        <v>27</v>
      </c>
      <c r="R25" s="17"/>
      <c r="S25" s="57">
        <v>1.870967741935484</v>
      </c>
      <c r="T25" s="57">
        <v>1155</v>
      </c>
      <c r="U25" s="63">
        <v>1155</v>
      </c>
      <c r="V25" s="61" t="s">
        <v>715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0.41319444444444442</v>
      </c>
      <c r="AD25" s="57">
        <f t="shared" si="12"/>
        <v>-9.1233333333333313</v>
      </c>
      <c r="AE25" s="57">
        <v>-6.58</v>
      </c>
      <c r="AF25" s="57">
        <v>-6.9889649999999897</v>
      </c>
      <c r="AG25" s="57">
        <v>-18</v>
      </c>
    </row>
    <row r="26" spans="1:33" ht="15.75" customHeight="1">
      <c r="A26" s="13" t="s">
        <v>78</v>
      </c>
      <c r="B26" s="13" t="s">
        <v>643</v>
      </c>
      <c r="C26" s="17">
        <f t="shared" si="4"/>
        <v>16.95</v>
      </c>
      <c r="D26" s="17">
        <v>19</v>
      </c>
      <c r="E26" s="17">
        <v>0</v>
      </c>
      <c r="F26" s="17">
        <v>322.05</v>
      </c>
      <c r="G26" s="17">
        <v>-20.43</v>
      </c>
      <c r="H26" s="17">
        <f t="shared" si="1"/>
        <v>6.3437354448067071E-2</v>
      </c>
      <c r="I26" s="17">
        <f t="shared" si="2"/>
        <v>-8.4868167468818895E-2</v>
      </c>
      <c r="J26" s="17">
        <f t="shared" si="5"/>
        <v>-27.331793333333128</v>
      </c>
      <c r="K26" s="17">
        <f t="shared" si="3"/>
        <v>-1.4385154385964805</v>
      </c>
      <c r="L26" s="17">
        <v>39</v>
      </c>
      <c r="M26" s="17">
        <f t="shared" si="6"/>
        <v>0.48717948717948717</v>
      </c>
      <c r="N26" s="17">
        <v>46</v>
      </c>
      <c r="O26" s="17">
        <f t="shared" ref="O26:P26" si="34">D26/7</f>
        <v>2.7142857142857144</v>
      </c>
      <c r="P26" s="17">
        <f t="shared" si="34"/>
        <v>0</v>
      </c>
      <c r="Q26" s="17">
        <f t="shared" si="8"/>
        <v>16</v>
      </c>
      <c r="R26" s="17"/>
      <c r="S26" s="57">
        <v>1.4704370179948589</v>
      </c>
      <c r="T26" s="57">
        <v>1155</v>
      </c>
      <c r="U26" s="63">
        <v>1155</v>
      </c>
      <c r="V26" s="61" t="s">
        <v>715</v>
      </c>
      <c r="W26" s="57">
        <v>7</v>
      </c>
      <c r="X26" s="57">
        <f t="shared" si="9"/>
        <v>0.36842105263157893</v>
      </c>
      <c r="Y26" s="57">
        <f t="shared" si="10"/>
        <v>1.8572727272727272</v>
      </c>
      <c r="Z26" s="57">
        <v>4</v>
      </c>
      <c r="AA26" s="57" t="s">
        <v>35</v>
      </c>
      <c r="AB26" s="60">
        <f t="shared" si="11"/>
        <v>-0.69</v>
      </c>
      <c r="AC26" s="57">
        <v>0.41319444444444442</v>
      </c>
      <c r="AD26" s="57">
        <f t="shared" si="12"/>
        <v>-10.833958333333332</v>
      </c>
      <c r="AE26" s="57">
        <v>-6.58</v>
      </c>
      <c r="AF26" s="57">
        <v>-6.9889649999999897</v>
      </c>
      <c r="AG26" s="57">
        <v>-12</v>
      </c>
    </row>
    <row r="27" spans="1:33" ht="15.75" customHeight="1">
      <c r="A27" s="13" t="s">
        <v>79</v>
      </c>
      <c r="B27" s="13" t="s">
        <v>643</v>
      </c>
      <c r="C27" s="17">
        <f t="shared" si="4"/>
        <v>16.95</v>
      </c>
      <c r="D27" s="17">
        <v>13</v>
      </c>
      <c r="E27" s="17">
        <v>0</v>
      </c>
      <c r="F27" s="17">
        <v>220.35</v>
      </c>
      <c r="G27" s="17">
        <v>-7.4300000000000006</v>
      </c>
      <c r="H27" s="17">
        <f t="shared" si="1"/>
        <v>3.3719083276605402E-2</v>
      </c>
      <c r="I27" s="17">
        <f t="shared" si="2"/>
        <v>-1.7888601467362056E-2</v>
      </c>
      <c r="J27" s="17">
        <f t="shared" si="5"/>
        <v>-3.9417533333332289</v>
      </c>
      <c r="K27" s="17">
        <f t="shared" si="3"/>
        <v>-0.30321179487178684</v>
      </c>
      <c r="L27" s="17">
        <v>24</v>
      </c>
      <c r="M27" s="17">
        <f t="shared" si="6"/>
        <v>0.54166666666666663</v>
      </c>
      <c r="N27" s="17">
        <v>36</v>
      </c>
      <c r="O27" s="17">
        <f t="shared" ref="O27:P27" si="35">D27/7</f>
        <v>1.8571428571428572</v>
      </c>
      <c r="P27" s="17">
        <f t="shared" si="35"/>
        <v>0</v>
      </c>
      <c r="Q27" s="17">
        <f t="shared" si="8"/>
        <v>19</v>
      </c>
      <c r="R27" s="17"/>
      <c r="S27" s="57">
        <v>1.819241982507289</v>
      </c>
      <c r="T27" s="57">
        <v>1155</v>
      </c>
      <c r="U27" s="63">
        <v>1155</v>
      </c>
      <c r="V27" s="61" t="s">
        <v>715</v>
      </c>
      <c r="W27" s="57">
        <v>2</v>
      </c>
      <c r="X27" s="57">
        <f t="shared" si="9"/>
        <v>0.15384615384615385</v>
      </c>
      <c r="Y27" s="57">
        <f t="shared" si="10"/>
        <v>3.7150000000000003</v>
      </c>
      <c r="Z27" s="57">
        <v>0</v>
      </c>
      <c r="AA27" s="57" t="s">
        <v>35</v>
      </c>
      <c r="AB27" s="60">
        <f t="shared" si="11"/>
        <v>-0.69</v>
      </c>
      <c r="AC27" s="57">
        <v>0.41319444444444442</v>
      </c>
      <c r="AD27" s="57">
        <f t="shared" si="12"/>
        <v>-7.4127083333333319</v>
      </c>
      <c r="AE27" s="57">
        <v>-6.58</v>
      </c>
      <c r="AF27" s="57">
        <v>-6.9889649999999897</v>
      </c>
      <c r="AG27" s="57">
        <v>0</v>
      </c>
    </row>
    <row r="28" spans="1:33" ht="15.75" customHeight="1">
      <c r="A28" s="13" t="s">
        <v>81</v>
      </c>
      <c r="B28" s="13" t="s">
        <v>643</v>
      </c>
      <c r="C28" s="17">
        <f t="shared" si="4"/>
        <v>16.95</v>
      </c>
      <c r="D28" s="17">
        <v>14</v>
      </c>
      <c r="E28" s="17">
        <v>0</v>
      </c>
      <c r="F28" s="17">
        <v>237.3</v>
      </c>
      <c r="G28" s="17">
        <v>-11.54</v>
      </c>
      <c r="H28" s="17">
        <f t="shared" si="1"/>
        <v>4.8630425621576059E-2</v>
      </c>
      <c r="I28" s="17">
        <f t="shared" si="2"/>
        <v>-1.7687676909678238E-2</v>
      </c>
      <c r="J28" s="17">
        <f t="shared" si="5"/>
        <v>-4.1972857306666462</v>
      </c>
      <c r="K28" s="17">
        <f t="shared" si="3"/>
        <v>-0.29980612361904618</v>
      </c>
      <c r="L28" s="17">
        <v>31</v>
      </c>
      <c r="M28" s="17">
        <f t="shared" si="6"/>
        <v>0.45161290322580644</v>
      </c>
      <c r="N28" s="17">
        <v>24</v>
      </c>
      <c r="O28" s="17">
        <f t="shared" ref="O28:P28" si="36">D28/7</f>
        <v>2</v>
      </c>
      <c r="P28" s="17">
        <f t="shared" si="36"/>
        <v>0</v>
      </c>
      <c r="Q28" s="17">
        <f t="shared" si="8"/>
        <v>12</v>
      </c>
      <c r="R28" s="17"/>
      <c r="S28" s="57">
        <v>2.2591362126245849</v>
      </c>
      <c r="T28" s="57">
        <v>1155</v>
      </c>
      <c r="U28" s="63">
        <v>1155</v>
      </c>
      <c r="V28" s="61" t="s">
        <v>715</v>
      </c>
      <c r="W28" s="57">
        <v>2</v>
      </c>
      <c r="X28" s="57">
        <f t="shared" si="9"/>
        <v>0.14285714285714285</v>
      </c>
      <c r="Y28" s="57">
        <f t="shared" si="10"/>
        <v>5.77</v>
      </c>
      <c r="Z28" s="57">
        <v>0</v>
      </c>
      <c r="AA28" s="57" t="s">
        <v>35</v>
      </c>
      <c r="AB28" s="60">
        <f t="shared" si="11"/>
        <v>-0.69</v>
      </c>
      <c r="AC28" s="57">
        <v>0.41319444444444442</v>
      </c>
      <c r="AD28" s="57">
        <f t="shared" si="12"/>
        <v>-7.9829166666666644</v>
      </c>
      <c r="AE28" s="57">
        <v>-6.58</v>
      </c>
      <c r="AF28" s="57">
        <v>-6.7328120760000001</v>
      </c>
      <c r="AG28" s="57">
        <v>0</v>
      </c>
    </row>
    <row r="29" spans="1:33" ht="15.75" customHeight="1">
      <c r="A29" s="13" t="s">
        <v>82</v>
      </c>
      <c r="B29" s="13" t="s">
        <v>676</v>
      </c>
      <c r="C29" s="17">
        <f t="shared" si="4"/>
        <v>16.95</v>
      </c>
      <c r="D29" s="17">
        <v>15</v>
      </c>
      <c r="E29" s="17">
        <v>0</v>
      </c>
      <c r="F29" s="17">
        <v>254.25</v>
      </c>
      <c r="G29" s="17">
        <v>-13.56</v>
      </c>
      <c r="H29" s="17">
        <f t="shared" si="1"/>
        <v>5.3333333333333337E-2</v>
      </c>
      <c r="I29" s="17">
        <f t="shared" si="2"/>
        <v>-2.2390584621435672E-2</v>
      </c>
      <c r="J29" s="17">
        <f t="shared" si="5"/>
        <v>-5.6928061400000196</v>
      </c>
      <c r="K29" s="17">
        <f t="shared" si="3"/>
        <v>-0.37952040933333464</v>
      </c>
      <c r="L29" s="17">
        <v>37</v>
      </c>
      <c r="M29" s="17">
        <f t="shared" si="6"/>
        <v>0.40540540540540543</v>
      </c>
      <c r="N29" s="17">
        <v>82</v>
      </c>
      <c r="O29" s="17">
        <f t="shared" ref="O29:P29" si="37">D29/7</f>
        <v>2.1428571428571428</v>
      </c>
      <c r="P29" s="17">
        <f t="shared" si="37"/>
        <v>0</v>
      </c>
      <c r="Q29" s="17">
        <f t="shared" si="8"/>
        <v>38</v>
      </c>
      <c r="R29" s="17"/>
      <c r="S29" s="57">
        <v>2.1828908554572268</v>
      </c>
      <c r="T29" s="57">
        <v>1155</v>
      </c>
      <c r="U29" s="63">
        <v>1155</v>
      </c>
      <c r="V29" s="61" t="s">
        <v>715</v>
      </c>
      <c r="W29" s="57">
        <v>4</v>
      </c>
      <c r="X29" s="57">
        <f t="shared" si="9"/>
        <v>0.26666666666666666</v>
      </c>
      <c r="Y29" s="57">
        <f t="shared" si="10"/>
        <v>3.39</v>
      </c>
      <c r="Z29" s="57">
        <v>0</v>
      </c>
      <c r="AA29" s="57" t="s">
        <v>35</v>
      </c>
      <c r="AB29" s="60">
        <f t="shared" si="11"/>
        <v>-0.69</v>
      </c>
      <c r="AC29" s="57">
        <v>0.41319444444444442</v>
      </c>
      <c r="AD29" s="57">
        <f t="shared" si="12"/>
        <v>-8.5531249999999979</v>
      </c>
      <c r="AE29" s="57">
        <v>-6.58</v>
      </c>
      <c r="AF29" s="57">
        <v>-6.7328120760000001</v>
      </c>
      <c r="AG29" s="57">
        <v>0</v>
      </c>
    </row>
    <row r="30" spans="1:33" ht="15.75" customHeight="1">
      <c r="A30" s="13" t="s">
        <v>84</v>
      </c>
      <c r="B30" s="13" t="s">
        <v>716</v>
      </c>
      <c r="C30" s="17">
        <f t="shared" si="4"/>
        <v>16.95</v>
      </c>
      <c r="D30" s="17">
        <v>1</v>
      </c>
      <c r="E30" s="17">
        <v>0</v>
      </c>
      <c r="F30" s="17">
        <v>16.95</v>
      </c>
      <c r="G30" s="17">
        <v>-5.4999999999999991</v>
      </c>
      <c r="H30" s="17">
        <f t="shared" si="1"/>
        <v>0.32448377581120941</v>
      </c>
      <c r="I30" s="17">
        <f t="shared" si="2"/>
        <v>-0.29354102709931179</v>
      </c>
      <c r="J30" s="17">
        <f t="shared" si="5"/>
        <v>-4.9755204093333347</v>
      </c>
      <c r="K30" s="17">
        <f t="shared" si="3"/>
        <v>-4.9755204093333347</v>
      </c>
      <c r="L30" s="17">
        <v>19</v>
      </c>
      <c r="M30" s="17">
        <f t="shared" si="6"/>
        <v>5.2631578947368418E-2</v>
      </c>
      <c r="N30" s="17">
        <v>79</v>
      </c>
      <c r="O30" s="17">
        <f t="shared" ref="O30:P30" si="38">D30/7</f>
        <v>0.14285714285714285</v>
      </c>
      <c r="P30" s="17">
        <f t="shared" si="38"/>
        <v>0</v>
      </c>
      <c r="Q30" s="17">
        <f t="shared" si="8"/>
        <v>553</v>
      </c>
      <c r="R30" s="17"/>
      <c r="S30" s="57">
        <v>1.540322580645161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0.41319444444444442</v>
      </c>
      <c r="AD30" s="57">
        <f t="shared" si="12"/>
        <v>-0.57020833333333321</v>
      </c>
      <c r="AE30" s="57">
        <v>-6.58</v>
      </c>
      <c r="AF30" s="57">
        <v>-6.7328120760000001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16.732857142857142</v>
      </c>
      <c r="D31" s="17">
        <v>7</v>
      </c>
      <c r="E31" s="17">
        <v>0</v>
      </c>
      <c r="F31" s="17">
        <v>117.13</v>
      </c>
      <c r="G31" s="17">
        <v>-3.54</v>
      </c>
      <c r="H31" s="17">
        <f t="shared" si="1"/>
        <v>3.0222829334927006E-2</v>
      </c>
      <c r="I31" s="17">
        <f t="shared" si="2"/>
        <v>-9.9090144739464626E-3</v>
      </c>
      <c r="J31" s="17">
        <f t="shared" si="5"/>
        <v>-1.1606428653333491</v>
      </c>
      <c r="K31" s="17">
        <f t="shared" si="3"/>
        <v>-0.16580612361904987</v>
      </c>
      <c r="L31" s="17">
        <v>18</v>
      </c>
      <c r="M31" s="17">
        <f t="shared" si="6"/>
        <v>0.3888888888888889</v>
      </c>
      <c r="N31" s="17">
        <v>54</v>
      </c>
      <c r="O31" s="17">
        <f t="shared" ref="O31:P31" si="39">D31/7</f>
        <v>1</v>
      </c>
      <c r="P31" s="17">
        <f t="shared" si="39"/>
        <v>0</v>
      </c>
      <c r="Q31" s="17">
        <f t="shared" si="8"/>
        <v>54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1.7829099307159351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</v>
      </c>
      <c r="X31" s="57">
        <f t="shared" si="9"/>
        <v>0.14285714285714285</v>
      </c>
      <c r="Y31" s="57">
        <f t="shared" si="10"/>
        <v>3.54</v>
      </c>
      <c r="Z31" s="57">
        <v>0</v>
      </c>
      <c r="AA31" s="57" t="s">
        <v>35</v>
      </c>
      <c r="AB31" s="60">
        <f t="shared" si="11"/>
        <v>-0.69</v>
      </c>
      <c r="AC31" s="57">
        <v>0.41319444444444442</v>
      </c>
      <c r="AD31" s="57">
        <f t="shared" si="12"/>
        <v>-3.9914583333333322</v>
      </c>
      <c r="AE31" s="57">
        <v>-6.58</v>
      </c>
      <c r="AF31" s="57">
        <v>-6.7328120760000001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3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30.1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3.5" customWidth="1"/>
    <col min="22" max="22" width="31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Pirate Ship Wheel - Jungle Gym Steering Wheel")</f>
        <v>Playground Pirate Ship Wheel - Jungle Gym Steering Wheel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Info!B1:BJ7000""),3,FALSE),"""")"),"B071415ZJW")</f>
        <v>B071415ZJW</v>
      </c>
      <c r="B2" s="2" t="s">
        <v>717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83.25" customHeight="1">
      <c r="A3" s="45" t="s">
        <v>32</v>
      </c>
      <c r="B3" s="46"/>
      <c r="C3" s="3">
        <f>((AE31+AF31)/0.85)*-1</f>
        <v>10.672859956470589</v>
      </c>
      <c r="D3" s="4">
        <f>SUM(D4:D99763)</f>
        <v>614</v>
      </c>
      <c r="E3" s="4"/>
      <c r="F3" s="5">
        <f t="shared" ref="F3:G3" si="0">SUM(F4:F99763)</f>
        <v>11239.75</v>
      </c>
      <c r="G3" s="5">
        <f t="shared" si="0"/>
        <v>-3.7600000000000002</v>
      </c>
      <c r="H3" s="6">
        <f t="shared" ref="H3:H31" si="1">G3/F3*-1</f>
        <v>3.3452701350119001E-4</v>
      </c>
      <c r="I3" s="7">
        <f t="shared" ref="I3:I31" si="2">J3/F3</f>
        <v>0.34521010400519003</v>
      </c>
      <c r="J3" s="5">
        <f>SUM(J4:J99763)</f>
        <v>3880.0752664923348</v>
      </c>
      <c r="K3" s="5">
        <f t="shared" ref="K3:K31" si="3">J3/D3</f>
        <v>6.3193408249060825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Compiled!b1:g5000""),2,FALSE),"""")"),"3.5 - March
10 - April
10 - May
10 - Jun
8 - Jul
1 - Aug
1 - Sept
1 - Oct
1 - Nov
1 - Dec
1.5 - Jan
1.5 - Feb")</f>
        <v>3.5 - March
10 - April
10 - May
10 - Jun
8 - Jul
1 - Aug
1 - Sept
1 - Oct
1 - Nov
1 - Dec
1.5 -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QTY-140")</f>
        <v>US Storage QTY-140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8</v>
      </c>
      <c r="X3" s="6">
        <f>AVERAGE(X4:X99763)</f>
        <v>6.3318515531819355E-3</v>
      </c>
      <c r="Y3" s="5">
        <f>ROUND(AVERAGE(Y4:Y99763),2)</f>
        <v>0.06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Info!B2:BZ7000""),36,false)),"""")*-1"),-4.121930963)</f>
        <v>-4.1219309629999996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900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-4.0282672727272697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900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-4.0282672727272697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1200</v>
      </c>
      <c r="U6" s="58">
        <v>300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-4.0282672727272697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1200</v>
      </c>
      <c r="U7" s="58">
        <v>300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-4.028267273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-0.21</v>
      </c>
      <c r="H8" s="17" t="e">
        <f t="shared" si="1"/>
        <v>#DIV/0!</v>
      </c>
      <c r="I8" s="17" t="e">
        <f t="shared" si="2"/>
        <v>#DIV/0!</v>
      </c>
      <c r="J8" s="17">
        <f t="shared" si="5"/>
        <v>-0.21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1200</v>
      </c>
      <c r="U8" s="58">
        <v>300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9.1840277777777771E-2</v>
      </c>
      <c r="AD8" s="57">
        <f t="shared" si="12"/>
        <v>0</v>
      </c>
      <c r="AE8" s="57">
        <v>-4.9000000000000004</v>
      </c>
      <c r="AF8" s="57">
        <v>-4.028267273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-0.06</v>
      </c>
      <c r="H9" s="17" t="e">
        <f t="shared" si="1"/>
        <v>#DIV/0!</v>
      </c>
      <c r="I9" s="17" t="e">
        <f t="shared" si="2"/>
        <v>#DIV/0!</v>
      </c>
      <c r="J9" s="17">
        <f t="shared" si="5"/>
        <v>-0.06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900</v>
      </c>
      <c r="U9" s="58">
        <v>300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9.1840277777777771E-2</v>
      </c>
      <c r="AD9" s="57">
        <f t="shared" si="12"/>
        <v>0</v>
      </c>
      <c r="AE9" s="57">
        <v>-4.9000000000000004</v>
      </c>
      <c r="AF9" s="57">
        <v>-4.1503509090000001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600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9.1840277777777771E-2</v>
      </c>
      <c r="AD10" s="57">
        <f t="shared" si="12"/>
        <v>0</v>
      </c>
      <c r="AE10" s="57">
        <v>-4.9000000000000004</v>
      </c>
      <c r="AF10" s="57">
        <v>-4.1503509090000001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1100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9.1840277777777771E-2</v>
      </c>
      <c r="AD11" s="57">
        <f t="shared" si="12"/>
        <v>0</v>
      </c>
      <c r="AE11" s="57">
        <v>-4.9000000000000004</v>
      </c>
      <c r="AF11" s="57">
        <v>-4.1503509090000001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1100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9.1840277777777771E-2</v>
      </c>
      <c r="AD12" s="57">
        <f t="shared" si="12"/>
        <v>0</v>
      </c>
      <c r="AE12" s="57">
        <v>-4.9000000000000004</v>
      </c>
      <c r="AF12" s="57">
        <v>-4.2146054550000001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1100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9.1840277777777771E-2</v>
      </c>
      <c r="AD13" s="57">
        <f t="shared" si="12"/>
        <v>0</v>
      </c>
      <c r="AE13" s="57">
        <v>-4.9000000000000004</v>
      </c>
      <c r="AF13" s="57">
        <v>-4.2146054550000001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1100</v>
      </c>
      <c r="U14" s="58">
        <v>600</v>
      </c>
      <c r="V14" s="61">
        <v>44326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9.1840277777777771E-2</v>
      </c>
      <c r="AD14" s="57">
        <f t="shared" si="12"/>
        <v>0</v>
      </c>
      <c r="AE14" s="57">
        <v>-4.9000000000000004</v>
      </c>
      <c r="AF14" s="57">
        <v>-4.2146054545454499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1100</v>
      </c>
      <c r="U15" s="58">
        <v>600</v>
      </c>
      <c r="V15" s="61">
        <v>44326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9.1840277777777771E-2</v>
      </c>
      <c r="AD15" s="57">
        <f t="shared" si="12"/>
        <v>0</v>
      </c>
      <c r="AE15" s="57">
        <v>-4.9000000000000004</v>
      </c>
      <c r="AF15" s="57">
        <v>-4.2146054545454499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1700</v>
      </c>
      <c r="U16" s="58">
        <v>600</v>
      </c>
      <c r="V16" s="61">
        <v>44326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9.1840277777777771E-2</v>
      </c>
      <c r="AD16" s="57">
        <f t="shared" si="12"/>
        <v>0</v>
      </c>
      <c r="AE16" s="57">
        <v>-4.9000000000000004</v>
      </c>
      <c r="AF16" s="57">
        <v>-4.2146054545454499</v>
      </c>
      <c r="AG16" s="57">
        <v>0</v>
      </c>
    </row>
    <row r="17" spans="1:33" ht="15.75" customHeight="1">
      <c r="A17" s="13" t="s">
        <v>59</v>
      </c>
      <c r="B17" s="13" t="s">
        <v>718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-0.24</v>
      </c>
      <c r="H17" s="17" t="e">
        <f t="shared" si="1"/>
        <v>#DIV/0!</v>
      </c>
      <c r="I17" s="17" t="e">
        <f t="shared" si="2"/>
        <v>#DIV/0!</v>
      </c>
      <c r="J17" s="17">
        <f t="shared" si="5"/>
        <v>-0.24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200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1700</v>
      </c>
      <c r="U17" s="58">
        <v>600</v>
      </c>
      <c r="V17" s="61">
        <v>44326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9.1840277777777771E-2</v>
      </c>
      <c r="AD17" s="57">
        <f t="shared" si="12"/>
        <v>0</v>
      </c>
      <c r="AE17" s="57">
        <v>-4.9000000000000004</v>
      </c>
      <c r="AF17" s="57">
        <v>-4.2146054545454499</v>
      </c>
      <c r="AG17" s="57">
        <v>0</v>
      </c>
    </row>
    <row r="18" spans="1:33" ht="15.75" customHeight="1">
      <c r="A18" s="13" t="s">
        <v>61</v>
      </c>
      <c r="B18" s="13" t="s">
        <v>719</v>
      </c>
      <c r="C18" s="17">
        <f t="shared" si="4"/>
        <v>17.854736842105265</v>
      </c>
      <c r="D18" s="17">
        <v>19</v>
      </c>
      <c r="E18" s="17">
        <v>0</v>
      </c>
      <c r="F18" s="17">
        <v>339.24</v>
      </c>
      <c r="G18" s="17">
        <v>-0.56000000000000005</v>
      </c>
      <c r="H18" s="17">
        <f t="shared" si="1"/>
        <v>1.6507487324607948E-3</v>
      </c>
      <c r="I18" s="17">
        <f t="shared" si="2"/>
        <v>0.33076419136983581</v>
      </c>
      <c r="J18" s="17">
        <f t="shared" si="5"/>
        <v>112.20844428030311</v>
      </c>
      <c r="K18" s="17">
        <f t="shared" si="3"/>
        <v>5.9057075937001642</v>
      </c>
      <c r="L18" s="17">
        <v>40</v>
      </c>
      <c r="M18" s="17">
        <f t="shared" si="6"/>
        <v>0.47499999999999998</v>
      </c>
      <c r="N18" s="17">
        <v>179</v>
      </c>
      <c r="O18" s="17">
        <f t="shared" ref="O18:P18" si="26">D18/7</f>
        <v>2.7142857142857144</v>
      </c>
      <c r="P18" s="17">
        <f t="shared" si="26"/>
        <v>0</v>
      </c>
      <c r="Q18" s="17">
        <f t="shared" si="8"/>
        <v>65</v>
      </c>
      <c r="R18" s="17"/>
      <c r="S18" s="57">
        <v>0.2810810810810811</v>
      </c>
      <c r="T18" s="57">
        <v>1100</v>
      </c>
      <c r="U18" s="58">
        <v>600</v>
      </c>
      <c r="V18" s="61">
        <v>44331</v>
      </c>
      <c r="W18" s="57">
        <v>1</v>
      </c>
      <c r="X18" s="57">
        <f t="shared" si="9"/>
        <v>5.2631578947368418E-2</v>
      </c>
      <c r="Y18" s="57">
        <f t="shared" si="10"/>
        <v>0.56000000000000005</v>
      </c>
      <c r="Z18" s="57">
        <v>0</v>
      </c>
      <c r="AA18" s="57" t="s">
        <v>35</v>
      </c>
      <c r="AB18" s="60">
        <f t="shared" si="11"/>
        <v>-0.69</v>
      </c>
      <c r="AC18" s="57">
        <v>9.1840277777777771E-2</v>
      </c>
      <c r="AD18" s="57">
        <f t="shared" si="12"/>
        <v>-2.4080520833333332</v>
      </c>
      <c r="AE18" s="57">
        <v>-4.9000000000000004</v>
      </c>
      <c r="AF18" s="57">
        <v>-4.2146054545454499</v>
      </c>
      <c r="AG18" s="57">
        <v>0</v>
      </c>
    </row>
    <row r="19" spans="1:33" ht="15.75" customHeight="1">
      <c r="A19" s="13" t="s">
        <v>64</v>
      </c>
      <c r="B19" s="13" t="s">
        <v>720</v>
      </c>
      <c r="C19" s="17">
        <f t="shared" si="4"/>
        <v>15.654285714285713</v>
      </c>
      <c r="D19" s="17">
        <v>49</v>
      </c>
      <c r="E19" s="17">
        <v>0</v>
      </c>
      <c r="F19" s="17">
        <v>767.06</v>
      </c>
      <c r="G19" s="17">
        <v>-0.23</v>
      </c>
      <c r="H19" s="17">
        <f t="shared" si="1"/>
        <v>2.9984616588011372E-4</v>
      </c>
      <c r="I19" s="17">
        <f t="shared" si="2"/>
        <v>0.25936053652118418</v>
      </c>
      <c r="J19" s="17">
        <f t="shared" si="5"/>
        <v>198.94509314393954</v>
      </c>
      <c r="K19" s="17">
        <f t="shared" si="3"/>
        <v>4.0601039417130522</v>
      </c>
      <c r="L19" s="17">
        <v>66</v>
      </c>
      <c r="M19" s="17">
        <f t="shared" si="6"/>
        <v>0.74242424242424243</v>
      </c>
      <c r="N19" s="17">
        <v>119</v>
      </c>
      <c r="O19" s="17">
        <f t="shared" ref="O19:P19" si="27">D19/7</f>
        <v>7</v>
      </c>
      <c r="P19" s="17">
        <f t="shared" si="27"/>
        <v>0</v>
      </c>
      <c r="Q19" s="17">
        <f t="shared" si="8"/>
        <v>17</v>
      </c>
      <c r="R19" s="17"/>
      <c r="S19" s="57">
        <v>1.1081081081081079</v>
      </c>
      <c r="T19" s="57">
        <v>1100</v>
      </c>
      <c r="U19" s="58">
        <v>600</v>
      </c>
      <c r="V19" s="61">
        <v>44331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9.1840277777777771E-2</v>
      </c>
      <c r="AD19" s="57">
        <f t="shared" si="12"/>
        <v>-6.2102395833333324</v>
      </c>
      <c r="AE19" s="57">
        <v>-4.9000000000000004</v>
      </c>
      <c r="AF19" s="57">
        <v>-4.2146054545454499</v>
      </c>
      <c r="AG19" s="57">
        <v>0</v>
      </c>
    </row>
    <row r="20" spans="1:33" ht="15.75" customHeight="1">
      <c r="A20" s="13" t="s">
        <v>66</v>
      </c>
      <c r="B20" s="13" t="s">
        <v>721</v>
      </c>
      <c r="C20" s="17">
        <f t="shared" si="4"/>
        <v>15.296595744680852</v>
      </c>
      <c r="D20" s="17">
        <v>94</v>
      </c>
      <c r="E20" s="17">
        <v>0</v>
      </c>
      <c r="F20" s="17">
        <v>1437.88</v>
      </c>
      <c r="G20" s="17">
        <v>-0.31</v>
      </c>
      <c r="H20" s="17">
        <f t="shared" si="1"/>
        <v>2.1559518179542101E-4</v>
      </c>
      <c r="I20" s="17">
        <f t="shared" si="2"/>
        <v>0.24564050299009274</v>
      </c>
      <c r="J20" s="17">
        <f t="shared" si="5"/>
        <v>353.20156643939458</v>
      </c>
      <c r="K20" s="17">
        <f t="shared" si="3"/>
        <v>3.7574634727595169</v>
      </c>
      <c r="L20" s="17">
        <v>139</v>
      </c>
      <c r="M20" s="17">
        <f t="shared" si="6"/>
        <v>0.67625899280575541</v>
      </c>
      <c r="N20" s="17">
        <v>42</v>
      </c>
      <c r="O20" s="17">
        <f t="shared" ref="O20:P20" si="28">D20/7</f>
        <v>13.428571428571429</v>
      </c>
      <c r="P20" s="17">
        <f t="shared" si="28"/>
        <v>0</v>
      </c>
      <c r="Q20" s="17">
        <f t="shared" si="8"/>
        <v>3</v>
      </c>
      <c r="R20" s="17"/>
      <c r="S20" s="57">
        <v>8.7868852459016402</v>
      </c>
      <c r="T20" s="57">
        <v>1100</v>
      </c>
      <c r="U20" s="58">
        <v>600</v>
      </c>
      <c r="V20" s="61">
        <v>44334</v>
      </c>
      <c r="W20" s="57">
        <v>1</v>
      </c>
      <c r="X20" s="57">
        <f t="shared" si="9"/>
        <v>1.0638297872340425E-2</v>
      </c>
      <c r="Y20" s="57">
        <f t="shared" si="10"/>
        <v>0.31</v>
      </c>
      <c r="Z20" s="57">
        <v>0</v>
      </c>
      <c r="AA20" s="57" t="s">
        <v>35</v>
      </c>
      <c r="AB20" s="60">
        <f t="shared" si="11"/>
        <v>-0.69</v>
      </c>
      <c r="AC20" s="57">
        <v>9.1840277777777771E-2</v>
      </c>
      <c r="AD20" s="57">
        <f t="shared" si="12"/>
        <v>-11.913520833333333</v>
      </c>
      <c r="AE20" s="57">
        <v>-4.9000000000000004</v>
      </c>
      <c r="AF20" s="57">
        <v>-4.2146054545454499</v>
      </c>
      <c r="AG20" s="57">
        <v>0</v>
      </c>
    </row>
    <row r="21" spans="1:33" ht="15.75" customHeight="1">
      <c r="A21" s="13" t="s">
        <v>68</v>
      </c>
      <c r="B21" s="13" t="s">
        <v>722</v>
      </c>
      <c r="C21" s="17">
        <f t="shared" si="4"/>
        <v>21.686410256410255</v>
      </c>
      <c r="D21" s="17">
        <v>39</v>
      </c>
      <c r="E21" s="17">
        <v>2</v>
      </c>
      <c r="F21" s="17">
        <v>845.77</v>
      </c>
      <c r="G21" s="17">
        <v>-0.06</v>
      </c>
      <c r="H21" s="17">
        <f t="shared" si="1"/>
        <v>7.0941272449956839E-5</v>
      </c>
      <c r="I21" s="17">
        <f t="shared" si="2"/>
        <v>0.42379375423901</v>
      </c>
      <c r="J21" s="17">
        <f t="shared" si="5"/>
        <v>358.4320435227275</v>
      </c>
      <c r="K21" s="17">
        <f t="shared" si="3"/>
        <v>9.190565218531475</v>
      </c>
      <c r="L21" s="17">
        <v>74</v>
      </c>
      <c r="M21" s="17">
        <f t="shared" si="6"/>
        <v>0.52702702702702697</v>
      </c>
      <c r="N21" s="17">
        <v>99</v>
      </c>
      <c r="O21" s="17">
        <f t="shared" ref="O21:P21" si="29">D21/7</f>
        <v>5.5714285714285712</v>
      </c>
      <c r="P21" s="17">
        <f t="shared" si="29"/>
        <v>0.2857142857142857</v>
      </c>
      <c r="Q21" s="17">
        <f t="shared" si="8"/>
        <v>16</v>
      </c>
      <c r="R21" s="17"/>
      <c r="S21" s="57">
        <v>7.1111111111111107</v>
      </c>
      <c r="T21" s="57">
        <v>1100</v>
      </c>
      <c r="U21" s="58">
        <v>600</v>
      </c>
      <c r="V21" s="61">
        <v>44338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9.1840277777777771E-2</v>
      </c>
      <c r="AD21" s="57">
        <f t="shared" si="12"/>
        <v>-4.9428437499999998</v>
      </c>
      <c r="AE21" s="57">
        <v>-4.9000000000000004</v>
      </c>
      <c r="AF21" s="57">
        <v>-4.2146054545454499</v>
      </c>
      <c r="AG21" s="57">
        <v>0</v>
      </c>
    </row>
    <row r="22" spans="1:33" ht="15.75" customHeight="1">
      <c r="A22" s="13" t="s">
        <v>70</v>
      </c>
      <c r="B22" s="13" t="s">
        <v>115</v>
      </c>
      <c r="C22" s="17">
        <f t="shared" si="4"/>
        <v>22.356268656716416</v>
      </c>
      <c r="D22" s="17">
        <v>67</v>
      </c>
      <c r="E22" s="17">
        <v>0</v>
      </c>
      <c r="F22" s="17">
        <v>1497.87</v>
      </c>
      <c r="G22" s="17">
        <v>-0.4</v>
      </c>
      <c r="H22" s="17">
        <f t="shared" si="1"/>
        <v>2.6704587180462929E-4</v>
      </c>
      <c r="I22" s="17">
        <f t="shared" si="2"/>
        <v>0.43636589454500152</v>
      </c>
      <c r="J22" s="17">
        <f t="shared" si="5"/>
        <v>653.61938246212139</v>
      </c>
      <c r="K22" s="17">
        <f t="shared" si="3"/>
        <v>9.7555131710764389</v>
      </c>
      <c r="L22" s="17">
        <v>85</v>
      </c>
      <c r="M22" s="17">
        <f t="shared" si="6"/>
        <v>0.78823529411764703</v>
      </c>
      <c r="N22" s="17">
        <v>39</v>
      </c>
      <c r="O22" s="17">
        <f t="shared" ref="O22:P22" si="30">D22/7</f>
        <v>9.5714285714285712</v>
      </c>
      <c r="P22" s="17">
        <f t="shared" si="30"/>
        <v>0</v>
      </c>
      <c r="Q22" s="17">
        <f t="shared" si="8"/>
        <v>4</v>
      </c>
      <c r="R22" s="17"/>
      <c r="S22" s="57">
        <v>3.8875502008032128</v>
      </c>
      <c r="T22" s="57">
        <v>1100</v>
      </c>
      <c r="U22" s="58">
        <v>600</v>
      </c>
      <c r="V22" s="61">
        <v>44350</v>
      </c>
      <c r="W22" s="57">
        <v>2</v>
      </c>
      <c r="X22" s="57">
        <f t="shared" si="9"/>
        <v>2.9850746268656716E-2</v>
      </c>
      <c r="Y22" s="57">
        <f t="shared" si="10"/>
        <v>0.13333333333333333</v>
      </c>
      <c r="Z22" s="57">
        <v>1</v>
      </c>
      <c r="AA22" s="57" t="s">
        <v>35</v>
      </c>
      <c r="AB22" s="60">
        <f t="shared" si="11"/>
        <v>-0.69</v>
      </c>
      <c r="AC22" s="57">
        <v>9.1840277777777771E-2</v>
      </c>
      <c r="AD22" s="57">
        <f t="shared" si="12"/>
        <v>-8.4915520833333318</v>
      </c>
      <c r="AE22" s="57">
        <v>-4.9000000000000004</v>
      </c>
      <c r="AF22" s="57">
        <v>-4.2146054545454499</v>
      </c>
      <c r="AG22" s="57">
        <v>0</v>
      </c>
    </row>
    <row r="23" spans="1:33" ht="15.75" customHeight="1">
      <c r="A23" s="13" t="s">
        <v>72</v>
      </c>
      <c r="B23" s="13" t="s">
        <v>115</v>
      </c>
      <c r="C23" s="17">
        <f t="shared" si="4"/>
        <v>23.043846153846154</v>
      </c>
      <c r="D23" s="17">
        <v>26</v>
      </c>
      <c r="E23" s="17">
        <v>0</v>
      </c>
      <c r="F23" s="17">
        <v>599.14</v>
      </c>
      <c r="G23" s="17">
        <v>-0.1</v>
      </c>
      <c r="H23" s="17">
        <f t="shared" si="1"/>
        <v>1.669058984544514E-4</v>
      </c>
      <c r="I23" s="17">
        <f t="shared" si="2"/>
        <v>0.44879999501811185</v>
      </c>
      <c r="J23" s="17">
        <f t="shared" si="5"/>
        <v>268.89402901515155</v>
      </c>
      <c r="K23" s="17">
        <f t="shared" si="3"/>
        <v>10.34207803904429</v>
      </c>
      <c r="L23" s="17">
        <v>48</v>
      </c>
      <c r="M23" s="17">
        <f t="shared" si="6"/>
        <v>0.54166666666666663</v>
      </c>
      <c r="N23" s="17">
        <v>3</v>
      </c>
      <c r="O23" s="17">
        <f t="shared" ref="O23:P23" si="31">D23/7</f>
        <v>3.7142857142857144</v>
      </c>
      <c r="P23" s="17">
        <f t="shared" si="31"/>
        <v>0</v>
      </c>
      <c r="Q23" s="17">
        <f t="shared" si="8"/>
        <v>0</v>
      </c>
      <c r="R23" s="17"/>
      <c r="S23" s="57">
        <v>6.1063829787234054</v>
      </c>
      <c r="T23" s="57">
        <v>1100</v>
      </c>
      <c r="U23" s="58">
        <v>600</v>
      </c>
      <c r="V23" s="61">
        <v>44350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9.1840277777777771E-2</v>
      </c>
      <c r="AD23" s="57">
        <f t="shared" si="12"/>
        <v>-3.2952291666666662</v>
      </c>
      <c r="AE23" s="57">
        <v>-4.9000000000000004</v>
      </c>
      <c r="AF23" s="57">
        <v>-4.2146054545454499</v>
      </c>
      <c r="AG23" s="57">
        <v>0</v>
      </c>
    </row>
    <row r="24" spans="1:33" ht="15.75" customHeight="1">
      <c r="A24" s="13" t="s">
        <v>74</v>
      </c>
      <c r="B24" s="13" t="s">
        <v>115</v>
      </c>
      <c r="C24" s="17">
        <f t="shared" si="4"/>
        <v>21.672499999999999</v>
      </c>
      <c r="D24" s="17">
        <v>4</v>
      </c>
      <c r="E24" s="17">
        <v>0</v>
      </c>
      <c r="F24" s="17">
        <v>86.69</v>
      </c>
      <c r="G24" s="17">
        <v>-0.06</v>
      </c>
      <c r="H24" s="17">
        <f t="shared" si="1"/>
        <v>6.9212135194370744E-4</v>
      </c>
      <c r="I24" s="17">
        <f t="shared" si="2"/>
        <v>0.42289906388839388</v>
      </c>
      <c r="J24" s="17">
        <f t="shared" si="5"/>
        <v>36.661119848484866</v>
      </c>
      <c r="K24" s="17">
        <f t="shared" si="3"/>
        <v>9.1652799621212164</v>
      </c>
      <c r="L24" s="17">
        <v>19</v>
      </c>
      <c r="M24" s="17">
        <f t="shared" si="6"/>
        <v>0.21052631578947367</v>
      </c>
      <c r="N24" s="17">
        <v>2</v>
      </c>
      <c r="O24" s="17">
        <f t="shared" ref="O24:P24" si="32">D24/7</f>
        <v>0.5714285714285714</v>
      </c>
      <c r="P24" s="17">
        <f t="shared" si="32"/>
        <v>0</v>
      </c>
      <c r="Q24" s="17">
        <f t="shared" si="8"/>
        <v>3</v>
      </c>
      <c r="R24" s="17"/>
      <c r="S24" s="57">
        <v>12.375</v>
      </c>
      <c r="T24" s="57">
        <v>1100</v>
      </c>
      <c r="U24" s="58">
        <v>600</v>
      </c>
      <c r="V24" s="61" t="s">
        <v>723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9.1840277777777771E-2</v>
      </c>
      <c r="AD24" s="57">
        <f t="shared" si="12"/>
        <v>-0.50695833333333329</v>
      </c>
      <c r="AE24" s="57">
        <v>-4.9000000000000004</v>
      </c>
      <c r="AF24" s="57">
        <v>-4.2146054545454499</v>
      </c>
      <c r="AG24" s="57">
        <v>0</v>
      </c>
    </row>
    <row r="25" spans="1:33" ht="15.75" customHeight="1">
      <c r="A25" s="13" t="s">
        <v>76</v>
      </c>
      <c r="B25" s="13" t="s">
        <v>115</v>
      </c>
      <c r="C25" s="17">
        <f t="shared" si="4"/>
        <v>20.95</v>
      </c>
      <c r="D25" s="17">
        <v>17</v>
      </c>
      <c r="E25" s="17">
        <v>0</v>
      </c>
      <c r="F25" s="17">
        <v>356.15</v>
      </c>
      <c r="G25" s="17">
        <v>-0.23</v>
      </c>
      <c r="H25" s="17">
        <f t="shared" si="1"/>
        <v>6.4579531096448128E-4</v>
      </c>
      <c r="I25" s="17">
        <f t="shared" si="2"/>
        <v>0.40823988307190973</v>
      </c>
      <c r="J25" s="17">
        <f t="shared" si="5"/>
        <v>145.39463435606064</v>
      </c>
      <c r="K25" s="17">
        <f t="shared" si="3"/>
        <v>8.5526255503565078</v>
      </c>
      <c r="L25" s="17">
        <v>0</v>
      </c>
      <c r="M25" s="17" t="str">
        <f t="shared" si="6"/>
        <v>-</v>
      </c>
      <c r="N25" s="17">
        <v>366</v>
      </c>
      <c r="O25" s="17">
        <f t="shared" ref="O25:P25" si="33">D25/7</f>
        <v>2.4285714285714284</v>
      </c>
      <c r="P25" s="17">
        <f t="shared" si="33"/>
        <v>0</v>
      </c>
      <c r="Q25" s="17">
        <f t="shared" si="8"/>
        <v>150</v>
      </c>
      <c r="R25" s="17"/>
      <c r="S25" s="57">
        <v>0</v>
      </c>
      <c r="T25" s="57">
        <v>1100</v>
      </c>
      <c r="U25" s="58">
        <v>600</v>
      </c>
      <c r="V25" s="61" t="s">
        <v>724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9.1840277777777771E-2</v>
      </c>
      <c r="AD25" s="57">
        <f t="shared" si="12"/>
        <v>-2.1545729166666665</v>
      </c>
      <c r="AE25" s="57">
        <v>-4.9000000000000004</v>
      </c>
      <c r="AF25" s="57">
        <v>-4.2146054545454499</v>
      </c>
      <c r="AG25" s="57">
        <v>0</v>
      </c>
    </row>
    <row r="26" spans="1:33" ht="15.75" customHeight="1">
      <c r="A26" s="13" t="s">
        <v>78</v>
      </c>
      <c r="B26" s="13" t="s">
        <v>725</v>
      </c>
      <c r="C26" s="17">
        <f t="shared" si="4"/>
        <v>21.471639344262293</v>
      </c>
      <c r="D26" s="17">
        <v>61</v>
      </c>
      <c r="E26" s="17">
        <v>0</v>
      </c>
      <c r="F26" s="17">
        <v>1309.77</v>
      </c>
      <c r="G26" s="17">
        <v>-0.46</v>
      </c>
      <c r="H26" s="17">
        <f t="shared" si="1"/>
        <v>3.5120670041304962E-4</v>
      </c>
      <c r="I26" s="17">
        <f t="shared" si="2"/>
        <v>0.41692240064239833</v>
      </c>
      <c r="J26" s="17">
        <f t="shared" si="5"/>
        <v>546.07245268939403</v>
      </c>
      <c r="K26" s="17">
        <f t="shared" si="3"/>
        <v>8.9520074211376066</v>
      </c>
      <c r="L26" s="17">
        <v>109</v>
      </c>
      <c r="M26" s="17">
        <f t="shared" si="6"/>
        <v>0.55963302752293576</v>
      </c>
      <c r="N26" s="17">
        <v>313</v>
      </c>
      <c r="O26" s="17">
        <f t="shared" ref="O26:P26" si="34">D26/7</f>
        <v>8.7142857142857135</v>
      </c>
      <c r="P26" s="17">
        <f t="shared" si="34"/>
        <v>0</v>
      </c>
      <c r="Q26" s="17">
        <f t="shared" si="8"/>
        <v>35</v>
      </c>
      <c r="R26" s="17"/>
      <c r="S26" s="57">
        <v>2.12792511700468</v>
      </c>
      <c r="T26" s="57">
        <v>1100</v>
      </c>
      <c r="U26" s="58">
        <v>600</v>
      </c>
      <c r="V26" s="61" t="s">
        <v>724</v>
      </c>
      <c r="W26" s="57">
        <v>1</v>
      </c>
      <c r="X26" s="57">
        <f t="shared" si="9"/>
        <v>1.6393442622950821E-2</v>
      </c>
      <c r="Y26" s="57">
        <f t="shared" si="10"/>
        <v>0.46</v>
      </c>
      <c r="Z26" s="57">
        <v>0</v>
      </c>
      <c r="AA26" s="57" t="s">
        <v>35</v>
      </c>
      <c r="AB26" s="60">
        <f t="shared" si="11"/>
        <v>-0.69</v>
      </c>
      <c r="AC26" s="57">
        <v>9.1840277777777771E-2</v>
      </c>
      <c r="AD26" s="57">
        <f t="shared" si="12"/>
        <v>-7.7311145833333326</v>
      </c>
      <c r="AE26" s="57">
        <v>-4.95</v>
      </c>
      <c r="AF26" s="57">
        <v>-4.2146054545454499</v>
      </c>
      <c r="AG26" s="57">
        <v>0</v>
      </c>
    </row>
    <row r="27" spans="1:33" ht="15.75" customHeight="1">
      <c r="A27" s="13" t="s">
        <v>79</v>
      </c>
      <c r="B27" s="13" t="s">
        <v>643</v>
      </c>
      <c r="C27" s="17">
        <f t="shared" si="4"/>
        <v>20.77548387096774</v>
      </c>
      <c r="D27" s="17">
        <v>31</v>
      </c>
      <c r="E27" s="17">
        <v>1</v>
      </c>
      <c r="F27" s="17">
        <v>644.04</v>
      </c>
      <c r="G27" s="17">
        <v>-0.04</v>
      </c>
      <c r="H27" s="17">
        <f t="shared" si="1"/>
        <v>6.2107943605987204E-5</v>
      </c>
      <c r="I27" s="17">
        <f t="shared" si="2"/>
        <v>0.402711483488227</v>
      </c>
      <c r="J27" s="17">
        <f t="shared" si="5"/>
        <v>259.36230382575769</v>
      </c>
      <c r="K27" s="17">
        <f t="shared" si="3"/>
        <v>8.3665259298631511</v>
      </c>
      <c r="L27" s="17">
        <v>36</v>
      </c>
      <c r="M27" s="17">
        <f t="shared" si="6"/>
        <v>0.86111111111111116</v>
      </c>
      <c r="N27" s="17">
        <v>276</v>
      </c>
      <c r="O27" s="17">
        <f t="shared" ref="O27:P27" si="35">D27/7</f>
        <v>4.4285714285714288</v>
      </c>
      <c r="P27" s="17">
        <f t="shared" si="35"/>
        <v>0.14285714285714285</v>
      </c>
      <c r="Q27" s="17">
        <f t="shared" si="8"/>
        <v>60</v>
      </c>
      <c r="R27" s="17"/>
      <c r="S27" s="57">
        <v>3.2757201646090541</v>
      </c>
      <c r="T27" s="57">
        <v>1100</v>
      </c>
      <c r="U27" s="58">
        <v>600</v>
      </c>
      <c r="V27" s="61" t="s">
        <v>724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9.1840277777777771E-2</v>
      </c>
      <c r="AD27" s="57">
        <f t="shared" si="12"/>
        <v>-3.928927083333333</v>
      </c>
      <c r="AE27" s="57">
        <v>-4.95</v>
      </c>
      <c r="AF27" s="57">
        <v>-4.2146054545454499</v>
      </c>
      <c r="AG27" s="57">
        <v>0</v>
      </c>
    </row>
    <row r="28" spans="1:33" ht="15.75" customHeight="1">
      <c r="A28" s="13" t="s">
        <v>81</v>
      </c>
      <c r="B28" s="13" t="s">
        <v>726</v>
      </c>
      <c r="C28" s="17">
        <f t="shared" si="4"/>
        <v>17.520571428571429</v>
      </c>
      <c r="D28" s="17">
        <v>35</v>
      </c>
      <c r="E28" s="17">
        <v>1</v>
      </c>
      <c r="F28" s="17">
        <v>613.22</v>
      </c>
      <c r="G28" s="17">
        <v>-0.21</v>
      </c>
      <c r="H28" s="17">
        <f t="shared" si="1"/>
        <v>3.4245458399921721E-4</v>
      </c>
      <c r="I28" s="17">
        <f t="shared" si="2"/>
        <v>0.32463639620092832</v>
      </c>
      <c r="J28" s="17">
        <f t="shared" si="5"/>
        <v>199.07353087833326</v>
      </c>
      <c r="K28" s="17">
        <f t="shared" si="3"/>
        <v>5.6878151679523787</v>
      </c>
      <c r="L28" s="17">
        <v>52</v>
      </c>
      <c r="M28" s="17">
        <f t="shared" si="6"/>
        <v>0.67307692307692313</v>
      </c>
      <c r="N28" s="17">
        <v>242</v>
      </c>
      <c r="O28" s="17">
        <f t="shared" ref="O28:P28" si="36">D28/7</f>
        <v>5</v>
      </c>
      <c r="P28" s="17">
        <f t="shared" si="36"/>
        <v>0.14285714285714285</v>
      </c>
      <c r="Q28" s="17">
        <f t="shared" si="8"/>
        <v>47</v>
      </c>
      <c r="R28" s="17"/>
      <c r="S28" s="57">
        <v>4.5263157894736841</v>
      </c>
      <c r="T28" s="57">
        <v>1100</v>
      </c>
      <c r="U28" s="58">
        <v>600</v>
      </c>
      <c r="V28" s="61" t="s">
        <v>724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9.1840277777777771E-2</v>
      </c>
      <c r="AD28" s="57">
        <f t="shared" si="12"/>
        <v>-4.4358854166666664</v>
      </c>
      <c r="AE28" s="57">
        <v>-4.95</v>
      </c>
      <c r="AF28" s="57">
        <v>-4.1219309629999996</v>
      </c>
      <c r="AG28" s="57">
        <v>0</v>
      </c>
    </row>
    <row r="29" spans="1:33" ht="15.75" customHeight="1">
      <c r="A29" s="13" t="s">
        <v>82</v>
      </c>
      <c r="B29" s="13" t="s">
        <v>643</v>
      </c>
      <c r="C29" s="17">
        <f t="shared" si="4"/>
        <v>15.10093023255814</v>
      </c>
      <c r="D29" s="17">
        <v>86</v>
      </c>
      <c r="E29" s="17">
        <v>1</v>
      </c>
      <c r="F29" s="17">
        <v>1298.68</v>
      </c>
      <c r="G29" s="17">
        <v>-0.02</v>
      </c>
      <c r="H29" s="17">
        <f t="shared" si="1"/>
        <v>1.540025256414205E-5</v>
      </c>
      <c r="I29" s="17">
        <f t="shared" si="2"/>
        <v>0.24083864617560394</v>
      </c>
      <c r="J29" s="17">
        <f t="shared" si="5"/>
        <v>312.77233301533334</v>
      </c>
      <c r="K29" s="17">
        <f t="shared" si="3"/>
        <v>3.6368875932015503</v>
      </c>
      <c r="L29" s="17">
        <v>82</v>
      </c>
      <c r="M29" s="17">
        <f t="shared" si="6"/>
        <v>1.0487804878048781</v>
      </c>
      <c r="N29" s="17">
        <v>137</v>
      </c>
      <c r="O29" s="17">
        <f t="shared" ref="O29:P29" si="37">D29/7</f>
        <v>12.285714285714286</v>
      </c>
      <c r="P29" s="17">
        <f t="shared" si="37"/>
        <v>0.14285714285714285</v>
      </c>
      <c r="Q29" s="17">
        <f t="shared" si="8"/>
        <v>11</v>
      </c>
      <c r="R29" s="17"/>
      <c r="S29" s="57">
        <v>6.7375415282392028</v>
      </c>
      <c r="T29" s="57">
        <v>1100</v>
      </c>
      <c r="U29" s="58">
        <v>600</v>
      </c>
      <c r="V29" s="61" t="s">
        <v>724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9.1840277777777771E-2</v>
      </c>
      <c r="AD29" s="57">
        <f t="shared" si="12"/>
        <v>-10.899604166666666</v>
      </c>
      <c r="AE29" s="57">
        <v>-4.95</v>
      </c>
      <c r="AF29" s="57">
        <v>-4.1219309629999996</v>
      </c>
      <c r="AG29" s="57">
        <v>0</v>
      </c>
    </row>
    <row r="30" spans="1:33" ht="15.75" customHeight="1">
      <c r="A30" s="13" t="s">
        <v>84</v>
      </c>
      <c r="B30" s="13" t="s">
        <v>643</v>
      </c>
      <c r="C30" s="17">
        <f t="shared" si="4"/>
        <v>16.992499999999996</v>
      </c>
      <c r="D30" s="17">
        <v>36</v>
      </c>
      <c r="E30" s="17">
        <v>3</v>
      </c>
      <c r="F30" s="17">
        <v>611.7299999999999</v>
      </c>
      <c r="G30" s="17">
        <v>-0.15</v>
      </c>
      <c r="H30" s="17">
        <f t="shared" si="1"/>
        <v>2.4520621842969939E-4</v>
      </c>
      <c r="I30" s="17">
        <f t="shared" si="2"/>
        <v>0.30841770116227746</v>
      </c>
      <c r="J30" s="17">
        <f t="shared" si="5"/>
        <v>188.66836033199996</v>
      </c>
      <c r="K30" s="17">
        <f t="shared" si="3"/>
        <v>5.2407877869999986</v>
      </c>
      <c r="L30" s="17">
        <v>51</v>
      </c>
      <c r="M30" s="17">
        <f t="shared" si="6"/>
        <v>0.70588235294117652</v>
      </c>
      <c r="N30" s="17">
        <v>96</v>
      </c>
      <c r="O30" s="17">
        <f t="shared" ref="O30:P30" si="38">D30/7</f>
        <v>5.1428571428571432</v>
      </c>
      <c r="P30" s="17">
        <f t="shared" si="38"/>
        <v>0.42857142857142855</v>
      </c>
      <c r="Q30" s="17">
        <f t="shared" si="8"/>
        <v>17</v>
      </c>
      <c r="R30" s="17"/>
      <c r="S30" s="57">
        <v>2.7848101265822791</v>
      </c>
      <c r="T30" s="57">
        <v>500</v>
      </c>
      <c r="U30" s="58" t="s">
        <v>63</v>
      </c>
      <c r="V30" s="61" t="s">
        <v>63</v>
      </c>
      <c r="W30" s="57">
        <v>1</v>
      </c>
      <c r="X30" s="57">
        <f t="shared" si="9"/>
        <v>2.7777777777777776E-2</v>
      </c>
      <c r="Y30" s="57">
        <f t="shared" si="10"/>
        <v>7.4999999999999997E-2</v>
      </c>
      <c r="Z30" s="57">
        <v>1</v>
      </c>
      <c r="AA30" s="57" t="s">
        <v>35</v>
      </c>
      <c r="AB30" s="60">
        <f t="shared" si="11"/>
        <v>-0.69</v>
      </c>
      <c r="AC30" s="57">
        <v>9.1840277777777771E-2</v>
      </c>
      <c r="AD30" s="57">
        <f t="shared" si="12"/>
        <v>-4.5626249999999997</v>
      </c>
      <c r="AE30" s="57">
        <v>-4.95</v>
      </c>
      <c r="AF30" s="57">
        <v>-4.1219309629999996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16.650199999999998</v>
      </c>
      <c r="D31" s="17">
        <v>50</v>
      </c>
      <c r="E31" s="17">
        <v>0</v>
      </c>
      <c r="F31" s="17">
        <v>832.50999999999988</v>
      </c>
      <c r="G31" s="17">
        <v>-0.42</v>
      </c>
      <c r="H31" s="17">
        <f t="shared" si="1"/>
        <v>5.0449844446312964E-4</v>
      </c>
      <c r="I31" s="17">
        <f t="shared" si="2"/>
        <v>0.29702943229911155</v>
      </c>
      <c r="J31" s="17">
        <f t="shared" si="5"/>
        <v>247.27997268333331</v>
      </c>
      <c r="K31" s="17">
        <f t="shared" si="3"/>
        <v>4.9455994536666665</v>
      </c>
      <c r="L31" s="17">
        <v>47</v>
      </c>
      <c r="M31" s="17">
        <f t="shared" si="6"/>
        <v>1.0638297872340425</v>
      </c>
      <c r="N31" s="17">
        <v>154</v>
      </c>
      <c r="O31" s="17">
        <f t="shared" ref="O31:P31" si="39">D31/7</f>
        <v>7.1428571428571432</v>
      </c>
      <c r="P31" s="17">
        <f t="shared" si="39"/>
        <v>0</v>
      </c>
      <c r="Q31" s="17">
        <f t="shared" si="8"/>
        <v>21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3.3380884450784589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2</v>
      </c>
      <c r="X31" s="57">
        <f t="shared" si="9"/>
        <v>0.04</v>
      </c>
      <c r="Y31" s="57">
        <f t="shared" si="10"/>
        <v>0.13999999999999999</v>
      </c>
      <c r="Z31" s="57">
        <v>1</v>
      </c>
      <c r="AA31" s="57" t="s">
        <v>35</v>
      </c>
      <c r="AB31" s="60">
        <f t="shared" si="11"/>
        <v>-0.69</v>
      </c>
      <c r="AC31" s="57">
        <v>9.1840277777777771E-2</v>
      </c>
      <c r="AD31" s="57">
        <f t="shared" si="12"/>
        <v>-6.3369791666666657</v>
      </c>
      <c r="AE31" s="57">
        <v>-4.95</v>
      </c>
      <c r="AF31" s="57">
        <v>-4.1219309629999996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1:33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4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30.1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2.5" customWidth="1"/>
    <col min="22" max="22" width="19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Equipment Set with Kids Pirate Telescope, Steering Wheel &amp; Safety Handle Bars for Jungle Gym")</f>
        <v>Playground Equipment Set with Kids Pirate Telescope, Steering Wheel &amp; Safety Handle Bars for Jungle Gym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Info!B1:BJ7000""),3,FALSE),"""")"),"B082DJ666Q")</f>
        <v>B082DJ666Q</v>
      </c>
      <c r="B2" s="2" t="s">
        <v>727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46.25" customHeight="1">
      <c r="A3" s="45" t="s">
        <v>32</v>
      </c>
      <c r="B3" s="46"/>
      <c r="C3" s="3">
        <f>((AE31+AF31)/0.85)*-1</f>
        <v>17.17753015625</v>
      </c>
      <c r="D3" s="4">
        <f>SUM(D4:D99763)</f>
        <v>533</v>
      </c>
      <c r="E3" s="4"/>
      <c r="F3" s="5">
        <f t="shared" ref="F3:G3" si="0">SUM(F4:F99763)</f>
        <v>23289.64</v>
      </c>
      <c r="G3" s="5">
        <f t="shared" si="0"/>
        <v>-2.9800000000000009</v>
      </c>
      <c r="H3" s="6">
        <f t="shared" ref="H3:H31" si="1">G3/F3*-1</f>
        <v>1.2795388851008434E-4</v>
      </c>
      <c r="I3" s="7">
        <f t="shared" ref="I3:I31" si="2">J3/F3</f>
        <v>0.49742123456991499</v>
      </c>
      <c r="J3" s="5">
        <f>SUM(J4:J99763)</f>
        <v>11584.761481488875</v>
      </c>
      <c r="K3" s="5">
        <f t="shared" ref="K3:K31" si="3">J3/D3</f>
        <v>21.735012160391886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Compiled!b1:g5000""),2,FALSE),"""")"),"1.5 - March
8 - April
10 - May
8 - Jun
8 - Jul
2.5 - Aug
2.5 - Sept
1 - Oct
1 - Nov
1 - Dec
1 - Jan
1.5 - Feb")</f>
        <v>1.5 - March
8 - April
10 - May
8 - Jun
8 - Jul
2.5 - Aug
2.5 - Sept
1 - Oct
1 - Nov
1 - Dec
1 -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QTY-208")</f>
        <v>US Storage QTY-208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</v>
      </c>
      <c r="X3" s="6">
        <f>AVERAGE(X4:X99763)</f>
        <v>1.3833891765661489E-3</v>
      </c>
      <c r="Y3" s="5">
        <f>ROUND(AVERAGE(Y4:Y99763),2)</f>
        <v>0.01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Info!B2:BZ7000""),36,false)),"""")*-1"),-8.0209006328125)</f>
        <v>-8.0209006328125003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970</v>
      </c>
      <c r="U4" s="58">
        <v>200</v>
      </c>
      <c r="V4" s="61">
        <v>44232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-7.7769847727272703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970</v>
      </c>
      <c r="U5" s="58">
        <v>200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-7.7769847727272703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1740</v>
      </c>
      <c r="U6" s="58">
        <v>970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-7.7769847727272703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1740</v>
      </c>
      <c r="U7" s="58">
        <v>970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-7.7769847729999997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1740</v>
      </c>
      <c r="U8" s="58">
        <v>970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0.44135590277777786</v>
      </c>
      <c r="AD8" s="57">
        <f t="shared" si="12"/>
        <v>0</v>
      </c>
      <c r="AE8" s="57">
        <v>-6.56</v>
      </c>
      <c r="AF8" s="57">
        <v>-7.7769847729999997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970</v>
      </c>
      <c r="U9" s="58">
        <v>970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0.44135590277777786</v>
      </c>
      <c r="AD9" s="57">
        <f t="shared" si="12"/>
        <v>0</v>
      </c>
      <c r="AE9" s="57">
        <v>-6.56</v>
      </c>
      <c r="AF9" s="57">
        <v>-8.0949109089999993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0.44135590277777786</v>
      </c>
      <c r="AD10" s="57">
        <f t="shared" si="12"/>
        <v>0</v>
      </c>
      <c r="AE10" s="57">
        <v>-6.56</v>
      </c>
      <c r="AF10" s="57">
        <v>-8.0949109089999993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257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0.44135590277777786</v>
      </c>
      <c r="AD11" s="57">
        <f t="shared" si="12"/>
        <v>0</v>
      </c>
      <c r="AE11" s="57">
        <v>-6.56</v>
      </c>
      <c r="AF11" s="57">
        <v>-8.0949109089999993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257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0.44135590277777786</v>
      </c>
      <c r="AD12" s="57">
        <f t="shared" si="12"/>
        <v>0</v>
      </c>
      <c r="AE12" s="57">
        <v>-6.56</v>
      </c>
      <c r="AF12" s="57">
        <v>-8.2622404550000006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257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0.44135590277777786</v>
      </c>
      <c r="AD13" s="57">
        <f t="shared" si="12"/>
        <v>0</v>
      </c>
      <c r="AE13" s="57">
        <v>-6.56</v>
      </c>
      <c r="AF13" s="57">
        <v>-8.2622404550000006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257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0.44135590277777786</v>
      </c>
      <c r="AD14" s="57">
        <f t="shared" si="12"/>
        <v>0</v>
      </c>
      <c r="AE14" s="57">
        <v>-6.56</v>
      </c>
      <c r="AF14" s="57">
        <v>-8.2622404545454504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257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0.44135590277777786</v>
      </c>
      <c r="AD15" s="57">
        <f t="shared" si="12"/>
        <v>0</v>
      </c>
      <c r="AE15" s="57">
        <v>-6.56</v>
      </c>
      <c r="AF15" s="57">
        <v>-8.2622404545454504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257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0.44135590277777786</v>
      </c>
      <c r="AD16" s="57">
        <f t="shared" si="12"/>
        <v>0</v>
      </c>
      <c r="AE16" s="57">
        <v>-6.56</v>
      </c>
      <c r="AF16" s="57">
        <v>-8.2622404545454504</v>
      </c>
      <c r="AG16" s="57">
        <v>0</v>
      </c>
    </row>
    <row r="17" spans="1:33" ht="15.75" customHeight="1">
      <c r="A17" s="13" t="s">
        <v>59</v>
      </c>
      <c r="B17" s="13" t="s">
        <v>728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200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257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0.44135590277777786</v>
      </c>
      <c r="AD17" s="57">
        <f t="shared" si="12"/>
        <v>0</v>
      </c>
      <c r="AE17" s="57">
        <v>-6.56</v>
      </c>
      <c r="AF17" s="57">
        <v>-8.2622404545454504</v>
      </c>
      <c r="AG17" s="57">
        <v>0</v>
      </c>
    </row>
    <row r="18" spans="1:33" ht="15.75" customHeight="1">
      <c r="A18" s="13" t="s">
        <v>61</v>
      </c>
      <c r="B18" s="13" t="s">
        <v>643</v>
      </c>
      <c r="C18" s="17">
        <f t="shared" si="4"/>
        <v>33.928333333333335</v>
      </c>
      <c r="D18" s="17">
        <v>42</v>
      </c>
      <c r="E18" s="17">
        <v>0</v>
      </c>
      <c r="F18" s="17">
        <v>1424.99</v>
      </c>
      <c r="G18" s="17">
        <v>-0.16</v>
      </c>
      <c r="H18" s="17">
        <f t="shared" si="1"/>
        <v>1.1228148969466453E-4</v>
      </c>
      <c r="I18" s="17">
        <f t="shared" si="2"/>
        <v>0.39506692172161983</v>
      </c>
      <c r="J18" s="17">
        <f t="shared" si="5"/>
        <v>562.96641278409106</v>
      </c>
      <c r="K18" s="17">
        <f t="shared" si="3"/>
        <v>13.403962209145025</v>
      </c>
      <c r="L18" s="17">
        <v>65</v>
      </c>
      <c r="M18" s="17">
        <f t="shared" si="6"/>
        <v>0.64615384615384619</v>
      </c>
      <c r="N18" s="17">
        <v>159</v>
      </c>
      <c r="O18" s="17">
        <f t="shared" ref="O18:P18" si="26">D18/7</f>
        <v>6</v>
      </c>
      <c r="P18" s="17">
        <f t="shared" si="26"/>
        <v>0</v>
      </c>
      <c r="Q18" s="17">
        <f t="shared" si="8"/>
        <v>26</v>
      </c>
      <c r="R18" s="17"/>
      <c r="S18" s="57">
        <v>0.49162011173184361</v>
      </c>
      <c r="T18" s="57">
        <v>257</v>
      </c>
      <c r="U18" s="58" t="s">
        <v>63</v>
      </c>
      <c r="V18" s="61" t="s">
        <v>63</v>
      </c>
      <c r="W18" s="57">
        <v>1</v>
      </c>
      <c r="X18" s="57">
        <f t="shared" si="9"/>
        <v>2.3809523809523808E-2</v>
      </c>
      <c r="Y18" s="57">
        <f t="shared" si="10"/>
        <v>0.16</v>
      </c>
      <c r="Z18" s="57">
        <v>0</v>
      </c>
      <c r="AA18" s="57" t="s">
        <v>35</v>
      </c>
      <c r="AB18" s="60">
        <f t="shared" si="11"/>
        <v>-0.69</v>
      </c>
      <c r="AC18" s="57">
        <v>0.44135590277777786</v>
      </c>
      <c r="AD18" s="57">
        <f t="shared" si="12"/>
        <v>-25.580988125000005</v>
      </c>
      <c r="AE18" s="57">
        <v>-6.56</v>
      </c>
      <c r="AF18" s="57">
        <v>-8.2622404545454504</v>
      </c>
      <c r="AG18" s="57">
        <v>0</v>
      </c>
    </row>
    <row r="19" spans="1:33" ht="15.75" customHeight="1">
      <c r="A19" s="13" t="s">
        <v>64</v>
      </c>
      <c r="B19" s="13" t="s">
        <v>729</v>
      </c>
      <c r="C19" s="17">
        <f t="shared" si="4"/>
        <v>40.199523809523811</v>
      </c>
      <c r="D19" s="17">
        <v>42</v>
      </c>
      <c r="E19" s="17">
        <v>0</v>
      </c>
      <c r="F19" s="17">
        <v>1688.38</v>
      </c>
      <c r="G19" s="17">
        <v>0</v>
      </c>
      <c r="H19" s="17">
        <f t="shared" si="1"/>
        <v>0</v>
      </c>
      <c r="I19" s="17">
        <f t="shared" si="2"/>
        <v>0.46613198023199226</v>
      </c>
      <c r="J19" s="17">
        <f t="shared" si="5"/>
        <v>787.0079127840911</v>
      </c>
      <c r="K19" s="17">
        <f t="shared" si="3"/>
        <v>18.738283637716457</v>
      </c>
      <c r="L19" s="17">
        <v>101</v>
      </c>
      <c r="M19" s="17">
        <f t="shared" si="6"/>
        <v>0.41584158415841582</v>
      </c>
      <c r="N19" s="17">
        <v>100</v>
      </c>
      <c r="O19" s="17">
        <f t="shared" ref="O19:P19" si="27">D19/7</f>
        <v>6</v>
      </c>
      <c r="P19" s="17">
        <f t="shared" si="27"/>
        <v>0</v>
      </c>
      <c r="Q19" s="17">
        <f t="shared" si="8"/>
        <v>16</v>
      </c>
      <c r="R19" s="17"/>
      <c r="S19" s="57">
        <v>2.3039999999999998</v>
      </c>
      <c r="T19" s="57">
        <v>257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0.44135590277777786</v>
      </c>
      <c r="AD19" s="57">
        <f t="shared" si="12"/>
        <v>-25.580988125000005</v>
      </c>
      <c r="AE19" s="57">
        <v>-6.56</v>
      </c>
      <c r="AF19" s="57">
        <v>-8.2622404545454504</v>
      </c>
      <c r="AG19" s="57">
        <v>0</v>
      </c>
    </row>
    <row r="20" spans="1:33" ht="15.75" customHeight="1">
      <c r="A20" s="13" t="s">
        <v>66</v>
      </c>
      <c r="B20" s="13" t="s">
        <v>730</v>
      </c>
      <c r="C20" s="17">
        <f t="shared" si="4"/>
        <v>43.190000000000005</v>
      </c>
      <c r="D20" s="17">
        <v>26</v>
      </c>
      <c r="E20" s="17">
        <v>0</v>
      </c>
      <c r="F20" s="17">
        <v>1122.94</v>
      </c>
      <c r="G20" s="17">
        <v>-0.15</v>
      </c>
      <c r="H20" s="17">
        <f t="shared" si="1"/>
        <v>1.3357792936399094E-4</v>
      </c>
      <c r="I20" s="17">
        <f t="shared" si="2"/>
        <v>0.49257742923945336</v>
      </c>
      <c r="J20" s="17">
        <f t="shared" si="5"/>
        <v>553.13489839015176</v>
      </c>
      <c r="K20" s="17">
        <f t="shared" si="3"/>
        <v>21.274419168851992</v>
      </c>
      <c r="L20" s="17">
        <v>83</v>
      </c>
      <c r="M20" s="17">
        <f t="shared" si="6"/>
        <v>0.31325301204819278</v>
      </c>
      <c r="N20" s="17">
        <v>83</v>
      </c>
      <c r="O20" s="17">
        <f t="shared" ref="O20:P20" si="28">D20/7</f>
        <v>3.7142857142857144</v>
      </c>
      <c r="P20" s="17">
        <f t="shared" si="28"/>
        <v>0</v>
      </c>
      <c r="Q20" s="17">
        <f t="shared" si="8"/>
        <v>22</v>
      </c>
      <c r="R20" s="17"/>
      <c r="S20" s="57">
        <v>4.041666666666667</v>
      </c>
      <c r="T20" s="57">
        <v>257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0.44135590277777786</v>
      </c>
      <c r="AD20" s="57">
        <f t="shared" si="12"/>
        <v>-15.83584979166667</v>
      </c>
      <c r="AE20" s="57">
        <v>-6.56</v>
      </c>
      <c r="AF20" s="57">
        <v>-8.2622404545454504</v>
      </c>
      <c r="AG20" s="57">
        <v>0</v>
      </c>
    </row>
    <row r="21" spans="1:33" ht="15.75" customHeight="1">
      <c r="A21" s="13" t="s">
        <v>68</v>
      </c>
      <c r="B21" s="13" t="s">
        <v>643</v>
      </c>
      <c r="C21" s="17">
        <f t="shared" si="4"/>
        <v>41.182686567164176</v>
      </c>
      <c r="D21" s="17">
        <v>67</v>
      </c>
      <c r="E21" s="17">
        <v>0</v>
      </c>
      <c r="F21" s="17">
        <v>2759.24</v>
      </c>
      <c r="G21" s="17">
        <v>-0.24</v>
      </c>
      <c r="H21" s="17">
        <f t="shared" si="1"/>
        <v>8.6980472883837581E-5</v>
      </c>
      <c r="I21" s="17">
        <f t="shared" si="2"/>
        <v>0.47520916004936931</v>
      </c>
      <c r="J21" s="17">
        <f t="shared" si="5"/>
        <v>1311.2161227746217</v>
      </c>
      <c r="K21" s="17">
        <f t="shared" si="3"/>
        <v>19.570389892158534</v>
      </c>
      <c r="L21" s="17">
        <v>116</v>
      </c>
      <c r="M21" s="17">
        <f t="shared" si="6"/>
        <v>0.57758620689655171</v>
      </c>
      <c r="N21" s="17">
        <v>129</v>
      </c>
      <c r="O21" s="17">
        <f t="shared" ref="O21:P21" si="29">D21/7</f>
        <v>9.5714285714285712</v>
      </c>
      <c r="P21" s="17">
        <f t="shared" si="29"/>
        <v>0</v>
      </c>
      <c r="Q21" s="17">
        <f t="shared" si="8"/>
        <v>13</v>
      </c>
      <c r="R21" s="17"/>
      <c r="S21" s="57">
        <v>4.5106382978723403</v>
      </c>
      <c r="T21" s="57">
        <v>257</v>
      </c>
      <c r="U21" s="58" t="s">
        <v>63</v>
      </c>
      <c r="V21" s="61" t="s">
        <v>63</v>
      </c>
      <c r="W21" s="57">
        <v>1</v>
      </c>
      <c r="X21" s="57">
        <f t="shared" si="9"/>
        <v>1.4925373134328358E-2</v>
      </c>
      <c r="Y21" s="57">
        <f t="shared" si="10"/>
        <v>0.24</v>
      </c>
      <c r="Z21" s="57">
        <v>0</v>
      </c>
      <c r="AA21" s="57" t="s">
        <v>35</v>
      </c>
      <c r="AB21" s="60">
        <f t="shared" si="11"/>
        <v>-0.69</v>
      </c>
      <c r="AC21" s="57">
        <v>0.44135590277777786</v>
      </c>
      <c r="AD21" s="57">
        <f t="shared" si="12"/>
        <v>-40.807766770833339</v>
      </c>
      <c r="AE21" s="57">
        <v>-6.56</v>
      </c>
      <c r="AF21" s="57">
        <v>-8.2622404545454504</v>
      </c>
      <c r="AG21" s="57">
        <v>0</v>
      </c>
    </row>
    <row r="22" spans="1:33" ht="15.75" customHeight="1">
      <c r="A22" s="13" t="s">
        <v>70</v>
      </c>
      <c r="B22" s="13" t="s">
        <v>731</v>
      </c>
      <c r="C22" s="17">
        <f t="shared" si="4"/>
        <v>44.817187500000003</v>
      </c>
      <c r="D22" s="17">
        <v>32</v>
      </c>
      <c r="E22" s="17">
        <v>1</v>
      </c>
      <c r="F22" s="17">
        <v>1434.15</v>
      </c>
      <c r="G22" s="17">
        <v>-0.4</v>
      </c>
      <c r="H22" s="17">
        <f t="shared" si="1"/>
        <v>2.7891085311857199E-4</v>
      </c>
      <c r="I22" s="17">
        <f t="shared" si="2"/>
        <v>0.50540426649086845</v>
      </c>
      <c r="J22" s="17">
        <f t="shared" si="5"/>
        <v>724.82552878787908</v>
      </c>
      <c r="K22" s="17">
        <f t="shared" si="3"/>
        <v>22.650797774621221</v>
      </c>
      <c r="L22" s="17">
        <v>76</v>
      </c>
      <c r="M22" s="17">
        <f t="shared" si="6"/>
        <v>0.42105263157894735</v>
      </c>
      <c r="N22" s="17">
        <v>92</v>
      </c>
      <c r="O22" s="17">
        <f t="shared" ref="O22:P22" si="30">D22/7</f>
        <v>4.5714285714285712</v>
      </c>
      <c r="P22" s="17">
        <f t="shared" si="30"/>
        <v>0.14285714285714285</v>
      </c>
      <c r="Q22" s="17">
        <f t="shared" si="8"/>
        <v>19</v>
      </c>
      <c r="R22" s="17"/>
      <c r="S22" s="57">
        <v>2.626666666666666</v>
      </c>
      <c r="T22" s="57">
        <v>257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0.44135590277777786</v>
      </c>
      <c r="AD22" s="57">
        <f t="shared" si="12"/>
        <v>-19.49027666666667</v>
      </c>
      <c r="AE22" s="57">
        <v>-6.56</v>
      </c>
      <c r="AF22" s="57">
        <v>-8.2622404545454504</v>
      </c>
      <c r="AG22" s="57">
        <v>0</v>
      </c>
    </row>
    <row r="23" spans="1:33" ht="15.75" customHeight="1">
      <c r="A23" s="13" t="s">
        <v>72</v>
      </c>
      <c r="B23" s="13" t="s">
        <v>732</v>
      </c>
      <c r="C23" s="17">
        <f t="shared" si="4"/>
        <v>47.2254</v>
      </c>
      <c r="D23" s="17">
        <v>50</v>
      </c>
      <c r="E23" s="17">
        <v>0</v>
      </c>
      <c r="F23" s="17">
        <v>2361.27</v>
      </c>
      <c r="G23" s="17">
        <v>-0.53</v>
      </c>
      <c r="H23" s="17">
        <f t="shared" si="1"/>
        <v>2.2445548370156738E-4</v>
      </c>
      <c r="I23" s="17">
        <f t="shared" si="2"/>
        <v>0.52301681721322035</v>
      </c>
      <c r="J23" s="17">
        <f t="shared" si="5"/>
        <v>1234.9839199810608</v>
      </c>
      <c r="K23" s="17">
        <f t="shared" si="3"/>
        <v>24.699678399621217</v>
      </c>
      <c r="L23" s="17">
        <v>124</v>
      </c>
      <c r="M23" s="17">
        <f t="shared" si="6"/>
        <v>0.40322580645161288</v>
      </c>
      <c r="N23" s="17">
        <v>32</v>
      </c>
      <c r="O23" s="17">
        <f t="shared" ref="O23:P23" si="31">D23/7</f>
        <v>7.1428571428571432</v>
      </c>
      <c r="P23" s="17">
        <f t="shared" si="31"/>
        <v>0</v>
      </c>
      <c r="Q23" s="17">
        <f t="shared" si="8"/>
        <v>4</v>
      </c>
      <c r="R23" s="17"/>
      <c r="S23" s="57">
        <v>4.6243902439024387</v>
      </c>
      <c r="T23" s="57">
        <v>257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0.44135590277777786</v>
      </c>
      <c r="AD23" s="57">
        <f t="shared" si="12"/>
        <v>-30.453557291666673</v>
      </c>
      <c r="AE23" s="57">
        <v>-6.56</v>
      </c>
      <c r="AF23" s="57">
        <v>-8.2622404545454504</v>
      </c>
      <c r="AG23" s="57">
        <v>0</v>
      </c>
    </row>
    <row r="24" spans="1:33" ht="15.75" customHeight="1">
      <c r="A24" s="13" t="s">
        <v>74</v>
      </c>
      <c r="B24" s="13"/>
      <c r="C24" s="17">
        <f t="shared" si="4"/>
        <v>41.300217391304344</v>
      </c>
      <c r="D24" s="17">
        <v>46</v>
      </c>
      <c r="E24" s="17">
        <v>0</v>
      </c>
      <c r="F24" s="17">
        <v>1899.81</v>
      </c>
      <c r="G24" s="17">
        <v>-0.11</v>
      </c>
      <c r="H24" s="17">
        <f t="shared" si="1"/>
        <v>5.7900526894794747E-5</v>
      </c>
      <c r="I24" s="17">
        <f t="shared" si="2"/>
        <v>0.4763045601310531</v>
      </c>
      <c r="J24" s="17">
        <f t="shared" si="5"/>
        <v>904.88816638257595</v>
      </c>
      <c r="K24" s="17">
        <f t="shared" si="3"/>
        <v>19.671481877882087</v>
      </c>
      <c r="L24" s="17">
        <v>110</v>
      </c>
      <c r="M24" s="17">
        <f t="shared" si="6"/>
        <v>0.41818181818181815</v>
      </c>
      <c r="N24" s="17">
        <v>369</v>
      </c>
      <c r="O24" s="17">
        <f t="shared" ref="O24:P24" si="32">D24/7</f>
        <v>6.5714285714285712</v>
      </c>
      <c r="P24" s="17">
        <f t="shared" si="32"/>
        <v>0</v>
      </c>
      <c r="Q24" s="17">
        <f t="shared" si="8"/>
        <v>56</v>
      </c>
      <c r="R24" s="17"/>
      <c r="S24" s="57">
        <v>2.4184100418410042</v>
      </c>
      <c r="T24" s="57">
        <v>257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0.44135590277777786</v>
      </c>
      <c r="AD24" s="57">
        <f t="shared" si="12"/>
        <v>-28.017272708333337</v>
      </c>
      <c r="AE24" s="57">
        <v>-6.56</v>
      </c>
      <c r="AF24" s="57">
        <v>-8.2622404545454504</v>
      </c>
      <c r="AG24" s="57">
        <v>0</v>
      </c>
    </row>
    <row r="25" spans="1:33" ht="15.75" customHeight="1">
      <c r="A25" s="13" t="s">
        <v>76</v>
      </c>
      <c r="B25" s="13" t="s">
        <v>733</v>
      </c>
      <c r="C25" s="17">
        <f t="shared" si="4"/>
        <v>48.272533333333335</v>
      </c>
      <c r="D25" s="17">
        <v>75</v>
      </c>
      <c r="E25" s="17">
        <v>0</v>
      </c>
      <c r="F25" s="17">
        <v>3620.44</v>
      </c>
      <c r="G25" s="17">
        <v>-0.49</v>
      </c>
      <c r="H25" s="17">
        <f t="shared" si="1"/>
        <v>1.3534266553236622E-4</v>
      </c>
      <c r="I25" s="17">
        <f t="shared" si="2"/>
        <v>0.52977970356409476</v>
      </c>
      <c r="J25" s="17">
        <f t="shared" si="5"/>
        <v>1918.0356299715911</v>
      </c>
      <c r="K25" s="17">
        <f t="shared" si="3"/>
        <v>25.573808399621214</v>
      </c>
      <c r="L25" s="17">
        <v>168</v>
      </c>
      <c r="M25" s="17">
        <f t="shared" si="6"/>
        <v>0.44642857142857145</v>
      </c>
      <c r="N25" s="17">
        <v>296</v>
      </c>
      <c r="O25" s="17">
        <f t="shared" ref="O25:P25" si="33">D25/7</f>
        <v>10.714285714285714</v>
      </c>
      <c r="P25" s="17">
        <f t="shared" si="33"/>
        <v>0</v>
      </c>
      <c r="Q25" s="17">
        <f t="shared" si="8"/>
        <v>27</v>
      </c>
      <c r="R25" s="17"/>
      <c r="S25" s="57">
        <v>2.4457142857142862</v>
      </c>
      <c r="T25" s="57">
        <v>257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0.44135590277777786</v>
      </c>
      <c r="AD25" s="57">
        <f t="shared" si="12"/>
        <v>-45.680335937500011</v>
      </c>
      <c r="AE25" s="57">
        <v>-6.58</v>
      </c>
      <c r="AF25" s="57">
        <v>-8.2622404545454504</v>
      </c>
      <c r="AG25" s="57">
        <v>0</v>
      </c>
    </row>
    <row r="26" spans="1:33" ht="15.75" customHeight="1">
      <c r="A26" s="13" t="s">
        <v>78</v>
      </c>
      <c r="B26" s="13" t="s">
        <v>734</v>
      </c>
      <c r="C26" s="17">
        <f t="shared" si="4"/>
        <v>48.003953488372098</v>
      </c>
      <c r="D26" s="17">
        <v>43</v>
      </c>
      <c r="E26" s="17">
        <v>0</v>
      </c>
      <c r="F26" s="17">
        <v>2064.17</v>
      </c>
      <c r="G26" s="17">
        <v>-0.24</v>
      </c>
      <c r="H26" s="17">
        <f t="shared" si="1"/>
        <v>1.1626949330723728E-4</v>
      </c>
      <c r="I26" s="17">
        <f t="shared" si="2"/>
        <v>0.52800791658812596</v>
      </c>
      <c r="J26" s="17">
        <f t="shared" si="5"/>
        <v>1089.898101183712</v>
      </c>
      <c r="K26" s="17">
        <f t="shared" si="3"/>
        <v>25.346467469388653</v>
      </c>
      <c r="L26" s="17">
        <v>117</v>
      </c>
      <c r="M26" s="17">
        <f t="shared" si="6"/>
        <v>0.36752136752136755</v>
      </c>
      <c r="N26" s="17">
        <v>137</v>
      </c>
      <c r="O26" s="17">
        <f t="shared" ref="O26:P26" si="34">D26/7</f>
        <v>6.1428571428571432</v>
      </c>
      <c r="P26" s="17">
        <f t="shared" si="34"/>
        <v>0</v>
      </c>
      <c r="Q26" s="17">
        <f t="shared" si="8"/>
        <v>22</v>
      </c>
      <c r="R26" s="17"/>
      <c r="S26" s="57">
        <v>2.735395189003436</v>
      </c>
      <c r="T26" s="57">
        <v>257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0.44135590277777786</v>
      </c>
      <c r="AD26" s="57">
        <f t="shared" si="12"/>
        <v>-26.190059270833338</v>
      </c>
      <c r="AE26" s="57">
        <v>-6.58</v>
      </c>
      <c r="AF26" s="57">
        <v>-8.2622404545454504</v>
      </c>
      <c r="AG26" s="57">
        <v>0</v>
      </c>
    </row>
    <row r="27" spans="1:33" ht="15.75" customHeight="1">
      <c r="A27" s="13" t="s">
        <v>79</v>
      </c>
      <c r="B27" s="13" t="s">
        <v>643</v>
      </c>
      <c r="C27" s="17">
        <f t="shared" si="4"/>
        <v>49.353043478260865</v>
      </c>
      <c r="D27" s="17">
        <v>23</v>
      </c>
      <c r="E27" s="17">
        <v>0</v>
      </c>
      <c r="F27" s="17">
        <v>1135.1199999999999</v>
      </c>
      <c r="G27" s="17">
        <v>-0.16</v>
      </c>
      <c r="H27" s="17">
        <f t="shared" si="1"/>
        <v>1.4095426034251886E-4</v>
      </c>
      <c r="I27" s="17">
        <f t="shared" si="2"/>
        <v>0.53678186728388888</v>
      </c>
      <c r="J27" s="17">
        <f t="shared" si="5"/>
        <v>609.31183319128786</v>
      </c>
      <c r="K27" s="17">
        <f t="shared" si="3"/>
        <v>26.491818834403819</v>
      </c>
      <c r="L27" s="17">
        <v>67</v>
      </c>
      <c r="M27" s="17">
        <f t="shared" si="6"/>
        <v>0.34328358208955223</v>
      </c>
      <c r="N27" s="17">
        <v>219</v>
      </c>
      <c r="O27" s="17">
        <f t="shared" ref="O27:P27" si="35">D27/7</f>
        <v>3.2857142857142856</v>
      </c>
      <c r="P27" s="17">
        <f t="shared" si="35"/>
        <v>0</v>
      </c>
      <c r="Q27" s="17">
        <f t="shared" si="8"/>
        <v>66</v>
      </c>
      <c r="R27" s="17"/>
      <c r="S27" s="57">
        <v>3.9103139013452921</v>
      </c>
      <c r="T27" s="57">
        <v>257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0.44135590277777786</v>
      </c>
      <c r="AD27" s="57">
        <f t="shared" si="12"/>
        <v>-14.008636354166669</v>
      </c>
      <c r="AE27" s="57">
        <v>-6.58</v>
      </c>
      <c r="AF27" s="57">
        <v>-8.2622404545454504</v>
      </c>
      <c r="AG27" s="57">
        <v>0</v>
      </c>
    </row>
    <row r="28" spans="1:33" ht="15.75" customHeight="1">
      <c r="A28" s="13" t="s">
        <v>81</v>
      </c>
      <c r="B28" s="13" t="s">
        <v>643</v>
      </c>
      <c r="C28" s="17">
        <f t="shared" si="4"/>
        <v>47.95</v>
      </c>
      <c r="D28" s="17">
        <v>27</v>
      </c>
      <c r="E28" s="17">
        <v>0</v>
      </c>
      <c r="F28" s="17">
        <v>1294.6500000000001</v>
      </c>
      <c r="G28" s="17">
        <v>-0.16</v>
      </c>
      <c r="H28" s="17">
        <f t="shared" si="1"/>
        <v>1.2358552504537906E-4</v>
      </c>
      <c r="I28" s="17">
        <f t="shared" si="2"/>
        <v>0.53267158071800291</v>
      </c>
      <c r="J28" s="17">
        <f t="shared" si="5"/>
        <v>689.6232619765625</v>
      </c>
      <c r="K28" s="17">
        <f t="shared" si="3"/>
        <v>25.541602295428241</v>
      </c>
      <c r="L28" s="17">
        <v>65</v>
      </c>
      <c r="M28" s="17">
        <f t="shared" si="6"/>
        <v>0.41538461538461541</v>
      </c>
      <c r="N28" s="17">
        <v>189</v>
      </c>
      <c r="O28" s="17">
        <f t="shared" ref="O28:P28" si="36">D28/7</f>
        <v>3.8571428571428572</v>
      </c>
      <c r="P28" s="17">
        <f t="shared" si="36"/>
        <v>0</v>
      </c>
      <c r="Q28" s="17">
        <f t="shared" si="8"/>
        <v>49</v>
      </c>
      <c r="R28" s="17"/>
      <c r="S28" s="57">
        <v>5.8250000000000002</v>
      </c>
      <c r="T28" s="57">
        <v>257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0.44135590277777786</v>
      </c>
      <c r="AD28" s="57">
        <f t="shared" si="12"/>
        <v>-16.444920937500004</v>
      </c>
      <c r="AE28" s="57">
        <v>-6.58</v>
      </c>
      <c r="AF28" s="57">
        <v>-8.0209006328125003</v>
      </c>
      <c r="AG28" s="57">
        <v>0</v>
      </c>
    </row>
    <row r="29" spans="1:33" ht="15.75" customHeight="1">
      <c r="A29" s="13" t="s">
        <v>82</v>
      </c>
      <c r="B29" s="13" t="s">
        <v>735</v>
      </c>
      <c r="C29" s="17">
        <f t="shared" si="4"/>
        <v>47.95</v>
      </c>
      <c r="D29" s="17">
        <v>16</v>
      </c>
      <c r="E29" s="17">
        <v>0</v>
      </c>
      <c r="F29" s="17">
        <v>767.2</v>
      </c>
      <c r="G29" s="17">
        <v>-0.16</v>
      </c>
      <c r="H29" s="17">
        <f t="shared" si="1"/>
        <v>2.0855057351407716E-4</v>
      </c>
      <c r="I29" s="17">
        <f t="shared" si="2"/>
        <v>0.53258661566953436</v>
      </c>
      <c r="J29" s="17">
        <f t="shared" si="5"/>
        <v>408.60045154166676</v>
      </c>
      <c r="K29" s="17">
        <f t="shared" si="3"/>
        <v>25.537528221354172</v>
      </c>
      <c r="L29" s="17">
        <v>53</v>
      </c>
      <c r="M29" s="17">
        <f t="shared" si="6"/>
        <v>0.30188679245283018</v>
      </c>
      <c r="N29" s="17">
        <v>173</v>
      </c>
      <c r="O29" s="17">
        <f t="shared" ref="O29:P29" si="37">D29/7</f>
        <v>2.2857142857142856</v>
      </c>
      <c r="P29" s="17">
        <f t="shared" si="37"/>
        <v>0</v>
      </c>
      <c r="Q29" s="17">
        <f t="shared" si="8"/>
        <v>75</v>
      </c>
      <c r="R29" s="17"/>
      <c r="S29" s="57">
        <v>2.774928774928775</v>
      </c>
      <c r="T29" s="57">
        <v>257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0.44135590277777786</v>
      </c>
      <c r="AD29" s="57">
        <f t="shared" si="12"/>
        <v>-9.745138333333335</v>
      </c>
      <c r="AE29" s="57">
        <v>-6.58</v>
      </c>
      <c r="AF29" s="57">
        <v>-8.0209006328125003</v>
      </c>
      <c r="AG29" s="57">
        <v>0</v>
      </c>
    </row>
    <row r="30" spans="1:33" ht="15.75" customHeight="1">
      <c r="A30" s="13" t="s">
        <v>84</v>
      </c>
      <c r="B30" s="13" t="s">
        <v>736</v>
      </c>
      <c r="C30" s="17">
        <f t="shared" si="4"/>
        <v>47.395000000000003</v>
      </c>
      <c r="D30" s="17">
        <v>16</v>
      </c>
      <c r="E30" s="17">
        <v>0</v>
      </c>
      <c r="F30" s="17">
        <v>758.32</v>
      </c>
      <c r="G30" s="17">
        <v>-0.1</v>
      </c>
      <c r="H30" s="17">
        <f t="shared" si="1"/>
        <v>1.318704504694588E-4</v>
      </c>
      <c r="I30" s="17">
        <f t="shared" si="2"/>
        <v>0.5289487967370855</v>
      </c>
      <c r="J30" s="17">
        <f t="shared" si="5"/>
        <v>401.1124515416667</v>
      </c>
      <c r="K30" s="17">
        <f t="shared" si="3"/>
        <v>25.069528221354169</v>
      </c>
      <c r="L30" s="17">
        <v>55</v>
      </c>
      <c r="M30" s="17">
        <f t="shared" si="6"/>
        <v>0.29090909090909089</v>
      </c>
      <c r="N30" s="17">
        <v>157</v>
      </c>
      <c r="O30" s="17">
        <f t="shared" ref="O30:P30" si="38">D30/7</f>
        <v>2.2857142857142856</v>
      </c>
      <c r="P30" s="17">
        <f t="shared" si="38"/>
        <v>0</v>
      </c>
      <c r="Q30" s="17">
        <f t="shared" si="8"/>
        <v>68</v>
      </c>
      <c r="R30" s="17"/>
      <c r="S30" s="57">
        <v>2.5255102040816331</v>
      </c>
      <c r="T30" s="57">
        <v>257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0.44135590277777786</v>
      </c>
      <c r="AD30" s="57">
        <f t="shared" si="12"/>
        <v>-9.745138333333335</v>
      </c>
      <c r="AE30" s="57">
        <v>-6.58</v>
      </c>
      <c r="AF30" s="57">
        <v>-8.0209006328125003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34.248571428571431</v>
      </c>
      <c r="D31" s="17">
        <v>28</v>
      </c>
      <c r="E31" s="17">
        <v>0</v>
      </c>
      <c r="F31" s="17">
        <v>958.96</v>
      </c>
      <c r="G31" s="17">
        <v>-0.08</v>
      </c>
      <c r="H31" s="17">
        <f t="shared" si="1"/>
        <v>8.3423709018102941E-5</v>
      </c>
      <c r="I31" s="17">
        <f t="shared" si="2"/>
        <v>0.40581128534862415</v>
      </c>
      <c r="J31" s="17">
        <f t="shared" si="5"/>
        <v>389.15679019791662</v>
      </c>
      <c r="K31" s="17">
        <f t="shared" si="3"/>
        <v>13.898456792782737</v>
      </c>
      <c r="L31" s="17">
        <v>53</v>
      </c>
      <c r="M31" s="17">
        <f t="shared" si="6"/>
        <v>0.52830188679245282</v>
      </c>
      <c r="N31" s="17">
        <v>139</v>
      </c>
      <c r="O31" s="17">
        <f t="shared" ref="O31:P31" si="39">D31/7</f>
        <v>4</v>
      </c>
      <c r="P31" s="17">
        <f t="shared" si="39"/>
        <v>0</v>
      </c>
      <c r="Q31" s="17">
        <f t="shared" si="8"/>
        <v>34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2.9486404833836861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0.44135590277777786</v>
      </c>
      <c r="AD31" s="57">
        <f t="shared" si="12"/>
        <v>-17.053992083333338</v>
      </c>
      <c r="AE31" s="57">
        <v>-6.58</v>
      </c>
      <c r="AF31" s="57">
        <v>-8.0209006328125003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1:33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1:33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1:33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1:33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1:33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1:33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1:33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1:33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2.164062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9.33203125" customWidth="1"/>
    <col min="21" max="21" width="18.5" customWidth="1"/>
    <col min="22" max="22" width="2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Info!B1:BJ7000""),4,FALSE),"""")"),"Barcaloo Playground Safety Handles – Blue Grab Handle Bars for Jungle Gym")</f>
        <v>Barcaloo Playground Safety Handles – Blue Grab Handle Bars for Jungle Gym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Info!B1:BJ7000""),3,FALSE),"""")"),"B08MQR2QP8")</f>
        <v>B08MQR2QP8</v>
      </c>
      <c r="B2" s="2" t="s">
        <v>737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90.75" customHeight="1">
      <c r="A3" s="45" t="s">
        <v>32</v>
      </c>
      <c r="B3" s="46"/>
      <c r="C3" s="3">
        <f>((AE31+AF31)/0.85)*-1</f>
        <v>6.2001637401470582</v>
      </c>
      <c r="D3" s="4">
        <f>SUM(D4:D99763)</f>
        <v>207</v>
      </c>
      <c r="E3" s="4"/>
      <c r="F3" s="5">
        <f t="shared" ref="F3:G3" si="0">SUM(F4:F99763)</f>
        <v>2216.87</v>
      </c>
      <c r="G3" s="5">
        <f t="shared" si="0"/>
        <v>-291.47000000000003</v>
      </c>
      <c r="H3" s="6">
        <f>G3/F3*-1</f>
        <v>0.13147816516078978</v>
      </c>
      <c r="I3" s="7">
        <f>J3/F3</f>
        <v>0.22511725297262394</v>
      </c>
      <c r="J3" s="5">
        <f>SUM(J4:J99763)</f>
        <v>499.05568459742079</v>
      </c>
      <c r="K3" s="5">
        <f>J3/D3</f>
        <v>2.4108970270406802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QTY-550")</f>
        <v>US Storage QTY-550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53</v>
      </c>
      <c r="X3" s="6">
        <f>AVERAGE(X4:X99763)</f>
        <v>0.21666723545605532</v>
      </c>
      <c r="Y3" s="5">
        <f>ROUND(AVERAGE(Y4:Y99763),2)</f>
        <v>1.74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Info!B2:BZ7000""),36,false)),"""")*-1"),-1.630139179125)</f>
        <v>-1.6301391791249999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customHeight="1">
      <c r="A18" s="13" t="s">
        <v>61</v>
      </c>
      <c r="B18" s="13" t="s">
        <v>680</v>
      </c>
      <c r="C18" s="17">
        <f t="shared" ref="C18:C31" si="1">IFERROR(F18/D18," - ")</f>
        <v>9.99</v>
      </c>
      <c r="D18" s="17">
        <v>7</v>
      </c>
      <c r="E18" s="17">
        <v>0</v>
      </c>
      <c r="F18" s="17">
        <v>69.930000000000007</v>
      </c>
      <c r="G18" s="17">
        <v>-11.11</v>
      </c>
      <c r="H18" s="17">
        <f t="shared" ref="H18:H31" si="2">G18/F18*-1</f>
        <v>0.15887315887315884</v>
      </c>
      <c r="I18" s="17">
        <f t="shared" ref="I18:I31" si="3">J18/F18</f>
        <v>0.16724856182481226</v>
      </c>
      <c r="J18" s="17">
        <f t="shared" ref="J18:J31" si="4">F18*0.85+G18+AF18*D18+D18*AE18+AG18+AD18</f>
        <v>11.695691928409122</v>
      </c>
      <c r="K18" s="17">
        <f t="shared" ref="K18:K31" si="5">J18/D18</f>
        <v>1.6708131326298745</v>
      </c>
      <c r="L18" s="17">
        <v>15</v>
      </c>
      <c r="M18" s="17">
        <f t="shared" ref="M18:M31" si="6">IFERROR(D18/L18,"-")</f>
        <v>0.46666666666666667</v>
      </c>
      <c r="N18" s="17">
        <v>193</v>
      </c>
      <c r="O18" s="17">
        <f t="shared" ref="O18:P18" si="7">D18/7</f>
        <v>1</v>
      </c>
      <c r="P18" s="17">
        <f t="shared" si="7"/>
        <v>0</v>
      </c>
      <c r="Q18" s="17">
        <f t="shared" ref="Q18:Q31" si="8">ROUNDDOWN(N18/(O18+P18),0)</f>
        <v>193</v>
      </c>
      <c r="R18" s="17"/>
      <c r="S18" s="57">
        <v>4.0404040404040407E-2</v>
      </c>
      <c r="T18" s="57">
        <v>250</v>
      </c>
      <c r="U18" s="58" t="s">
        <v>63</v>
      </c>
      <c r="V18" s="61" t="s">
        <v>63</v>
      </c>
      <c r="W18" s="57">
        <v>2</v>
      </c>
      <c r="X18" s="57">
        <f t="shared" ref="X18:X31" si="9">IFERROR(W18/D18,0)</f>
        <v>0.2857142857142857</v>
      </c>
      <c r="Y18" s="57">
        <f t="shared" ref="Y18:Y31" si="10">IFERROR(G18/(W18+Z18)*-1,0)</f>
        <v>3.7033333333333331</v>
      </c>
      <c r="Z18" s="57">
        <v>1</v>
      </c>
      <c r="AA18" s="57" t="s">
        <v>35</v>
      </c>
      <c r="AB18" s="60">
        <f t="shared" ref="AB18:AB31" si="11">IF(OR(AA18="UsLargeStandardSize",AA18="UsSmallStandardSize"),-0.69,-0.48)</f>
        <v>-0.69</v>
      </c>
      <c r="AC18" s="57">
        <v>7.5186041666666661E-2</v>
      </c>
      <c r="AD18" s="57">
        <f t="shared" ref="AD18:AD31" si="12">IFERROR(AB18*AC18*D18*2,0)</f>
        <v>-0.72629716249999987</v>
      </c>
      <c r="AE18" s="57">
        <v>-3.48</v>
      </c>
      <c r="AF18" s="57">
        <v>-1.64978727272727</v>
      </c>
      <c r="AG18" s="57">
        <v>0</v>
      </c>
    </row>
    <row r="19" spans="1:33" ht="15.75" customHeight="1">
      <c r="A19" s="13" t="s">
        <v>64</v>
      </c>
      <c r="B19" s="13" t="s">
        <v>738</v>
      </c>
      <c r="C19" s="17">
        <f t="shared" si="1"/>
        <v>9.99</v>
      </c>
      <c r="D19" s="17">
        <v>15</v>
      </c>
      <c r="E19" s="17">
        <v>0</v>
      </c>
      <c r="F19" s="17">
        <v>149.85</v>
      </c>
      <c r="G19" s="17">
        <v>-36.26</v>
      </c>
      <c r="H19" s="17">
        <f t="shared" si="2"/>
        <v>0.24197530864197531</v>
      </c>
      <c r="I19" s="17">
        <f t="shared" si="3"/>
        <v>8.4146412055995518E-2</v>
      </c>
      <c r="J19" s="17">
        <f t="shared" si="4"/>
        <v>12.609339846590927</v>
      </c>
      <c r="K19" s="17">
        <f t="shared" si="5"/>
        <v>0.84062265643939516</v>
      </c>
      <c r="L19" s="17">
        <v>32</v>
      </c>
      <c r="M19" s="17">
        <f t="shared" si="6"/>
        <v>0.46875</v>
      </c>
      <c r="N19" s="17">
        <v>163</v>
      </c>
      <c r="O19" s="17">
        <f t="shared" ref="O19:P19" si="13">D19/7</f>
        <v>2.1428571428571428</v>
      </c>
      <c r="P19" s="17">
        <f t="shared" si="13"/>
        <v>0</v>
      </c>
      <c r="Q19" s="17">
        <f t="shared" si="8"/>
        <v>76</v>
      </c>
      <c r="R19" s="17"/>
      <c r="S19" s="57">
        <v>0.39560439560439559</v>
      </c>
      <c r="T19" s="57">
        <v>250</v>
      </c>
      <c r="U19" s="58" t="s">
        <v>63</v>
      </c>
      <c r="V19" s="61" t="s">
        <v>63</v>
      </c>
      <c r="W19" s="57">
        <v>10</v>
      </c>
      <c r="X19" s="57">
        <f t="shared" si="9"/>
        <v>0.66666666666666663</v>
      </c>
      <c r="Y19" s="57">
        <f t="shared" si="10"/>
        <v>2.1329411764705881</v>
      </c>
      <c r="Z19" s="57">
        <v>7</v>
      </c>
      <c r="AA19" s="57" t="s">
        <v>35</v>
      </c>
      <c r="AB19" s="60">
        <f t="shared" si="11"/>
        <v>-0.69</v>
      </c>
      <c r="AC19" s="57">
        <v>7.5186041666666661E-2</v>
      </c>
      <c r="AD19" s="57">
        <f t="shared" si="12"/>
        <v>-1.5563510624999999</v>
      </c>
      <c r="AE19" s="57">
        <v>-3.48</v>
      </c>
      <c r="AF19" s="57">
        <v>-1.64978727272727</v>
      </c>
      <c r="AG19" s="57">
        <v>0</v>
      </c>
    </row>
    <row r="20" spans="1:33" ht="15.75" customHeight="1">
      <c r="A20" s="13" t="s">
        <v>66</v>
      </c>
      <c r="B20" s="13" t="s">
        <v>739</v>
      </c>
      <c r="C20" s="17">
        <f t="shared" si="1"/>
        <v>9.99</v>
      </c>
      <c r="D20" s="17">
        <v>23</v>
      </c>
      <c r="E20" s="17">
        <v>0</v>
      </c>
      <c r="F20" s="17">
        <v>229.77</v>
      </c>
      <c r="G20" s="17">
        <v>-38.200000000000003</v>
      </c>
      <c r="H20" s="17">
        <f t="shared" si="2"/>
        <v>0.16625320973147062</v>
      </c>
      <c r="I20" s="17">
        <f t="shared" si="3"/>
        <v>0.1598685109665002</v>
      </c>
      <c r="J20" s="17">
        <f t="shared" si="4"/>
        <v>36.732987764772751</v>
      </c>
      <c r="K20" s="17">
        <f t="shared" si="5"/>
        <v>1.5970864245553371</v>
      </c>
      <c r="L20" s="17">
        <v>31</v>
      </c>
      <c r="M20" s="17">
        <f t="shared" si="6"/>
        <v>0.74193548387096775</v>
      </c>
      <c r="N20" s="17">
        <v>158</v>
      </c>
      <c r="O20" s="17">
        <f t="shared" ref="O20:P20" si="14">D20/7</f>
        <v>3.2857142857142856</v>
      </c>
      <c r="P20" s="17">
        <f t="shared" si="14"/>
        <v>0</v>
      </c>
      <c r="Q20" s="17">
        <f t="shared" si="8"/>
        <v>48</v>
      </c>
      <c r="R20" s="17"/>
      <c r="S20" s="57">
        <v>0.93827160493827155</v>
      </c>
      <c r="T20" s="57">
        <v>250</v>
      </c>
      <c r="U20" s="58" t="s">
        <v>63</v>
      </c>
      <c r="V20" s="61" t="s">
        <v>63</v>
      </c>
      <c r="W20" s="57">
        <v>10</v>
      </c>
      <c r="X20" s="57">
        <f t="shared" si="9"/>
        <v>0.43478260869565216</v>
      </c>
      <c r="Y20" s="57">
        <f t="shared" si="10"/>
        <v>1.7363636363636366</v>
      </c>
      <c r="Z20" s="57">
        <v>12</v>
      </c>
      <c r="AA20" s="57" t="s">
        <v>35</v>
      </c>
      <c r="AB20" s="60">
        <f t="shared" si="11"/>
        <v>-0.69</v>
      </c>
      <c r="AC20" s="57">
        <v>7.5186041666666661E-2</v>
      </c>
      <c r="AD20" s="57">
        <f t="shared" si="12"/>
        <v>-2.3864049624999999</v>
      </c>
      <c r="AE20" s="57">
        <v>-3.48</v>
      </c>
      <c r="AF20" s="57">
        <v>-1.64978727272727</v>
      </c>
      <c r="AG20" s="57">
        <v>0</v>
      </c>
    </row>
    <row r="21" spans="1:33" ht="15.75" customHeight="1">
      <c r="A21" s="13" t="s">
        <v>68</v>
      </c>
      <c r="B21" s="13" t="s">
        <v>654</v>
      </c>
      <c r="C21" s="17">
        <f t="shared" si="1"/>
        <v>10.511739130434783</v>
      </c>
      <c r="D21" s="17">
        <v>23</v>
      </c>
      <c r="E21" s="17">
        <v>0</v>
      </c>
      <c r="F21" s="17">
        <v>241.77</v>
      </c>
      <c r="G21" s="17">
        <v>-56.96</v>
      </c>
      <c r="H21" s="17">
        <f t="shared" si="2"/>
        <v>0.23559581420358192</v>
      </c>
      <c r="I21" s="17">
        <f t="shared" si="3"/>
        <v>0.11652805461708558</v>
      </c>
      <c r="J21" s="17">
        <f t="shared" si="4"/>
        <v>28.172987764772781</v>
      </c>
      <c r="K21" s="17">
        <f t="shared" si="5"/>
        <v>1.22491251151186</v>
      </c>
      <c r="L21" s="17">
        <v>52</v>
      </c>
      <c r="M21" s="17">
        <f t="shared" si="6"/>
        <v>0.44230769230769229</v>
      </c>
      <c r="N21" s="17">
        <v>135</v>
      </c>
      <c r="O21" s="17">
        <f t="shared" ref="O21:P21" si="15">D21/7</f>
        <v>3.2857142857142856</v>
      </c>
      <c r="P21" s="17">
        <f t="shared" si="15"/>
        <v>0</v>
      </c>
      <c r="Q21" s="17">
        <f t="shared" si="8"/>
        <v>41</v>
      </c>
      <c r="R21" s="17"/>
      <c r="S21" s="57">
        <v>1.6338028169014081</v>
      </c>
      <c r="T21" s="57">
        <v>250</v>
      </c>
      <c r="U21" s="58" t="s">
        <v>63</v>
      </c>
      <c r="V21" s="61" t="s">
        <v>63</v>
      </c>
      <c r="W21" s="57">
        <v>8</v>
      </c>
      <c r="X21" s="57">
        <f t="shared" si="9"/>
        <v>0.34782608695652173</v>
      </c>
      <c r="Y21" s="57">
        <f t="shared" si="10"/>
        <v>1.6752941176470588</v>
      </c>
      <c r="Z21" s="57">
        <v>26</v>
      </c>
      <c r="AA21" s="57" t="s">
        <v>35</v>
      </c>
      <c r="AB21" s="60">
        <f t="shared" si="11"/>
        <v>-0.69</v>
      </c>
      <c r="AC21" s="57">
        <v>7.5186041666666661E-2</v>
      </c>
      <c r="AD21" s="57">
        <f t="shared" si="12"/>
        <v>-2.3864049624999999</v>
      </c>
      <c r="AE21" s="57">
        <v>-3.48</v>
      </c>
      <c r="AF21" s="57">
        <v>-1.64978727272727</v>
      </c>
      <c r="AG21" s="57">
        <v>0</v>
      </c>
    </row>
    <row r="22" spans="1:33" ht="15.75" customHeight="1">
      <c r="A22" s="13" t="s">
        <v>70</v>
      </c>
      <c r="B22" s="13" t="s">
        <v>740</v>
      </c>
      <c r="C22" s="17">
        <f t="shared" si="1"/>
        <v>9.99</v>
      </c>
      <c r="D22" s="17">
        <v>14</v>
      </c>
      <c r="E22" s="17">
        <v>0</v>
      </c>
      <c r="F22" s="17">
        <v>139.86000000000001</v>
      </c>
      <c r="G22" s="17">
        <v>-55.85</v>
      </c>
      <c r="H22" s="17">
        <f t="shared" si="2"/>
        <v>0.3993278993278993</v>
      </c>
      <c r="I22" s="17">
        <f t="shared" si="3"/>
        <v>-7.3206178629928245E-2</v>
      </c>
      <c r="J22" s="17">
        <f t="shared" si="4"/>
        <v>-10.238616143181765</v>
      </c>
      <c r="K22" s="17">
        <f t="shared" si="5"/>
        <v>-0.73132972451298328</v>
      </c>
      <c r="L22" s="17">
        <v>41</v>
      </c>
      <c r="M22" s="17">
        <f t="shared" si="6"/>
        <v>0.34146341463414637</v>
      </c>
      <c r="N22" s="17">
        <v>119</v>
      </c>
      <c r="O22" s="17">
        <f t="shared" ref="O22:P22" si="16">D22/7</f>
        <v>2</v>
      </c>
      <c r="P22" s="17">
        <f t="shared" si="16"/>
        <v>0</v>
      </c>
      <c r="Q22" s="17">
        <f t="shared" si="8"/>
        <v>59</v>
      </c>
      <c r="R22" s="17"/>
      <c r="S22" s="57">
        <v>1.0125</v>
      </c>
      <c r="T22" s="57">
        <v>250</v>
      </c>
      <c r="U22" s="58" t="s">
        <v>63</v>
      </c>
      <c r="V22" s="61" t="s">
        <v>63</v>
      </c>
      <c r="W22" s="57">
        <v>8</v>
      </c>
      <c r="X22" s="57">
        <f t="shared" si="9"/>
        <v>0.5714285714285714</v>
      </c>
      <c r="Y22" s="57">
        <f t="shared" si="10"/>
        <v>2.3270833333333334</v>
      </c>
      <c r="Z22" s="57">
        <v>16</v>
      </c>
      <c r="AA22" s="57" t="s">
        <v>35</v>
      </c>
      <c r="AB22" s="60">
        <f t="shared" si="11"/>
        <v>-0.69</v>
      </c>
      <c r="AC22" s="57">
        <v>7.5186041666666661E-2</v>
      </c>
      <c r="AD22" s="57">
        <f t="shared" si="12"/>
        <v>-1.4525943249999997</v>
      </c>
      <c r="AE22" s="57">
        <v>-3.48</v>
      </c>
      <c r="AF22" s="57">
        <v>-1.64978727272727</v>
      </c>
      <c r="AG22" s="57">
        <v>0</v>
      </c>
    </row>
    <row r="23" spans="1:33" ht="15.75" customHeight="1">
      <c r="A23" s="13" t="s">
        <v>72</v>
      </c>
      <c r="B23" s="13" t="s">
        <v>741</v>
      </c>
      <c r="C23" s="17">
        <f t="shared" si="1"/>
        <v>9.6886666666666681</v>
      </c>
      <c r="D23" s="17">
        <v>30</v>
      </c>
      <c r="E23" s="17">
        <v>0</v>
      </c>
      <c r="F23" s="17">
        <v>290.66000000000003</v>
      </c>
      <c r="G23" s="17">
        <v>-60.09</v>
      </c>
      <c r="H23" s="17">
        <f t="shared" si="2"/>
        <v>0.20673639303653754</v>
      </c>
      <c r="I23" s="17">
        <f t="shared" si="3"/>
        <v>0.10309185884945259</v>
      </c>
      <c r="J23" s="17">
        <f t="shared" si="4"/>
        <v>29.964679693181893</v>
      </c>
      <c r="K23" s="17">
        <f t="shared" si="5"/>
        <v>0.99882265643939638</v>
      </c>
      <c r="L23" s="17">
        <v>53</v>
      </c>
      <c r="M23" s="17">
        <f t="shared" si="6"/>
        <v>0.56603773584905659</v>
      </c>
      <c r="N23" s="17">
        <v>92</v>
      </c>
      <c r="O23" s="17">
        <f t="shared" ref="O23:P23" si="17">D23/7</f>
        <v>4.2857142857142856</v>
      </c>
      <c r="P23" s="17">
        <f t="shared" si="17"/>
        <v>0</v>
      </c>
      <c r="Q23" s="17">
        <f t="shared" si="8"/>
        <v>21</v>
      </c>
      <c r="R23" s="17"/>
      <c r="S23" s="57">
        <v>1.310810810810811</v>
      </c>
      <c r="T23" s="57">
        <v>250</v>
      </c>
      <c r="U23" s="58" t="s">
        <v>63</v>
      </c>
      <c r="V23" s="61" t="s">
        <v>63</v>
      </c>
      <c r="W23" s="57">
        <v>12</v>
      </c>
      <c r="X23" s="57">
        <f t="shared" si="9"/>
        <v>0.4</v>
      </c>
      <c r="Y23" s="57">
        <f t="shared" si="10"/>
        <v>2.5037500000000001</v>
      </c>
      <c r="Z23" s="57">
        <v>12</v>
      </c>
      <c r="AA23" s="57" t="s">
        <v>35</v>
      </c>
      <c r="AB23" s="60">
        <f t="shared" si="11"/>
        <v>-0.69</v>
      </c>
      <c r="AC23" s="57">
        <v>7.5186041666666661E-2</v>
      </c>
      <c r="AD23" s="57">
        <f t="shared" si="12"/>
        <v>-3.1127021249999998</v>
      </c>
      <c r="AE23" s="57">
        <v>-3.48</v>
      </c>
      <c r="AF23" s="57">
        <v>-1.64978727272727</v>
      </c>
      <c r="AG23" s="57">
        <v>0</v>
      </c>
    </row>
    <row r="24" spans="1:33" ht="15.75" customHeight="1">
      <c r="A24" s="13" t="s">
        <v>74</v>
      </c>
      <c r="B24" s="13" t="s">
        <v>742</v>
      </c>
      <c r="C24" s="17">
        <f t="shared" si="1"/>
        <v>11.096923076923076</v>
      </c>
      <c r="D24" s="17">
        <v>26</v>
      </c>
      <c r="E24" s="17">
        <v>0</v>
      </c>
      <c r="F24" s="17">
        <v>288.52</v>
      </c>
      <c r="G24" s="17">
        <v>-24.76</v>
      </c>
      <c r="H24" s="17">
        <f t="shared" si="2"/>
        <v>8.5817274365728557E-2</v>
      </c>
      <c r="I24" s="17">
        <f t="shared" si="3"/>
        <v>0.29256154073925894</v>
      </c>
      <c r="J24" s="17">
        <f t="shared" si="4"/>
        <v>84.409855734090982</v>
      </c>
      <c r="K24" s="17">
        <f t="shared" si="5"/>
        <v>3.246532912849653</v>
      </c>
      <c r="L24" s="17">
        <v>58</v>
      </c>
      <c r="M24" s="17">
        <f t="shared" si="6"/>
        <v>0.44827586206896552</v>
      </c>
      <c r="N24" s="17">
        <v>64</v>
      </c>
      <c r="O24" s="17">
        <f t="shared" ref="O24:P24" si="18">D24/7</f>
        <v>3.7142857142857144</v>
      </c>
      <c r="P24" s="17">
        <f t="shared" si="18"/>
        <v>0</v>
      </c>
      <c r="Q24" s="17">
        <f t="shared" si="8"/>
        <v>17</v>
      </c>
      <c r="R24" s="17"/>
      <c r="S24" s="57">
        <v>2.0991735537190079</v>
      </c>
      <c r="T24" s="57">
        <v>250</v>
      </c>
      <c r="U24" s="58" t="s">
        <v>63</v>
      </c>
      <c r="V24" s="61" t="s">
        <v>63</v>
      </c>
      <c r="W24" s="57">
        <v>2</v>
      </c>
      <c r="X24" s="57">
        <f t="shared" si="9"/>
        <v>7.6923076923076927E-2</v>
      </c>
      <c r="Y24" s="57">
        <f t="shared" si="10"/>
        <v>6.19</v>
      </c>
      <c r="Z24" s="57">
        <v>2</v>
      </c>
      <c r="AA24" s="57" t="s">
        <v>35</v>
      </c>
      <c r="AB24" s="60">
        <f t="shared" si="11"/>
        <v>-0.69</v>
      </c>
      <c r="AC24" s="57">
        <v>7.5186041666666661E-2</v>
      </c>
      <c r="AD24" s="57">
        <f t="shared" si="12"/>
        <v>-2.6976751749999996</v>
      </c>
      <c r="AE24" s="57">
        <v>-3.48</v>
      </c>
      <c r="AF24" s="57">
        <v>-1.64978727272727</v>
      </c>
      <c r="AG24" s="57">
        <v>0</v>
      </c>
    </row>
    <row r="25" spans="1:33" ht="15.75" customHeight="1">
      <c r="A25" s="13" t="s">
        <v>76</v>
      </c>
      <c r="B25" s="13" t="s">
        <v>643</v>
      </c>
      <c r="C25" s="17">
        <f t="shared" si="1"/>
        <v>10.26705882352941</v>
      </c>
      <c r="D25" s="17">
        <v>17</v>
      </c>
      <c r="E25" s="17">
        <v>0</v>
      </c>
      <c r="F25" s="17">
        <v>174.54</v>
      </c>
      <c r="G25" s="17">
        <v>0</v>
      </c>
      <c r="H25" s="17">
        <f t="shared" si="2"/>
        <v>0</v>
      </c>
      <c r="I25" s="17">
        <f t="shared" si="3"/>
        <v>0.32467487009359686</v>
      </c>
      <c r="J25" s="17">
        <f t="shared" si="4"/>
        <v>56.668751826136393</v>
      </c>
      <c r="K25" s="17">
        <f t="shared" si="5"/>
        <v>3.3334559897727289</v>
      </c>
      <c r="L25" s="17">
        <v>23</v>
      </c>
      <c r="M25" s="17">
        <f t="shared" si="6"/>
        <v>0.73913043478260865</v>
      </c>
      <c r="N25" s="17">
        <v>49</v>
      </c>
      <c r="O25" s="17">
        <f t="shared" ref="O25:P25" si="19">D25/7</f>
        <v>2.4285714285714284</v>
      </c>
      <c r="P25" s="17">
        <f t="shared" si="19"/>
        <v>0</v>
      </c>
      <c r="Q25" s="17">
        <f t="shared" si="8"/>
        <v>20</v>
      </c>
      <c r="R25" s="17"/>
      <c r="S25" s="57">
        <v>3.0351758793969852</v>
      </c>
      <c r="T25" s="57">
        <v>250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7.5186041666666661E-2</v>
      </c>
      <c r="AD25" s="57">
        <f t="shared" si="12"/>
        <v>-1.7638645374999997</v>
      </c>
      <c r="AE25" s="57">
        <v>-3.64</v>
      </c>
      <c r="AF25" s="57">
        <v>-1.64978727272727</v>
      </c>
      <c r="AG25" s="57">
        <v>0</v>
      </c>
    </row>
    <row r="26" spans="1:33" ht="15.75" customHeight="1">
      <c r="A26" s="13" t="s">
        <v>78</v>
      </c>
      <c r="B26" s="13" t="s">
        <v>743</v>
      </c>
      <c r="C26" s="17">
        <f t="shared" si="1"/>
        <v>12.007272727272728</v>
      </c>
      <c r="D26" s="17">
        <v>11</v>
      </c>
      <c r="E26" s="17">
        <v>0</v>
      </c>
      <c r="F26" s="17">
        <v>132.08000000000001</v>
      </c>
      <c r="G26" s="17">
        <v>0</v>
      </c>
      <c r="H26" s="17">
        <f t="shared" si="2"/>
        <v>0</v>
      </c>
      <c r="I26" s="17">
        <f t="shared" si="3"/>
        <v>0.40081023536871607</v>
      </c>
      <c r="J26" s="17">
        <f t="shared" si="4"/>
        <v>52.939015887500027</v>
      </c>
      <c r="K26" s="17">
        <f t="shared" si="5"/>
        <v>4.8126378079545482</v>
      </c>
      <c r="L26" s="17">
        <v>17</v>
      </c>
      <c r="M26" s="17">
        <f t="shared" si="6"/>
        <v>0.6470588235294118</v>
      </c>
      <c r="N26" s="17">
        <v>37</v>
      </c>
      <c r="O26" s="17">
        <f t="shared" ref="O26:P26" si="20">D26/7</f>
        <v>1.5714285714285714</v>
      </c>
      <c r="P26" s="17">
        <f t="shared" si="20"/>
        <v>0</v>
      </c>
      <c r="Q26" s="17">
        <f t="shared" si="8"/>
        <v>23</v>
      </c>
      <c r="R26" s="17"/>
      <c r="S26" s="57">
        <v>1.7050938337801611</v>
      </c>
      <c r="T26" s="57">
        <v>250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7.5186041666666661E-2</v>
      </c>
      <c r="AD26" s="57">
        <f t="shared" si="12"/>
        <v>-1.1413241124999998</v>
      </c>
      <c r="AE26" s="57">
        <v>-3.64</v>
      </c>
      <c r="AF26" s="57">
        <v>-1.64978727272727</v>
      </c>
      <c r="AG26" s="57">
        <v>0</v>
      </c>
    </row>
    <row r="27" spans="1:33" ht="15.75" customHeight="1">
      <c r="A27" s="13" t="s">
        <v>79</v>
      </c>
      <c r="B27" s="13" t="s">
        <v>744</v>
      </c>
      <c r="C27" s="17">
        <f t="shared" si="1"/>
        <v>12.280000000000001</v>
      </c>
      <c r="D27" s="17">
        <v>12</v>
      </c>
      <c r="E27" s="17">
        <v>0</v>
      </c>
      <c r="F27" s="17">
        <v>147.36000000000001</v>
      </c>
      <c r="G27" s="17">
        <v>0</v>
      </c>
      <c r="H27" s="17">
        <f t="shared" si="2"/>
        <v>0</v>
      </c>
      <c r="I27" s="17">
        <f t="shared" si="3"/>
        <v>0.41078631838540153</v>
      </c>
      <c r="J27" s="17">
        <f t="shared" si="4"/>
        <v>60.533471877272774</v>
      </c>
      <c r="K27" s="17">
        <f t="shared" si="5"/>
        <v>5.0444559897727315</v>
      </c>
      <c r="L27" s="17">
        <v>13</v>
      </c>
      <c r="M27" s="17">
        <f t="shared" si="6"/>
        <v>0.92307692307692313</v>
      </c>
      <c r="N27" s="17">
        <v>24</v>
      </c>
      <c r="O27" s="17">
        <f t="shared" ref="O27:P27" si="21">D27/7</f>
        <v>1.7142857142857142</v>
      </c>
      <c r="P27" s="17">
        <f t="shared" si="21"/>
        <v>0</v>
      </c>
      <c r="Q27" s="17">
        <f t="shared" si="8"/>
        <v>14</v>
      </c>
      <c r="R27" s="17"/>
      <c r="S27" s="57">
        <v>2.115501519756839</v>
      </c>
      <c r="T27" s="57">
        <v>250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7.5186041666666661E-2</v>
      </c>
      <c r="AD27" s="57">
        <f t="shared" si="12"/>
        <v>-1.2450808499999999</v>
      </c>
      <c r="AE27" s="57">
        <v>-3.64</v>
      </c>
      <c r="AF27" s="57">
        <v>-1.64978727272727</v>
      </c>
      <c r="AG27" s="57">
        <v>0</v>
      </c>
    </row>
    <row r="28" spans="1:33" ht="15.75" customHeight="1">
      <c r="A28" s="13" t="s">
        <v>81</v>
      </c>
      <c r="B28" s="13" t="s">
        <v>745</v>
      </c>
      <c r="C28" s="17">
        <f t="shared" si="1"/>
        <v>12.625</v>
      </c>
      <c r="D28" s="17">
        <v>10</v>
      </c>
      <c r="E28" s="17">
        <v>0</v>
      </c>
      <c r="F28" s="17">
        <v>126.25</v>
      </c>
      <c r="G28" s="17">
        <v>0</v>
      </c>
      <c r="H28" s="17">
        <f t="shared" si="2"/>
        <v>0</v>
      </c>
      <c r="I28" s="17">
        <f t="shared" si="3"/>
        <v>0.4243448778910891</v>
      </c>
      <c r="J28" s="17">
        <f t="shared" si="4"/>
        <v>53.573540833750002</v>
      </c>
      <c r="K28" s="17">
        <f t="shared" si="5"/>
        <v>5.3573540833750002</v>
      </c>
      <c r="L28" s="17">
        <v>18</v>
      </c>
      <c r="M28" s="17">
        <f t="shared" si="6"/>
        <v>0.55555555555555558</v>
      </c>
      <c r="N28" s="17">
        <v>14</v>
      </c>
      <c r="O28" s="17">
        <f t="shared" ref="O28:P28" si="22">D28/7</f>
        <v>1.4285714285714286</v>
      </c>
      <c r="P28" s="17">
        <f t="shared" si="22"/>
        <v>0</v>
      </c>
      <c r="Q28" s="17">
        <f t="shared" si="8"/>
        <v>9</v>
      </c>
      <c r="R28" s="17"/>
      <c r="S28" s="57">
        <v>2.9090909090909092</v>
      </c>
      <c r="T28" s="57">
        <v>250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7.5186041666666661E-2</v>
      </c>
      <c r="AD28" s="57">
        <f t="shared" si="12"/>
        <v>-1.0375673749999998</v>
      </c>
      <c r="AE28" s="57">
        <v>-3.64</v>
      </c>
      <c r="AF28" s="57">
        <v>-1.6301391791249999</v>
      </c>
      <c r="AG28" s="57">
        <v>0</v>
      </c>
    </row>
    <row r="29" spans="1:33" ht="15.75" customHeight="1">
      <c r="A29" s="13" t="s">
        <v>82</v>
      </c>
      <c r="B29" s="13" t="s">
        <v>746</v>
      </c>
      <c r="C29" s="17">
        <f t="shared" si="1"/>
        <v>11.727272727272727</v>
      </c>
      <c r="D29" s="17">
        <v>11</v>
      </c>
      <c r="E29" s="17">
        <v>0</v>
      </c>
      <c r="F29" s="17">
        <v>129</v>
      </c>
      <c r="G29" s="17">
        <v>0</v>
      </c>
      <c r="H29" s="17">
        <f t="shared" si="2"/>
        <v>0</v>
      </c>
      <c r="I29" s="17">
        <f t="shared" si="3"/>
        <v>0.39176081331104651</v>
      </c>
      <c r="J29" s="17">
        <f t="shared" si="4"/>
        <v>50.537144917124998</v>
      </c>
      <c r="K29" s="17">
        <f t="shared" si="5"/>
        <v>4.5942859015568178</v>
      </c>
      <c r="L29" s="17">
        <v>21</v>
      </c>
      <c r="M29" s="17">
        <f t="shared" si="6"/>
        <v>0.52380952380952384</v>
      </c>
      <c r="N29" s="17">
        <v>104</v>
      </c>
      <c r="O29" s="17">
        <f t="shared" ref="O29:P29" si="23">D29/7</f>
        <v>1.5714285714285714</v>
      </c>
      <c r="P29" s="17">
        <f t="shared" si="23"/>
        <v>0</v>
      </c>
      <c r="Q29" s="17">
        <f t="shared" si="8"/>
        <v>66</v>
      </c>
      <c r="R29" s="17"/>
      <c r="S29" s="57">
        <v>2.5874587458745868</v>
      </c>
      <c r="T29" s="57">
        <v>250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7.5186041666666661E-2</v>
      </c>
      <c r="AD29" s="57">
        <f t="shared" si="12"/>
        <v>-1.1413241124999998</v>
      </c>
      <c r="AE29" s="57">
        <v>-3.64</v>
      </c>
      <c r="AF29" s="57">
        <v>-1.6301391791249999</v>
      </c>
      <c r="AG29" s="57">
        <v>0</v>
      </c>
    </row>
    <row r="30" spans="1:33" ht="15.75" customHeight="1">
      <c r="A30" s="13" t="s">
        <v>84</v>
      </c>
      <c r="B30" s="13" t="s">
        <v>747</v>
      </c>
      <c r="C30" s="17">
        <f t="shared" si="1"/>
        <v>12.934999999999997</v>
      </c>
      <c r="D30" s="17">
        <v>4</v>
      </c>
      <c r="E30" s="17">
        <v>1</v>
      </c>
      <c r="F30" s="17">
        <v>51.739999999999988</v>
      </c>
      <c r="G30" s="17">
        <v>0</v>
      </c>
      <c r="H30" s="17">
        <f t="shared" si="2"/>
        <v>0</v>
      </c>
      <c r="I30" s="17">
        <f t="shared" si="3"/>
        <v>0.4345461216370311</v>
      </c>
      <c r="J30" s="17">
        <f t="shared" si="4"/>
        <v>22.483416333499985</v>
      </c>
      <c r="K30" s="17">
        <f t="shared" si="5"/>
        <v>5.6208540833749963</v>
      </c>
      <c r="L30" s="17">
        <v>21</v>
      </c>
      <c r="M30" s="17">
        <f t="shared" si="6"/>
        <v>0.19047619047619047</v>
      </c>
      <c r="N30" s="17">
        <v>100</v>
      </c>
      <c r="O30" s="17">
        <f t="shared" ref="O30:P30" si="24">D30/7</f>
        <v>0.5714285714285714</v>
      </c>
      <c r="P30" s="17">
        <f t="shared" si="24"/>
        <v>0.14285714285714285</v>
      </c>
      <c r="Q30" s="17">
        <f t="shared" si="8"/>
        <v>140</v>
      </c>
      <c r="R30" s="17"/>
      <c r="S30" s="57">
        <v>2.1002638522427439</v>
      </c>
      <c r="T30" s="57">
        <v>250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7.5186041666666661E-2</v>
      </c>
      <c r="AD30" s="57">
        <f t="shared" si="12"/>
        <v>-0.41502694999999995</v>
      </c>
      <c r="AE30" s="57">
        <v>-3.64</v>
      </c>
      <c r="AF30" s="57">
        <v>-1.6301391791249999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11.385</v>
      </c>
      <c r="D31" s="17">
        <v>4</v>
      </c>
      <c r="E31" s="17">
        <v>0</v>
      </c>
      <c r="F31" s="17">
        <v>45.54</v>
      </c>
      <c r="G31" s="17">
        <v>-8.24</v>
      </c>
      <c r="H31" s="17">
        <f t="shared" si="2"/>
        <v>0.18093983311374617</v>
      </c>
      <c r="I31" s="17">
        <f t="shared" si="3"/>
        <v>0.19704471527228798</v>
      </c>
      <c r="J31" s="17">
        <f t="shared" si="4"/>
        <v>8.9734163334999941</v>
      </c>
      <c r="K31" s="17">
        <f t="shared" si="5"/>
        <v>2.2433540833749985</v>
      </c>
      <c r="L31" s="17">
        <v>19</v>
      </c>
      <c r="M31" s="17">
        <f t="shared" si="6"/>
        <v>0.21052631578947367</v>
      </c>
      <c r="N31" s="17">
        <v>95</v>
      </c>
      <c r="O31" s="17">
        <f t="shared" ref="O31:P31" si="25">D31/7</f>
        <v>0.5714285714285714</v>
      </c>
      <c r="P31" s="17">
        <f t="shared" si="25"/>
        <v>0</v>
      </c>
      <c r="Q31" s="17">
        <f t="shared" si="8"/>
        <v>166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1.799554565701559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</v>
      </c>
      <c r="X31" s="57">
        <f t="shared" si="9"/>
        <v>0.25</v>
      </c>
      <c r="Y31" s="57">
        <f t="shared" si="10"/>
        <v>4.12</v>
      </c>
      <c r="Z31" s="57">
        <v>1</v>
      </c>
      <c r="AA31" s="57" t="s">
        <v>35</v>
      </c>
      <c r="AB31" s="60">
        <f t="shared" si="11"/>
        <v>-0.69</v>
      </c>
      <c r="AC31" s="57">
        <v>7.5186041666666661E-2</v>
      </c>
      <c r="AD31" s="57">
        <f t="shared" si="12"/>
        <v>-0.41502694999999995</v>
      </c>
      <c r="AE31" s="57">
        <v>-3.64</v>
      </c>
      <c r="AF31" s="57">
        <v>-1.6301391791249999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1:33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1:33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2.164062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9.33203125" customWidth="1"/>
    <col min="21" max="21" width="24" customWidth="1"/>
    <col min="22" max="22" width="2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Safety Handles - Green Handle Bars for Jungle Gym")</f>
        <v>Playground Safety Handles - Green Handle Bars for Jungle Gym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Info!B1:BJ7000""),3,FALSE),"""")"),"B071YWYQC3")</f>
        <v>B071YWYQC3</v>
      </c>
      <c r="B2" s="2" t="s">
        <v>748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50" customHeight="1">
      <c r="A3" s="45" t="s">
        <v>32</v>
      </c>
      <c r="B3" s="46"/>
      <c r="C3" s="3">
        <f>((AE31+AF31)/0.85)*-1</f>
        <v>6.191902133235283</v>
      </c>
      <c r="D3" s="4">
        <f>SUM(D4:D99763)</f>
        <v>1564</v>
      </c>
      <c r="E3" s="4"/>
      <c r="F3" s="5">
        <f t="shared" ref="F3:G3" si="0">SUM(F4:F99763)</f>
        <v>14743.710000000001</v>
      </c>
      <c r="G3" s="5">
        <f t="shared" si="0"/>
        <v>-79.609999999999985</v>
      </c>
      <c r="H3" s="6">
        <f t="shared" ref="H3:H31" si="1">G3/F3*-1</f>
        <v>5.3995907407294354E-3</v>
      </c>
      <c r="I3" s="7">
        <f t="shared" ref="I3:I31" si="2">J3/F3</f>
        <v>0.29111627304964871</v>
      </c>
      <c r="J3" s="5">
        <f>SUM(J4:J99763)</f>
        <v>4292.1339061248364</v>
      </c>
      <c r="K3" s="5">
        <f t="shared" ref="K3:K31" si="3">J3/D3</f>
        <v>2.7443311420235528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Compiled!b1:g5000""),2,FALSE),"""")"),"10 - March
20 - April
20 - May
20 - Jun
20 - Jul
6 - Aug
6 - Sept
2 - Oct
1 - Nov
1 - Dec
5 - Jan
5.5 - Feb")</f>
        <v>10 - March
20 - April
20 - May
20 - Jun
20 - Jul
6 - Aug
6 - Sept
2 - Oct
1 - Nov
1 - Dec
5 - Jan
5.5 -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QTY-750")</f>
        <v>US Storage QTY-750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42</v>
      </c>
      <c r="X3" s="6">
        <f>AVERAGE(X4:X99763)</f>
        <v>1.8685655647970222E-2</v>
      </c>
      <c r="Y3" s="5">
        <f>ROUND(AVERAGE(Y4:Y99763),2)</f>
        <v>0.43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Info!B2:BZ7000""),36,false)),"""")*-1"),-1.62311681324999)</f>
        <v>-1.62311681324999</v>
      </c>
      <c r="AG3" s="5">
        <f>SUM(AG4:AG99763)</f>
        <v>0</v>
      </c>
    </row>
    <row r="4" spans="1:33" ht="15.75" customHeight="1">
      <c r="A4" s="13" t="s">
        <v>33</v>
      </c>
      <c r="B4" s="13" t="s">
        <v>749</v>
      </c>
      <c r="C4" s="17">
        <f t="shared" ref="C4:C31" si="4">IFERROR(F4/D4," - ")</f>
        <v>17.990000000000002</v>
      </c>
      <c r="D4" s="17">
        <v>13</v>
      </c>
      <c r="E4" s="17">
        <v>0</v>
      </c>
      <c r="F4" s="17">
        <v>233.87</v>
      </c>
      <c r="G4" s="17">
        <v>-0.41000000000000003</v>
      </c>
      <c r="H4" s="17">
        <f t="shared" si="1"/>
        <v>1.753110702527045E-3</v>
      </c>
      <c r="I4" s="17">
        <f t="shared" si="2"/>
        <v>0.56297077367347315</v>
      </c>
      <c r="J4" s="17">
        <f t="shared" ref="J4:J31" si="5">F4*0.85+G4+AF4*D4+D4*AE4+AG4+AD4</f>
        <v>131.66197483901516</v>
      </c>
      <c r="K4" s="17">
        <f t="shared" si="3"/>
        <v>10.127844218385782</v>
      </c>
      <c r="L4" s="17">
        <v>32</v>
      </c>
      <c r="M4" s="17">
        <f t="shared" ref="M4:M31" si="6">IFERROR(D4/L4,"-")</f>
        <v>0.40625</v>
      </c>
      <c r="N4" s="17">
        <v>388</v>
      </c>
      <c r="O4" s="17">
        <f t="shared" ref="O4:P4" si="7">D4/7</f>
        <v>1.8571428571428572</v>
      </c>
      <c r="P4" s="17">
        <f t="shared" si="7"/>
        <v>0</v>
      </c>
      <c r="Q4" s="17">
        <f t="shared" ref="Q4:Q31" si="8">ROUNDDOWN(N4/(O4+P4),0)</f>
        <v>208</v>
      </c>
      <c r="R4" s="17"/>
      <c r="S4" s="57">
        <v>1.1891891891891799</v>
      </c>
      <c r="T4" s="57">
        <v>2100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3.4237847222222222E-2</v>
      </c>
      <c r="AD4" s="57">
        <f t="shared" ref="AD4:AD31" si="12">IFERROR(AB4*AC4*D4*2,0)</f>
        <v>-0.61422697916666658</v>
      </c>
      <c r="AE4" s="57">
        <v>-3.48</v>
      </c>
      <c r="AF4" s="57">
        <v>-1.6048690909090899</v>
      </c>
      <c r="AG4" s="57">
        <v>0</v>
      </c>
    </row>
    <row r="5" spans="1:33" ht="15.75" customHeight="1">
      <c r="A5" s="13" t="s">
        <v>36</v>
      </c>
      <c r="B5" s="13" t="s">
        <v>88</v>
      </c>
      <c r="C5" s="17">
        <f t="shared" si="4"/>
        <v>16.658000000000001</v>
      </c>
      <c r="D5" s="17">
        <v>15</v>
      </c>
      <c r="E5" s="17">
        <v>0</v>
      </c>
      <c r="F5" s="17">
        <v>249.87</v>
      </c>
      <c r="G5" s="17">
        <v>-0.36</v>
      </c>
      <c r="H5" s="17">
        <f t="shared" si="1"/>
        <v>1.4407491895785808E-3</v>
      </c>
      <c r="I5" s="17">
        <f t="shared" si="2"/>
        <v>0.54047200623869873</v>
      </c>
      <c r="J5" s="17">
        <f t="shared" si="5"/>
        <v>135.04774019886366</v>
      </c>
      <c r="K5" s="17">
        <f t="shared" si="3"/>
        <v>9.0031826799242438</v>
      </c>
      <c r="L5" s="17">
        <v>33</v>
      </c>
      <c r="M5" s="17">
        <f t="shared" si="6"/>
        <v>0.45454545454545453</v>
      </c>
      <c r="N5" s="17">
        <v>370</v>
      </c>
      <c r="O5" s="17">
        <f t="shared" ref="O5:P5" si="13">D5/7</f>
        <v>2.1428571428571428</v>
      </c>
      <c r="P5" s="17">
        <f t="shared" si="13"/>
        <v>0</v>
      </c>
      <c r="Q5" s="17">
        <f t="shared" si="8"/>
        <v>172</v>
      </c>
      <c r="R5" s="17"/>
      <c r="S5" s="57">
        <v>1.0511627906976699</v>
      </c>
      <c r="T5" s="57">
        <v>2100</v>
      </c>
      <c r="U5" s="58" t="s">
        <v>63</v>
      </c>
      <c r="V5" s="61" t="s">
        <v>63</v>
      </c>
      <c r="W5" s="57">
        <v>1</v>
      </c>
      <c r="X5" s="57">
        <f t="shared" si="9"/>
        <v>6.6666666666666666E-2</v>
      </c>
      <c r="Y5" s="57">
        <f t="shared" si="10"/>
        <v>0.12</v>
      </c>
      <c r="Z5" s="57">
        <v>2</v>
      </c>
      <c r="AA5" s="57" t="s">
        <v>35</v>
      </c>
      <c r="AB5" s="60">
        <f t="shared" si="11"/>
        <v>-0.69</v>
      </c>
      <c r="AC5" s="57">
        <v>3.4237847222222222E-2</v>
      </c>
      <c r="AD5" s="57">
        <f t="shared" si="12"/>
        <v>-0.70872343749999989</v>
      </c>
      <c r="AE5" s="57">
        <v>-3.48</v>
      </c>
      <c r="AF5" s="57">
        <v>-1.6048690909090899</v>
      </c>
      <c r="AG5" s="57">
        <v>0</v>
      </c>
    </row>
    <row r="6" spans="1:33" ht="15.75" customHeight="1">
      <c r="A6" s="13" t="s">
        <v>38</v>
      </c>
      <c r="B6" s="13" t="s">
        <v>750</v>
      </c>
      <c r="C6" s="17">
        <f t="shared" si="4"/>
        <v>12.875555555555557</v>
      </c>
      <c r="D6" s="17">
        <v>18</v>
      </c>
      <c r="E6" s="17">
        <v>0</v>
      </c>
      <c r="F6" s="17">
        <v>231.76000000000002</v>
      </c>
      <c r="G6" s="17">
        <v>-0.29000000000000004</v>
      </c>
      <c r="H6" s="17">
        <f t="shared" si="1"/>
        <v>1.2512944425267518E-3</v>
      </c>
      <c r="I6" s="17">
        <f t="shared" si="2"/>
        <v>0.4501548508743371</v>
      </c>
      <c r="J6" s="17">
        <f t="shared" si="5"/>
        <v>104.32788823863638</v>
      </c>
      <c r="K6" s="17">
        <f t="shared" si="3"/>
        <v>5.7959937910353538</v>
      </c>
      <c r="L6" s="17">
        <v>38</v>
      </c>
      <c r="M6" s="17">
        <f t="shared" si="6"/>
        <v>0.47368421052631576</v>
      </c>
      <c r="N6" s="17">
        <v>354</v>
      </c>
      <c r="O6" s="17">
        <f t="shared" ref="O6:P6" si="14">D6/7</f>
        <v>2.5714285714285716</v>
      </c>
      <c r="P6" s="17">
        <f t="shared" si="14"/>
        <v>0</v>
      </c>
      <c r="Q6" s="17">
        <f t="shared" si="8"/>
        <v>137</v>
      </c>
      <c r="R6" s="17"/>
      <c r="S6" s="57">
        <v>1.10941475826972</v>
      </c>
      <c r="T6" s="57">
        <v>4200</v>
      </c>
      <c r="U6" s="58">
        <v>2100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3.4237847222222222E-2</v>
      </c>
      <c r="AD6" s="57">
        <f t="shared" si="12"/>
        <v>-0.85046812499999991</v>
      </c>
      <c r="AE6" s="57">
        <v>-3.48</v>
      </c>
      <c r="AF6" s="57">
        <v>-1.6048690909090899</v>
      </c>
      <c r="AG6" s="57">
        <v>0</v>
      </c>
    </row>
    <row r="7" spans="1:33" ht="15.75" customHeight="1">
      <c r="A7" s="13" t="s">
        <v>40</v>
      </c>
      <c r="B7" s="13" t="s">
        <v>751</v>
      </c>
      <c r="C7" s="17">
        <f t="shared" si="4"/>
        <v>11.237499999999999</v>
      </c>
      <c r="D7" s="17">
        <v>16</v>
      </c>
      <c r="E7" s="17">
        <v>0</v>
      </c>
      <c r="F7" s="17">
        <v>179.79999999999998</v>
      </c>
      <c r="G7" s="17">
        <v>-0.04</v>
      </c>
      <c r="H7" s="17">
        <f t="shared" si="1"/>
        <v>2.2246941045606233E-4</v>
      </c>
      <c r="I7" s="17">
        <f t="shared" si="2"/>
        <v>0.39308188474601408</v>
      </c>
      <c r="J7" s="17">
        <f t="shared" si="5"/>
        <v>70.676122877333327</v>
      </c>
      <c r="K7" s="17">
        <f t="shared" si="3"/>
        <v>4.417257679833333</v>
      </c>
      <c r="L7" s="17">
        <v>40</v>
      </c>
      <c r="M7" s="17">
        <f t="shared" si="6"/>
        <v>0.4</v>
      </c>
      <c r="N7" s="17">
        <v>338</v>
      </c>
      <c r="O7" s="17">
        <f t="shared" ref="O7:P7" si="15">D7/7</f>
        <v>2.2857142857142856</v>
      </c>
      <c r="P7" s="17">
        <f t="shared" si="15"/>
        <v>0</v>
      </c>
      <c r="Q7" s="17">
        <f t="shared" si="8"/>
        <v>147</v>
      </c>
      <c r="R7" s="17"/>
      <c r="S7" s="57">
        <v>0.546875</v>
      </c>
      <c r="T7" s="57">
        <v>4200</v>
      </c>
      <c r="U7" s="58">
        <v>2100</v>
      </c>
      <c r="V7" s="61">
        <v>44276</v>
      </c>
      <c r="W7" s="57">
        <v>1</v>
      </c>
      <c r="X7" s="57">
        <f t="shared" si="9"/>
        <v>6.25E-2</v>
      </c>
      <c r="Y7" s="57">
        <f t="shared" si="10"/>
        <v>0.04</v>
      </c>
      <c r="Z7" s="57">
        <v>0</v>
      </c>
      <c r="AA7" s="57" t="s">
        <v>35</v>
      </c>
      <c r="AB7" s="60">
        <f t="shared" si="11"/>
        <v>-0.69</v>
      </c>
      <c r="AC7" s="57">
        <v>3.4237847222222222E-2</v>
      </c>
      <c r="AD7" s="57">
        <f t="shared" si="12"/>
        <v>-0.7559716666666666</v>
      </c>
      <c r="AE7" s="57">
        <v>-3.48</v>
      </c>
      <c r="AF7" s="57">
        <v>-1.6048690910000001</v>
      </c>
      <c r="AG7" s="57">
        <v>0</v>
      </c>
    </row>
    <row r="8" spans="1:33" ht="15.75" customHeight="1">
      <c r="A8" s="13" t="s">
        <v>42</v>
      </c>
      <c r="B8" s="13" t="s">
        <v>752</v>
      </c>
      <c r="C8" s="17">
        <f t="shared" si="4"/>
        <v>8.3952173913043495</v>
      </c>
      <c r="D8" s="17">
        <v>46</v>
      </c>
      <c r="E8" s="17">
        <v>0</v>
      </c>
      <c r="F8" s="17">
        <v>386.18000000000006</v>
      </c>
      <c r="G8" s="17">
        <v>-0.35</v>
      </c>
      <c r="H8" s="17">
        <f t="shared" si="1"/>
        <v>9.0631311823501971E-4</v>
      </c>
      <c r="I8" s="17">
        <f t="shared" si="2"/>
        <v>0.23777928238731505</v>
      </c>
      <c r="J8" s="17">
        <f t="shared" si="5"/>
        <v>91.825603272333339</v>
      </c>
      <c r="K8" s="17">
        <f t="shared" si="3"/>
        <v>1.9962087667898551</v>
      </c>
      <c r="L8" s="17">
        <v>48</v>
      </c>
      <c r="M8" s="17">
        <f t="shared" si="6"/>
        <v>0.95833333333333337</v>
      </c>
      <c r="N8" s="17">
        <v>297</v>
      </c>
      <c r="O8" s="17">
        <f t="shared" ref="O8:P8" si="16">D8/7</f>
        <v>6.5714285714285712</v>
      </c>
      <c r="P8" s="17">
        <f t="shared" si="16"/>
        <v>0</v>
      </c>
      <c r="Q8" s="17">
        <f t="shared" si="8"/>
        <v>45</v>
      </c>
      <c r="R8" s="17"/>
      <c r="S8" s="57">
        <v>0.72222222222222221</v>
      </c>
      <c r="T8" s="57">
        <v>4200</v>
      </c>
      <c r="U8" s="58">
        <v>2100</v>
      </c>
      <c r="V8" s="61">
        <v>44290</v>
      </c>
      <c r="W8" s="57">
        <v>2</v>
      </c>
      <c r="X8" s="57">
        <f t="shared" si="9"/>
        <v>4.3478260869565216E-2</v>
      </c>
      <c r="Y8" s="57">
        <f t="shared" si="10"/>
        <v>0.17499999999999999</v>
      </c>
      <c r="Z8" s="57">
        <v>0</v>
      </c>
      <c r="AA8" s="57" t="s">
        <v>35</v>
      </c>
      <c r="AB8" s="60">
        <f t="shared" si="11"/>
        <v>-0.69</v>
      </c>
      <c r="AC8" s="57">
        <v>3.4237847222222222E-2</v>
      </c>
      <c r="AD8" s="57">
        <f t="shared" si="12"/>
        <v>-2.1734185416666665</v>
      </c>
      <c r="AE8" s="57">
        <v>-3.48</v>
      </c>
      <c r="AF8" s="57">
        <v>-1.6048690910000001</v>
      </c>
      <c r="AG8" s="57">
        <v>0</v>
      </c>
    </row>
    <row r="9" spans="1:33" ht="15.75" customHeight="1">
      <c r="A9" s="13" t="s">
        <v>44</v>
      </c>
      <c r="B9" s="13" t="s">
        <v>753</v>
      </c>
      <c r="C9" s="17">
        <f t="shared" si="4"/>
        <v>8.8240425531914894</v>
      </c>
      <c r="D9" s="17">
        <v>47</v>
      </c>
      <c r="E9" s="17">
        <v>0</v>
      </c>
      <c r="F9" s="17">
        <v>414.73</v>
      </c>
      <c r="G9" s="17">
        <v>-0.25</v>
      </c>
      <c r="H9" s="17">
        <f t="shared" si="1"/>
        <v>6.0280182287271238E-4</v>
      </c>
      <c r="I9" s="17">
        <f t="shared" si="2"/>
        <v>0.26509563411657389</v>
      </c>
      <c r="J9" s="17">
        <f t="shared" si="5"/>
        <v>109.9431123371667</v>
      </c>
      <c r="K9" s="17">
        <f t="shared" si="3"/>
        <v>2.3392151561099297</v>
      </c>
      <c r="L9" s="17">
        <v>63</v>
      </c>
      <c r="M9" s="17">
        <f t="shared" si="6"/>
        <v>0.74603174603174605</v>
      </c>
      <c r="N9" s="17">
        <v>249</v>
      </c>
      <c r="O9" s="17">
        <f t="shared" ref="O9:P9" si="17">D9/7</f>
        <v>6.7142857142857144</v>
      </c>
      <c r="P9" s="17">
        <f t="shared" si="17"/>
        <v>0</v>
      </c>
      <c r="Q9" s="17">
        <f t="shared" si="8"/>
        <v>37</v>
      </c>
      <c r="R9" s="17"/>
      <c r="S9" s="57">
        <v>1.154320987654321</v>
      </c>
      <c r="T9" s="57">
        <v>2100</v>
      </c>
      <c r="U9" s="58">
        <v>2100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3.4237847222222222E-2</v>
      </c>
      <c r="AD9" s="57">
        <f t="shared" si="12"/>
        <v>-2.2206667708333332</v>
      </c>
      <c r="AE9" s="57">
        <v>-3.48</v>
      </c>
      <c r="AF9" s="57">
        <v>-1.6286536359999999</v>
      </c>
      <c r="AG9" s="57">
        <v>0</v>
      </c>
    </row>
    <row r="10" spans="1:33" ht="15.75" customHeight="1">
      <c r="A10" s="13" t="s">
        <v>46</v>
      </c>
      <c r="B10" s="13" t="s">
        <v>754</v>
      </c>
      <c r="C10" s="17">
        <f t="shared" si="4"/>
        <v>9.1213043478260865</v>
      </c>
      <c r="D10" s="17">
        <v>23</v>
      </c>
      <c r="E10" s="17">
        <v>1</v>
      </c>
      <c r="F10" s="17">
        <v>209.79</v>
      </c>
      <c r="G10" s="17">
        <v>-0.08</v>
      </c>
      <c r="H10" s="17">
        <f t="shared" si="1"/>
        <v>3.8133371466704801E-4</v>
      </c>
      <c r="I10" s="17">
        <f t="shared" si="2"/>
        <v>0.28435939320828757</v>
      </c>
      <c r="J10" s="17">
        <f t="shared" si="5"/>
        <v>59.65575710116665</v>
      </c>
      <c r="K10" s="17">
        <f t="shared" si="3"/>
        <v>2.5937285696159411</v>
      </c>
      <c r="L10" s="17">
        <v>58</v>
      </c>
      <c r="M10" s="17">
        <f t="shared" si="6"/>
        <v>0.39655172413793105</v>
      </c>
      <c r="N10" s="17">
        <v>222</v>
      </c>
      <c r="O10" s="17">
        <f t="shared" ref="O10:P10" si="18">D10/7</f>
        <v>3.2857142857142856</v>
      </c>
      <c r="P10" s="17">
        <f t="shared" si="18"/>
        <v>0.14285714285714285</v>
      </c>
      <c r="Q10" s="17">
        <f t="shared" si="8"/>
        <v>64</v>
      </c>
      <c r="R10" s="17"/>
      <c r="S10" s="57">
        <v>1.38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3.4237847222222222E-2</v>
      </c>
      <c r="AD10" s="57">
        <f t="shared" si="12"/>
        <v>-1.0867092708333332</v>
      </c>
      <c r="AE10" s="57">
        <v>-3.48</v>
      </c>
      <c r="AF10" s="57">
        <v>-1.6286536359999999</v>
      </c>
      <c r="AG10" s="57">
        <v>0</v>
      </c>
    </row>
    <row r="11" spans="1:33" ht="15.75" customHeight="1">
      <c r="A11" s="13" t="s">
        <v>48</v>
      </c>
      <c r="B11" s="13" t="s">
        <v>755</v>
      </c>
      <c r="C11" s="17">
        <f t="shared" si="4"/>
        <v>9.9730000000000008</v>
      </c>
      <c r="D11" s="17">
        <v>20</v>
      </c>
      <c r="E11" s="17">
        <v>0</v>
      </c>
      <c r="F11" s="17">
        <v>199.46</v>
      </c>
      <c r="G11" s="17">
        <v>-0.47</v>
      </c>
      <c r="H11" s="17">
        <f t="shared" si="1"/>
        <v>2.3563621778802763E-3</v>
      </c>
      <c r="I11" s="17">
        <f t="shared" si="2"/>
        <v>0.33065758897356196</v>
      </c>
      <c r="J11" s="17">
        <f t="shared" si="5"/>
        <v>65.952962696666674</v>
      </c>
      <c r="K11" s="17">
        <f t="shared" si="3"/>
        <v>3.2976481348333335</v>
      </c>
      <c r="L11" s="17">
        <v>56</v>
      </c>
      <c r="M11" s="17">
        <f t="shared" si="6"/>
        <v>0.35714285714285715</v>
      </c>
      <c r="N11" s="17">
        <v>207</v>
      </c>
      <c r="O11" s="17">
        <f t="shared" ref="O11:P11" si="19">D11/7</f>
        <v>2.8571428571428572</v>
      </c>
      <c r="P11" s="17">
        <f t="shared" si="19"/>
        <v>0</v>
      </c>
      <c r="Q11" s="17">
        <f t="shared" si="8"/>
        <v>72</v>
      </c>
      <c r="R11" s="17"/>
      <c r="S11" s="57">
        <v>0.92657704239917271</v>
      </c>
      <c r="T11" s="57">
        <v>750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3.4237847222222222E-2</v>
      </c>
      <c r="AD11" s="57">
        <f t="shared" si="12"/>
        <v>-0.94496458333333322</v>
      </c>
      <c r="AE11" s="57">
        <v>-3.48</v>
      </c>
      <c r="AF11" s="57">
        <v>-1.6286536359999999</v>
      </c>
      <c r="AG11" s="57">
        <v>0</v>
      </c>
    </row>
    <row r="12" spans="1:33" ht="15.75" customHeight="1">
      <c r="A12" s="13" t="s">
        <v>50</v>
      </c>
      <c r="B12" s="13" t="s">
        <v>756</v>
      </c>
      <c r="C12" s="17">
        <f t="shared" si="4"/>
        <v>9.3036363636363628</v>
      </c>
      <c r="D12" s="17">
        <v>55</v>
      </c>
      <c r="E12" s="17">
        <v>0</v>
      </c>
      <c r="F12" s="17">
        <v>511.7</v>
      </c>
      <c r="G12" s="17">
        <v>-0.18</v>
      </c>
      <c r="H12" s="17">
        <f t="shared" si="1"/>
        <v>3.5176861442251316E-4</v>
      </c>
      <c r="I12" s="17">
        <f t="shared" si="2"/>
        <v>0.29412135510227344</v>
      </c>
      <c r="J12" s="17">
        <f t="shared" si="5"/>
        <v>150.50189740583332</v>
      </c>
      <c r="K12" s="17">
        <f t="shared" si="3"/>
        <v>2.7363981346515147</v>
      </c>
      <c r="L12" s="17">
        <v>71</v>
      </c>
      <c r="M12" s="17">
        <f t="shared" si="6"/>
        <v>0.77464788732394363</v>
      </c>
      <c r="N12" s="17">
        <v>154</v>
      </c>
      <c r="O12" s="17">
        <f t="shared" ref="O12:P12" si="20">D12/7</f>
        <v>7.8571428571428568</v>
      </c>
      <c r="P12" s="17">
        <f t="shared" si="20"/>
        <v>0</v>
      </c>
      <c r="Q12" s="17">
        <f t="shared" si="8"/>
        <v>19</v>
      </c>
      <c r="R12" s="17"/>
      <c r="S12" s="57">
        <v>1.115675675675676</v>
      </c>
      <c r="T12" s="57">
        <v>750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3.4237847222222222E-2</v>
      </c>
      <c r="AD12" s="57">
        <f t="shared" si="12"/>
        <v>-2.5986526041666664</v>
      </c>
      <c r="AE12" s="57">
        <v>-3.48</v>
      </c>
      <c r="AF12" s="57">
        <v>-1.6411718179999999</v>
      </c>
      <c r="AG12" s="57">
        <v>0</v>
      </c>
    </row>
    <row r="13" spans="1:33" ht="15.75" customHeight="1">
      <c r="A13" s="13" t="s">
        <v>52</v>
      </c>
      <c r="B13" s="13" t="s">
        <v>757</v>
      </c>
      <c r="C13" s="17">
        <f t="shared" si="4"/>
        <v>9.3454545454545457</v>
      </c>
      <c r="D13" s="17">
        <v>88</v>
      </c>
      <c r="E13" s="17">
        <v>0</v>
      </c>
      <c r="F13" s="17">
        <v>822.4</v>
      </c>
      <c r="G13" s="17">
        <v>-0.73000000000000009</v>
      </c>
      <c r="H13" s="17">
        <f t="shared" si="1"/>
        <v>8.8764591439688726E-4</v>
      </c>
      <c r="I13" s="17">
        <f t="shared" si="2"/>
        <v>0.29607129845492858</v>
      </c>
      <c r="J13" s="17">
        <f t="shared" si="5"/>
        <v>243.48903584933328</v>
      </c>
      <c r="K13" s="17">
        <f t="shared" si="3"/>
        <v>2.7669208619242416</v>
      </c>
      <c r="L13" s="17">
        <v>94</v>
      </c>
      <c r="M13" s="17">
        <f t="shared" si="6"/>
        <v>0.93617021276595747</v>
      </c>
      <c r="N13" s="17">
        <v>74</v>
      </c>
      <c r="O13" s="17">
        <f t="shared" ref="O13:P13" si="21">D13/7</f>
        <v>12.571428571428571</v>
      </c>
      <c r="P13" s="17">
        <f t="shared" si="21"/>
        <v>0</v>
      </c>
      <c r="Q13" s="17">
        <f t="shared" si="8"/>
        <v>5</v>
      </c>
      <c r="R13" s="17"/>
      <c r="S13" s="57">
        <v>1.8201342281879189</v>
      </c>
      <c r="T13" s="57">
        <v>750</v>
      </c>
      <c r="U13" s="58" t="s">
        <v>63</v>
      </c>
      <c r="V13" s="61" t="s">
        <v>63</v>
      </c>
      <c r="W13" s="57">
        <v>1</v>
      </c>
      <c r="X13" s="57">
        <f t="shared" si="9"/>
        <v>1.1363636363636364E-2</v>
      </c>
      <c r="Y13" s="57">
        <f t="shared" si="10"/>
        <v>0.73000000000000009</v>
      </c>
      <c r="Z13" s="57">
        <v>0</v>
      </c>
      <c r="AA13" s="57" t="s">
        <v>35</v>
      </c>
      <c r="AB13" s="60">
        <f t="shared" si="11"/>
        <v>-0.69</v>
      </c>
      <c r="AC13" s="57">
        <v>3.4237847222222222E-2</v>
      </c>
      <c r="AD13" s="57">
        <f t="shared" si="12"/>
        <v>-4.1578441666666661</v>
      </c>
      <c r="AE13" s="57">
        <v>-3.48</v>
      </c>
      <c r="AF13" s="57">
        <v>-1.6411718179999999</v>
      </c>
      <c r="AG13" s="57">
        <v>0</v>
      </c>
    </row>
    <row r="14" spans="1:33" ht="15.75" customHeight="1">
      <c r="A14" s="13" t="s">
        <v>54</v>
      </c>
      <c r="B14" s="13" t="s">
        <v>115</v>
      </c>
      <c r="C14" s="17">
        <f t="shared" si="4"/>
        <v>9.7798630136986304</v>
      </c>
      <c r="D14" s="17">
        <v>73</v>
      </c>
      <c r="E14" s="17">
        <v>0</v>
      </c>
      <c r="F14" s="17">
        <v>713.93000000000006</v>
      </c>
      <c r="G14" s="17">
        <v>-0.43</v>
      </c>
      <c r="H14" s="17">
        <f t="shared" si="1"/>
        <v>6.022999453727956E-4</v>
      </c>
      <c r="I14" s="17">
        <f t="shared" si="2"/>
        <v>0.32239234790440879</v>
      </c>
      <c r="J14" s="17">
        <f t="shared" si="5"/>
        <v>230.1655689393946</v>
      </c>
      <c r="K14" s="17">
        <f t="shared" si="3"/>
        <v>3.1529529991697891</v>
      </c>
      <c r="L14" s="17">
        <v>84</v>
      </c>
      <c r="M14" s="17">
        <f t="shared" si="6"/>
        <v>0.86904761904761907</v>
      </c>
      <c r="N14" s="17">
        <v>0</v>
      </c>
      <c r="O14" s="17">
        <f t="shared" ref="O14:P14" si="22">D14/7</f>
        <v>10.428571428571429</v>
      </c>
      <c r="P14" s="17">
        <f t="shared" si="22"/>
        <v>0</v>
      </c>
      <c r="Q14" s="17">
        <f t="shared" si="8"/>
        <v>0</v>
      </c>
      <c r="R14" s="17"/>
      <c r="S14" s="57">
        <v>2.747540983606557</v>
      </c>
      <c r="T14" s="57">
        <v>750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3.4237847222222222E-2</v>
      </c>
      <c r="AD14" s="57">
        <f t="shared" si="12"/>
        <v>-2.3993883333333335</v>
      </c>
      <c r="AE14" s="57">
        <v>-3.48</v>
      </c>
      <c r="AF14" s="57">
        <v>-1.64117181818181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750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3.4237847222222222E-2</v>
      </c>
      <c r="AD15" s="57">
        <f t="shared" si="12"/>
        <v>0</v>
      </c>
      <c r="AE15" s="57">
        <v>-3.48</v>
      </c>
      <c r="AF15" s="57">
        <v>-1.64117181818181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750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3.4237847222222222E-2</v>
      </c>
      <c r="AD16" s="57">
        <f t="shared" si="12"/>
        <v>0</v>
      </c>
      <c r="AE16" s="57">
        <v>-3.48</v>
      </c>
      <c r="AF16" s="57">
        <v>-1.64117181818181</v>
      </c>
      <c r="AG16" s="57">
        <v>0</v>
      </c>
    </row>
    <row r="17" spans="1:33" ht="15.75" customHeight="1">
      <c r="A17" s="13" t="s">
        <v>59</v>
      </c>
      <c r="B17" s="13" t="s">
        <v>115</v>
      </c>
      <c r="C17" s="17">
        <f t="shared" si="4"/>
        <v>11.08</v>
      </c>
      <c r="D17" s="17">
        <v>1</v>
      </c>
      <c r="E17" s="17">
        <v>0</v>
      </c>
      <c r="F17" s="17">
        <v>11.08</v>
      </c>
      <c r="G17" s="17">
        <v>0</v>
      </c>
      <c r="H17" s="17">
        <f t="shared" si="1"/>
        <v>0</v>
      </c>
      <c r="I17" s="17">
        <f t="shared" si="2"/>
        <v>0.38353609680970413</v>
      </c>
      <c r="J17" s="17">
        <f t="shared" si="5"/>
        <v>4.2495799526515219</v>
      </c>
      <c r="K17" s="17">
        <f t="shared" si="3"/>
        <v>4.2495799526515219</v>
      </c>
      <c r="L17" s="17">
        <v>4</v>
      </c>
      <c r="M17" s="17">
        <f t="shared" si="6"/>
        <v>0.25</v>
      </c>
      <c r="N17" s="17">
        <v>0</v>
      </c>
      <c r="O17" s="17">
        <f t="shared" ref="O17:P17" si="25">D17/7</f>
        <v>0.14285714285714285</v>
      </c>
      <c r="P17" s="17">
        <f t="shared" si="25"/>
        <v>0</v>
      </c>
      <c r="Q17" s="17">
        <f t="shared" si="8"/>
        <v>0</v>
      </c>
      <c r="R17" s="17"/>
      <c r="S17" s="57">
        <v>0</v>
      </c>
      <c r="T17" s="57">
        <v>750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3.4237847222222222E-2</v>
      </c>
      <c r="AD17" s="57">
        <f t="shared" si="12"/>
        <v>-4.7248229166666662E-2</v>
      </c>
      <c r="AE17" s="57">
        <v>-3.48</v>
      </c>
      <c r="AF17" s="57">
        <v>-1.64117181818181</v>
      </c>
      <c r="AG17" s="57">
        <v>0</v>
      </c>
    </row>
    <row r="18" spans="1:33" ht="15.75" customHeight="1">
      <c r="A18" s="13" t="s">
        <v>61</v>
      </c>
      <c r="B18" s="13" t="s">
        <v>758</v>
      </c>
      <c r="C18" s="17">
        <f t="shared" si="4"/>
        <v>11.08</v>
      </c>
      <c r="D18" s="17">
        <v>3</v>
      </c>
      <c r="E18" s="17">
        <v>0</v>
      </c>
      <c r="F18" s="17">
        <v>33.24</v>
      </c>
      <c r="G18" s="17">
        <v>0</v>
      </c>
      <c r="H18" s="17">
        <f t="shared" si="1"/>
        <v>0</v>
      </c>
      <c r="I18" s="17">
        <f t="shared" si="2"/>
        <v>0.3835360968097043</v>
      </c>
      <c r="J18" s="17">
        <f t="shared" si="5"/>
        <v>12.748739857954572</v>
      </c>
      <c r="K18" s="17">
        <f t="shared" si="3"/>
        <v>4.2495799526515237</v>
      </c>
      <c r="L18" s="17">
        <v>6</v>
      </c>
      <c r="M18" s="17">
        <f t="shared" si="6"/>
        <v>0.5</v>
      </c>
      <c r="N18" s="17">
        <v>1</v>
      </c>
      <c r="O18" s="17">
        <f t="shared" ref="O18:P18" si="26">D18/7</f>
        <v>0.42857142857142855</v>
      </c>
      <c r="P18" s="17">
        <f t="shared" si="26"/>
        <v>0</v>
      </c>
      <c r="Q18" s="17">
        <f t="shared" si="8"/>
        <v>2</v>
      </c>
      <c r="R18" s="17"/>
      <c r="S18" s="57">
        <v>0</v>
      </c>
      <c r="T18" s="57">
        <v>750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3.4237847222222222E-2</v>
      </c>
      <c r="AD18" s="57">
        <f t="shared" si="12"/>
        <v>-0.14174468749999999</v>
      </c>
      <c r="AE18" s="57">
        <v>-3.48</v>
      </c>
      <c r="AF18" s="57">
        <v>-1.64117181818181</v>
      </c>
      <c r="AG18" s="57">
        <v>0</v>
      </c>
    </row>
    <row r="19" spans="1:33" ht="15.75" customHeight="1">
      <c r="A19" s="13" t="s">
        <v>64</v>
      </c>
      <c r="B19" s="13" t="s">
        <v>643</v>
      </c>
      <c r="C19" s="17">
        <f t="shared" si="4"/>
        <v>10.180645161290323</v>
      </c>
      <c r="D19" s="17">
        <v>31</v>
      </c>
      <c r="E19" s="17">
        <v>0</v>
      </c>
      <c r="F19" s="17">
        <v>315.60000000000002</v>
      </c>
      <c r="G19" s="17">
        <v>-0.44000000000000011</v>
      </c>
      <c r="H19" s="17">
        <f t="shared" si="1"/>
        <v>1.3941698352344743E-3</v>
      </c>
      <c r="I19" s="17">
        <f t="shared" si="2"/>
        <v>0.34093465948097978</v>
      </c>
      <c r="J19" s="17">
        <f t="shared" si="5"/>
        <v>107.59897853219722</v>
      </c>
      <c r="K19" s="17">
        <f t="shared" si="3"/>
        <v>3.4709347913612008</v>
      </c>
      <c r="L19" s="17">
        <v>61</v>
      </c>
      <c r="M19" s="17">
        <f t="shared" si="6"/>
        <v>0.50819672131147542</v>
      </c>
      <c r="N19" s="17">
        <v>833</v>
      </c>
      <c r="O19" s="17">
        <f t="shared" ref="O19:P19" si="27">D19/7</f>
        <v>4.4285714285714288</v>
      </c>
      <c r="P19" s="17">
        <f t="shared" si="27"/>
        <v>0</v>
      </c>
      <c r="Q19" s="17">
        <f t="shared" si="8"/>
        <v>188</v>
      </c>
      <c r="R19" s="17"/>
      <c r="S19" s="57">
        <v>1.0929577464788729</v>
      </c>
      <c r="T19" s="57">
        <v>750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3.4237847222222222E-2</v>
      </c>
      <c r="AD19" s="57">
        <f t="shared" si="12"/>
        <v>-1.4646951041666665</v>
      </c>
      <c r="AE19" s="57">
        <v>-3.48</v>
      </c>
      <c r="AF19" s="57">
        <v>-1.64117181818181</v>
      </c>
      <c r="AG19" s="57">
        <v>0</v>
      </c>
    </row>
    <row r="20" spans="1:33" ht="15.75" customHeight="1">
      <c r="A20" s="13" t="s">
        <v>66</v>
      </c>
      <c r="B20" s="13" t="s">
        <v>759</v>
      </c>
      <c r="C20" s="17">
        <f t="shared" si="4"/>
        <v>8.7326666666666668</v>
      </c>
      <c r="D20" s="17">
        <v>120</v>
      </c>
      <c r="E20" s="17">
        <v>0</v>
      </c>
      <c r="F20" s="17">
        <v>1047.92</v>
      </c>
      <c r="G20" s="17">
        <v>-0.57999999999999996</v>
      </c>
      <c r="H20" s="17">
        <f t="shared" si="1"/>
        <v>5.5347736468432693E-4</v>
      </c>
      <c r="I20" s="17">
        <f t="shared" si="2"/>
        <v>0.2575975211067475</v>
      </c>
      <c r="J20" s="17">
        <f t="shared" si="5"/>
        <v>269.94159431818287</v>
      </c>
      <c r="K20" s="17">
        <f t="shared" si="3"/>
        <v>2.249513285984857</v>
      </c>
      <c r="L20" s="17">
        <v>130</v>
      </c>
      <c r="M20" s="17">
        <f t="shared" si="6"/>
        <v>0.92307692307692313</v>
      </c>
      <c r="N20" s="17">
        <v>713</v>
      </c>
      <c r="O20" s="17">
        <f t="shared" ref="O20:P20" si="28">D20/7</f>
        <v>17.142857142857142</v>
      </c>
      <c r="P20" s="17">
        <f t="shared" si="28"/>
        <v>0</v>
      </c>
      <c r="Q20" s="17">
        <f t="shared" si="8"/>
        <v>41</v>
      </c>
      <c r="R20" s="17"/>
      <c r="S20" s="57">
        <v>1.5003940110323091</v>
      </c>
      <c r="T20" s="57">
        <v>750</v>
      </c>
      <c r="U20" s="58" t="s">
        <v>63</v>
      </c>
      <c r="V20" s="61" t="s">
        <v>63</v>
      </c>
      <c r="W20" s="57">
        <v>5</v>
      </c>
      <c r="X20" s="57">
        <f t="shared" si="9"/>
        <v>4.1666666666666664E-2</v>
      </c>
      <c r="Y20" s="57">
        <f t="shared" si="10"/>
        <v>0.11599999999999999</v>
      </c>
      <c r="Z20" s="57">
        <v>0</v>
      </c>
      <c r="AA20" s="57" t="s">
        <v>35</v>
      </c>
      <c r="AB20" s="60">
        <f t="shared" si="11"/>
        <v>-0.69</v>
      </c>
      <c r="AC20" s="57">
        <v>3.4237847222222222E-2</v>
      </c>
      <c r="AD20" s="57">
        <f t="shared" si="12"/>
        <v>-5.6697874999999991</v>
      </c>
      <c r="AE20" s="57">
        <v>-3.48</v>
      </c>
      <c r="AF20" s="57">
        <v>-1.64117181818181</v>
      </c>
      <c r="AG20" s="57">
        <v>0</v>
      </c>
    </row>
    <row r="21" spans="1:33" ht="15.75" customHeight="1">
      <c r="A21" s="13" t="s">
        <v>68</v>
      </c>
      <c r="B21" s="13" t="s">
        <v>643</v>
      </c>
      <c r="C21" s="17">
        <f t="shared" si="4"/>
        <v>8.4389552238805958</v>
      </c>
      <c r="D21" s="17">
        <v>134</v>
      </c>
      <c r="E21" s="17">
        <v>0</v>
      </c>
      <c r="F21" s="17">
        <v>1130.82</v>
      </c>
      <c r="G21" s="17">
        <v>-0.51</v>
      </c>
      <c r="H21" s="17">
        <f t="shared" si="1"/>
        <v>4.5100015917652679E-4</v>
      </c>
      <c r="I21" s="17">
        <f t="shared" si="2"/>
        <v>0.23710114222891715</v>
      </c>
      <c r="J21" s="17">
        <f t="shared" si="5"/>
        <v>268.11871365530408</v>
      </c>
      <c r="K21" s="17">
        <f t="shared" si="3"/>
        <v>2.0008859228007765</v>
      </c>
      <c r="L21" s="17">
        <v>144</v>
      </c>
      <c r="M21" s="17">
        <f t="shared" si="6"/>
        <v>0.93055555555555558</v>
      </c>
      <c r="N21" s="17">
        <v>557</v>
      </c>
      <c r="O21" s="17">
        <f t="shared" ref="O21:P21" si="29">D21/7</f>
        <v>19.142857142857142</v>
      </c>
      <c r="P21" s="17">
        <f t="shared" si="29"/>
        <v>0</v>
      </c>
      <c r="Q21" s="17">
        <f t="shared" si="8"/>
        <v>29</v>
      </c>
      <c r="R21" s="17"/>
      <c r="S21" s="57">
        <v>2.2456140350877192</v>
      </c>
      <c r="T21" s="57">
        <v>750</v>
      </c>
      <c r="U21" s="58" t="s">
        <v>63</v>
      </c>
      <c r="V21" s="61" t="s">
        <v>63</v>
      </c>
      <c r="W21" s="57">
        <v>1</v>
      </c>
      <c r="X21" s="57">
        <f t="shared" si="9"/>
        <v>7.462686567164179E-3</v>
      </c>
      <c r="Y21" s="57">
        <f t="shared" si="10"/>
        <v>0.51</v>
      </c>
      <c r="Z21" s="57">
        <v>0</v>
      </c>
      <c r="AA21" s="57" t="s">
        <v>35</v>
      </c>
      <c r="AB21" s="60">
        <f t="shared" si="11"/>
        <v>-0.69</v>
      </c>
      <c r="AC21" s="57">
        <v>3.4237847222222222E-2</v>
      </c>
      <c r="AD21" s="57">
        <f t="shared" si="12"/>
        <v>-6.331262708333333</v>
      </c>
      <c r="AE21" s="57">
        <v>-3.48</v>
      </c>
      <c r="AF21" s="57">
        <v>-1.64117181818181</v>
      </c>
      <c r="AG21" s="57">
        <v>0</v>
      </c>
    </row>
    <row r="22" spans="1:33" ht="15.75" customHeight="1">
      <c r="A22" s="13" t="s">
        <v>70</v>
      </c>
      <c r="B22" s="13" t="s">
        <v>755</v>
      </c>
      <c r="C22" s="17">
        <f t="shared" si="4"/>
        <v>8.9703999999999997</v>
      </c>
      <c r="D22" s="17">
        <v>100</v>
      </c>
      <c r="E22" s="17">
        <v>1</v>
      </c>
      <c r="F22" s="17">
        <v>897.04</v>
      </c>
      <c r="G22" s="17">
        <v>-0.28000000000000003</v>
      </c>
      <c r="H22" s="17">
        <f t="shared" si="1"/>
        <v>3.1213769731561582E-4</v>
      </c>
      <c r="I22" s="17">
        <f t="shared" si="2"/>
        <v>0.27352402932439163</v>
      </c>
      <c r="J22" s="17">
        <f t="shared" si="5"/>
        <v>245.36199526515225</v>
      </c>
      <c r="K22" s="17">
        <f t="shared" si="3"/>
        <v>2.4536199526515223</v>
      </c>
      <c r="L22" s="17">
        <v>110</v>
      </c>
      <c r="M22" s="17">
        <f t="shared" si="6"/>
        <v>0.90909090909090906</v>
      </c>
      <c r="N22" s="17">
        <v>476</v>
      </c>
      <c r="O22" s="17">
        <f t="shared" ref="O22:P22" si="30">D22/7</f>
        <v>14.285714285714286</v>
      </c>
      <c r="P22" s="17">
        <f t="shared" si="30"/>
        <v>0.14285714285714285</v>
      </c>
      <c r="Q22" s="17">
        <f t="shared" si="8"/>
        <v>32</v>
      </c>
      <c r="R22" s="17"/>
      <c r="S22" s="57">
        <v>3.1088861076345431</v>
      </c>
      <c r="T22" s="57">
        <v>750</v>
      </c>
      <c r="U22" s="58" t="s">
        <v>63</v>
      </c>
      <c r="V22" s="61" t="s">
        <v>63</v>
      </c>
      <c r="W22" s="57">
        <v>2</v>
      </c>
      <c r="X22" s="57">
        <f t="shared" si="9"/>
        <v>0.02</v>
      </c>
      <c r="Y22" s="57">
        <f t="shared" si="10"/>
        <v>9.3333333333333338E-2</v>
      </c>
      <c r="Z22" s="57">
        <v>1</v>
      </c>
      <c r="AA22" s="57" t="s">
        <v>35</v>
      </c>
      <c r="AB22" s="60">
        <f t="shared" si="11"/>
        <v>-0.69</v>
      </c>
      <c r="AC22" s="57">
        <v>3.4237847222222222E-2</v>
      </c>
      <c r="AD22" s="57">
        <f t="shared" si="12"/>
        <v>-4.7248229166666667</v>
      </c>
      <c r="AE22" s="57">
        <v>-3.48</v>
      </c>
      <c r="AF22" s="57">
        <v>-1.64117181818181</v>
      </c>
      <c r="AG22" s="57">
        <v>0</v>
      </c>
    </row>
    <row r="23" spans="1:33" ht="15.75" customHeight="1">
      <c r="A23" s="13" t="s">
        <v>72</v>
      </c>
      <c r="B23" s="13" t="s">
        <v>760</v>
      </c>
      <c r="C23" s="17">
        <f t="shared" si="4"/>
        <v>8.7222834645669298</v>
      </c>
      <c r="D23" s="17">
        <v>127</v>
      </c>
      <c r="E23" s="17">
        <v>0</v>
      </c>
      <c r="F23" s="17">
        <v>1107.73</v>
      </c>
      <c r="G23" s="17">
        <v>-0.35</v>
      </c>
      <c r="H23" s="17">
        <f t="shared" si="1"/>
        <v>3.1596147075550898E-4</v>
      </c>
      <c r="I23" s="17">
        <f t="shared" si="2"/>
        <v>0.25713048665897242</v>
      </c>
      <c r="J23" s="17">
        <f t="shared" si="5"/>
        <v>284.83115398674352</v>
      </c>
      <c r="K23" s="17">
        <f t="shared" si="3"/>
        <v>2.2427649920216024</v>
      </c>
      <c r="L23" s="17">
        <v>148</v>
      </c>
      <c r="M23" s="17">
        <f t="shared" si="6"/>
        <v>0.85810810810810811</v>
      </c>
      <c r="N23" s="17">
        <v>366</v>
      </c>
      <c r="O23" s="17">
        <f t="shared" ref="O23:P23" si="31">D23/7</f>
        <v>18.142857142857142</v>
      </c>
      <c r="P23" s="17">
        <f t="shared" si="31"/>
        <v>0</v>
      </c>
      <c r="Q23" s="17">
        <f t="shared" si="8"/>
        <v>20</v>
      </c>
      <c r="R23" s="17"/>
      <c r="S23" s="57">
        <v>1.818908122503329</v>
      </c>
      <c r="T23" s="57">
        <v>750</v>
      </c>
      <c r="U23" s="58" t="s">
        <v>63</v>
      </c>
      <c r="V23" s="61" t="s">
        <v>63</v>
      </c>
      <c r="W23" s="57">
        <v>5</v>
      </c>
      <c r="X23" s="57">
        <f t="shared" si="9"/>
        <v>3.937007874015748E-2</v>
      </c>
      <c r="Y23" s="57">
        <f t="shared" si="10"/>
        <v>4.9999999999999996E-2</v>
      </c>
      <c r="Z23" s="57">
        <v>2</v>
      </c>
      <c r="AA23" s="57" t="s">
        <v>35</v>
      </c>
      <c r="AB23" s="60">
        <f t="shared" si="11"/>
        <v>-0.69</v>
      </c>
      <c r="AC23" s="57">
        <v>3.4237847222222222E-2</v>
      </c>
      <c r="AD23" s="57">
        <f t="shared" si="12"/>
        <v>-6.0005251041666661</v>
      </c>
      <c r="AE23" s="57">
        <v>-3.48</v>
      </c>
      <c r="AF23" s="57">
        <v>-1.64117181818181</v>
      </c>
      <c r="AG23" s="57">
        <v>0</v>
      </c>
    </row>
    <row r="24" spans="1:33" ht="15.75" customHeight="1">
      <c r="A24" s="13" t="s">
        <v>74</v>
      </c>
      <c r="B24" s="13" t="s">
        <v>742</v>
      </c>
      <c r="C24" s="17">
        <f t="shared" si="4"/>
        <v>11.397945205479452</v>
      </c>
      <c r="D24" s="17">
        <v>73</v>
      </c>
      <c r="E24" s="17">
        <v>0</v>
      </c>
      <c r="F24" s="17">
        <v>832.05000000000007</v>
      </c>
      <c r="G24" s="17">
        <v>-0.08</v>
      </c>
      <c r="H24" s="17">
        <f t="shared" si="1"/>
        <v>9.6148068024758124E-5</v>
      </c>
      <c r="I24" s="17">
        <f t="shared" si="2"/>
        <v>0.39645193983962645</v>
      </c>
      <c r="J24" s="17">
        <f t="shared" si="5"/>
        <v>329.86783654356122</v>
      </c>
      <c r="K24" s="17">
        <f t="shared" si="3"/>
        <v>4.5187374868980994</v>
      </c>
      <c r="L24" s="17">
        <v>139</v>
      </c>
      <c r="M24" s="17">
        <f t="shared" si="6"/>
        <v>0.52517985611510787</v>
      </c>
      <c r="N24" s="17">
        <v>277</v>
      </c>
      <c r="O24" s="17">
        <f t="shared" ref="O24:P24" si="32">D24/7</f>
        <v>10.428571428571429</v>
      </c>
      <c r="P24" s="17">
        <f t="shared" si="32"/>
        <v>0</v>
      </c>
      <c r="Q24" s="17">
        <f t="shared" si="8"/>
        <v>26</v>
      </c>
      <c r="R24" s="17"/>
      <c r="S24" s="57">
        <v>2.4404669260700391</v>
      </c>
      <c r="T24" s="57">
        <v>750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3.4237847222222222E-2</v>
      </c>
      <c r="AD24" s="57">
        <f t="shared" si="12"/>
        <v>-3.4491207291666663</v>
      </c>
      <c r="AE24" s="57">
        <v>-3.48</v>
      </c>
      <c r="AF24" s="57">
        <v>-1.64117181818181</v>
      </c>
      <c r="AG24" s="57">
        <v>0</v>
      </c>
    </row>
    <row r="25" spans="1:33" ht="15.75" customHeight="1">
      <c r="A25" s="13" t="s">
        <v>76</v>
      </c>
      <c r="B25" s="13" t="s">
        <v>643</v>
      </c>
      <c r="C25" s="17">
        <f t="shared" si="4"/>
        <v>11.073478260869566</v>
      </c>
      <c r="D25" s="17">
        <v>69</v>
      </c>
      <c r="E25" s="17">
        <v>0</v>
      </c>
      <c r="F25" s="17">
        <v>764.07</v>
      </c>
      <c r="G25" s="17">
        <v>-0.48</v>
      </c>
      <c r="H25" s="17">
        <f t="shared" si="1"/>
        <v>6.2821469237111778E-4</v>
      </c>
      <c r="I25" s="17">
        <f t="shared" si="2"/>
        <v>0.36818421968269288</v>
      </c>
      <c r="J25" s="17">
        <f t="shared" si="5"/>
        <v>281.31851673295517</v>
      </c>
      <c r="K25" s="17">
        <f t="shared" si="3"/>
        <v>4.0770799526515242</v>
      </c>
      <c r="L25" s="17">
        <v>123</v>
      </c>
      <c r="M25" s="17">
        <f t="shared" si="6"/>
        <v>0.56097560975609762</v>
      </c>
      <c r="N25" s="17">
        <v>462</v>
      </c>
      <c r="O25" s="17">
        <f t="shared" ref="O25:P25" si="33">D25/7</f>
        <v>9.8571428571428577</v>
      </c>
      <c r="P25" s="17">
        <f t="shared" si="33"/>
        <v>0</v>
      </c>
      <c r="Q25" s="17">
        <f t="shared" si="8"/>
        <v>46</v>
      </c>
      <c r="R25" s="17"/>
      <c r="S25" s="57">
        <v>2.8678571428571429</v>
      </c>
      <c r="T25" s="57">
        <v>750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3.4237847222222222E-2</v>
      </c>
      <c r="AD25" s="57">
        <f t="shared" si="12"/>
        <v>-3.2601278124999995</v>
      </c>
      <c r="AE25" s="57">
        <v>-3.64</v>
      </c>
      <c r="AF25" s="57">
        <v>-1.64117181818181</v>
      </c>
      <c r="AG25" s="57">
        <v>0</v>
      </c>
    </row>
    <row r="26" spans="1:33" ht="15.75" customHeight="1">
      <c r="A26" s="13" t="s">
        <v>78</v>
      </c>
      <c r="B26" s="13" t="s">
        <v>761</v>
      </c>
      <c r="C26" s="17">
        <f t="shared" si="4"/>
        <v>11.950000000000001</v>
      </c>
      <c r="D26" s="17">
        <v>58</v>
      </c>
      <c r="E26" s="17">
        <v>1</v>
      </c>
      <c r="F26" s="17">
        <v>693.1</v>
      </c>
      <c r="G26" s="17">
        <v>-0.18</v>
      </c>
      <c r="H26" s="17">
        <f t="shared" si="1"/>
        <v>2.597027845909681E-4</v>
      </c>
      <c r="I26" s="17">
        <f t="shared" si="2"/>
        <v>0.40384740622390475</v>
      </c>
      <c r="J26" s="17">
        <f t="shared" si="5"/>
        <v>279.9066372537884</v>
      </c>
      <c r="K26" s="17">
        <f t="shared" si="3"/>
        <v>4.8259765043756619</v>
      </c>
      <c r="L26" s="17">
        <v>86</v>
      </c>
      <c r="M26" s="17">
        <f t="shared" si="6"/>
        <v>0.67441860465116277</v>
      </c>
      <c r="N26" s="17">
        <v>416</v>
      </c>
      <c r="O26" s="17">
        <f t="shared" ref="O26:P26" si="34">D26/7</f>
        <v>8.2857142857142865</v>
      </c>
      <c r="P26" s="17">
        <f t="shared" si="34"/>
        <v>0.14285714285714285</v>
      </c>
      <c r="Q26" s="17">
        <f t="shared" si="8"/>
        <v>49</v>
      </c>
      <c r="R26" s="17"/>
      <c r="S26" s="57">
        <v>2.976392823418319</v>
      </c>
      <c r="T26" s="57">
        <v>750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3.4237847222222222E-2</v>
      </c>
      <c r="AD26" s="57">
        <f t="shared" si="12"/>
        <v>-2.7403972916666666</v>
      </c>
      <c r="AE26" s="57">
        <v>-3.64</v>
      </c>
      <c r="AF26" s="57">
        <v>-1.64117181818181</v>
      </c>
      <c r="AG26" s="57">
        <v>0</v>
      </c>
    </row>
    <row r="27" spans="1:33" ht="15.75" customHeight="1">
      <c r="A27" s="13" t="s">
        <v>79</v>
      </c>
      <c r="B27" s="13" t="s">
        <v>643</v>
      </c>
      <c r="C27" s="17">
        <f t="shared" si="4"/>
        <v>11.437384615384614</v>
      </c>
      <c r="D27" s="17">
        <v>65</v>
      </c>
      <c r="E27" s="17">
        <v>0</v>
      </c>
      <c r="F27" s="17">
        <v>743.43</v>
      </c>
      <c r="G27" s="17">
        <v>-0.19</v>
      </c>
      <c r="H27" s="17">
        <f t="shared" si="1"/>
        <v>2.5557214532639255E-4</v>
      </c>
      <c r="I27" s="17">
        <f t="shared" si="2"/>
        <v>0.38386693693064439</v>
      </c>
      <c r="J27" s="17">
        <f t="shared" si="5"/>
        <v>285.37819692234893</v>
      </c>
      <c r="K27" s="17">
        <f t="shared" si="3"/>
        <v>4.3904337988053683</v>
      </c>
      <c r="L27" s="17">
        <v>100</v>
      </c>
      <c r="M27" s="17">
        <f t="shared" si="6"/>
        <v>0.65</v>
      </c>
      <c r="N27" s="17">
        <v>346</v>
      </c>
      <c r="O27" s="17">
        <f t="shared" ref="O27:P27" si="35">D27/7</f>
        <v>9.2857142857142865</v>
      </c>
      <c r="P27" s="17">
        <f t="shared" si="35"/>
        <v>0</v>
      </c>
      <c r="Q27" s="17">
        <f t="shared" si="8"/>
        <v>37</v>
      </c>
      <c r="R27" s="17"/>
      <c r="S27" s="57">
        <v>1.841691842900302</v>
      </c>
      <c r="T27" s="57">
        <v>750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3.4237847222222222E-2</v>
      </c>
      <c r="AD27" s="57">
        <f t="shared" si="12"/>
        <v>-3.0711348958333331</v>
      </c>
      <c r="AE27" s="57">
        <v>-3.64</v>
      </c>
      <c r="AF27" s="57">
        <v>-1.64117181818181</v>
      </c>
      <c r="AG27" s="57">
        <v>0</v>
      </c>
    </row>
    <row r="28" spans="1:33" ht="15.75" customHeight="1">
      <c r="A28" s="13" t="s">
        <v>81</v>
      </c>
      <c r="B28" s="13" t="s">
        <v>762</v>
      </c>
      <c r="C28" s="17">
        <f t="shared" si="4"/>
        <v>8.9444303797468354</v>
      </c>
      <c r="D28" s="17">
        <v>79</v>
      </c>
      <c r="E28" s="17">
        <v>0</v>
      </c>
      <c r="F28" s="17">
        <v>706.61</v>
      </c>
      <c r="G28" s="17">
        <v>-0.37</v>
      </c>
      <c r="H28" s="17">
        <f t="shared" si="1"/>
        <v>5.2362689460947343E-4</v>
      </c>
      <c r="I28" s="17">
        <f t="shared" si="2"/>
        <v>0.25577003106251561</v>
      </c>
      <c r="J28" s="17">
        <f t="shared" si="5"/>
        <v>180.72966164908416</v>
      </c>
      <c r="K28" s="17">
        <f t="shared" si="3"/>
        <v>2.2877172360643567</v>
      </c>
      <c r="L28" s="17">
        <v>112</v>
      </c>
      <c r="M28" s="17">
        <f t="shared" si="6"/>
        <v>0.7053571428571429</v>
      </c>
      <c r="N28" s="17">
        <v>248</v>
      </c>
      <c r="O28" s="17">
        <f t="shared" ref="O28:P28" si="36">D28/7</f>
        <v>11.285714285714286</v>
      </c>
      <c r="P28" s="17">
        <f t="shared" si="36"/>
        <v>0</v>
      </c>
      <c r="Q28" s="17">
        <f t="shared" si="8"/>
        <v>21</v>
      </c>
      <c r="R28" s="17"/>
      <c r="S28" s="57">
        <v>2.391428571428571</v>
      </c>
      <c r="T28" s="57">
        <v>750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3.4237847222222222E-2</v>
      </c>
      <c r="AD28" s="57">
        <f t="shared" si="12"/>
        <v>-3.7326101041666662</v>
      </c>
      <c r="AE28" s="57">
        <v>-3.64</v>
      </c>
      <c r="AF28" s="57">
        <v>-1.62311681324999</v>
      </c>
      <c r="AG28" s="57">
        <v>0</v>
      </c>
    </row>
    <row r="29" spans="1:33" ht="15.75" customHeight="1">
      <c r="A29" s="13" t="s">
        <v>82</v>
      </c>
      <c r="B29" s="13" t="s">
        <v>676</v>
      </c>
      <c r="C29" s="17">
        <f t="shared" si="4"/>
        <v>8.0372727272727271</v>
      </c>
      <c r="D29" s="17">
        <v>77</v>
      </c>
      <c r="E29" s="17">
        <v>0</v>
      </c>
      <c r="F29" s="17">
        <v>618.87</v>
      </c>
      <c r="G29" s="17">
        <v>-6.16</v>
      </c>
      <c r="H29" s="17">
        <f t="shared" si="1"/>
        <v>9.9536251555253936E-3</v>
      </c>
      <c r="I29" s="17">
        <f t="shared" si="2"/>
        <v>0.17932908645421078</v>
      </c>
      <c r="J29" s="17">
        <f t="shared" si="5"/>
        <v>110.98139173391743</v>
      </c>
      <c r="K29" s="17">
        <f t="shared" si="3"/>
        <v>1.4413167757651615</v>
      </c>
      <c r="L29" s="17">
        <v>112</v>
      </c>
      <c r="M29" s="17">
        <f t="shared" si="6"/>
        <v>0.6875</v>
      </c>
      <c r="N29" s="17">
        <v>388</v>
      </c>
      <c r="O29" s="17">
        <f t="shared" ref="O29:P29" si="37">D29/7</f>
        <v>11</v>
      </c>
      <c r="P29" s="17">
        <f t="shared" si="37"/>
        <v>0</v>
      </c>
      <c r="Q29" s="17">
        <f t="shared" si="8"/>
        <v>35</v>
      </c>
      <c r="R29" s="17"/>
      <c r="S29" s="57">
        <v>2.7130177514792901</v>
      </c>
      <c r="T29" s="57">
        <v>750</v>
      </c>
      <c r="U29" s="58" t="s">
        <v>63</v>
      </c>
      <c r="V29" s="61" t="s">
        <v>63</v>
      </c>
      <c r="W29" s="57">
        <v>1</v>
      </c>
      <c r="X29" s="57">
        <f t="shared" si="9"/>
        <v>1.2987012987012988E-2</v>
      </c>
      <c r="Y29" s="57">
        <f t="shared" si="10"/>
        <v>6.16</v>
      </c>
      <c r="Z29" s="57">
        <v>0</v>
      </c>
      <c r="AA29" s="57" t="s">
        <v>35</v>
      </c>
      <c r="AB29" s="60">
        <f t="shared" si="11"/>
        <v>-0.69</v>
      </c>
      <c r="AC29" s="57">
        <v>3.4237847222222222E-2</v>
      </c>
      <c r="AD29" s="57">
        <f t="shared" si="12"/>
        <v>-3.6381136458333332</v>
      </c>
      <c r="AE29" s="57">
        <v>-3.64</v>
      </c>
      <c r="AF29" s="57">
        <v>-1.62311681324999</v>
      </c>
      <c r="AG29" s="57">
        <v>0</v>
      </c>
    </row>
    <row r="30" spans="1:33" ht="15.75" customHeight="1">
      <c r="A30" s="13" t="s">
        <v>84</v>
      </c>
      <c r="B30" s="13" t="s">
        <v>662</v>
      </c>
      <c r="C30" s="17">
        <f t="shared" si="4"/>
        <v>7.8903030303030306</v>
      </c>
      <c r="D30" s="17">
        <v>99</v>
      </c>
      <c r="E30" s="17">
        <v>0</v>
      </c>
      <c r="F30" s="17">
        <v>781.14</v>
      </c>
      <c r="G30" s="17">
        <v>-44.929999999999993</v>
      </c>
      <c r="H30" s="17">
        <f t="shared" si="1"/>
        <v>5.7518498604603521E-2</v>
      </c>
      <c r="I30" s="17">
        <f t="shared" si="2"/>
        <v>0.1194572814101838</v>
      </c>
      <c r="J30" s="17">
        <f t="shared" si="5"/>
        <v>93.312860800750968</v>
      </c>
      <c r="K30" s="17">
        <f t="shared" si="3"/>
        <v>0.94255414950253502</v>
      </c>
      <c r="L30" s="17">
        <v>124</v>
      </c>
      <c r="M30" s="17">
        <f t="shared" si="6"/>
        <v>0.79838709677419351</v>
      </c>
      <c r="N30" s="17">
        <v>298</v>
      </c>
      <c r="O30" s="17">
        <f t="shared" ref="O30:P30" si="38">D30/7</f>
        <v>14.142857142857142</v>
      </c>
      <c r="P30" s="17">
        <f t="shared" si="38"/>
        <v>0</v>
      </c>
      <c r="Q30" s="17">
        <f t="shared" si="8"/>
        <v>21</v>
      </c>
      <c r="R30" s="17"/>
      <c r="S30" s="57">
        <v>2.8983799705449189</v>
      </c>
      <c r="T30" s="57">
        <v>750</v>
      </c>
      <c r="U30" s="58" t="s">
        <v>63</v>
      </c>
      <c r="V30" s="61" t="s">
        <v>63</v>
      </c>
      <c r="W30" s="57">
        <v>12</v>
      </c>
      <c r="X30" s="57">
        <f t="shared" si="9"/>
        <v>0.12121212121212122</v>
      </c>
      <c r="Y30" s="57">
        <f t="shared" si="10"/>
        <v>2.4961111111111105</v>
      </c>
      <c r="Z30" s="57">
        <v>6</v>
      </c>
      <c r="AA30" s="57" t="s">
        <v>35</v>
      </c>
      <c r="AB30" s="60">
        <f t="shared" si="11"/>
        <v>-0.69</v>
      </c>
      <c r="AC30" s="57">
        <v>3.4237847222222222E-2</v>
      </c>
      <c r="AD30" s="57">
        <f t="shared" si="12"/>
        <v>-4.6775746874999999</v>
      </c>
      <c r="AE30" s="57">
        <v>-3.64</v>
      </c>
      <c r="AF30" s="57">
        <v>-1.62311681324999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7.9607017543859646</v>
      </c>
      <c r="D31" s="17">
        <v>114</v>
      </c>
      <c r="E31" s="17">
        <v>0</v>
      </c>
      <c r="F31" s="17">
        <v>907.52</v>
      </c>
      <c r="G31" s="17">
        <v>-21.47</v>
      </c>
      <c r="H31" s="17">
        <f t="shared" si="1"/>
        <v>2.3657880818053596E-2</v>
      </c>
      <c r="I31" s="17">
        <f t="shared" si="2"/>
        <v>0.15926964162167329</v>
      </c>
      <c r="J31" s="17">
        <f t="shared" si="5"/>
        <v>144.54038516450095</v>
      </c>
      <c r="K31" s="17">
        <f t="shared" si="3"/>
        <v>1.2678981154780784</v>
      </c>
      <c r="L31" s="17">
        <v>114</v>
      </c>
      <c r="M31" s="17">
        <f t="shared" si="6"/>
        <v>1</v>
      </c>
      <c r="N31" s="17">
        <v>148</v>
      </c>
      <c r="O31" s="17">
        <f t="shared" ref="O31:P31" si="39">D31/7</f>
        <v>16.285714285714285</v>
      </c>
      <c r="P31" s="17">
        <f t="shared" si="39"/>
        <v>0</v>
      </c>
      <c r="Q31" s="17">
        <f t="shared" si="8"/>
        <v>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4.2427745664739884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11</v>
      </c>
      <c r="X31" s="57">
        <f t="shared" si="9"/>
        <v>9.6491228070175433E-2</v>
      </c>
      <c r="Y31" s="57">
        <f t="shared" si="10"/>
        <v>1.5335714285714286</v>
      </c>
      <c r="Z31" s="57">
        <v>3</v>
      </c>
      <c r="AA31" s="57" t="s">
        <v>35</v>
      </c>
      <c r="AB31" s="60">
        <f t="shared" si="11"/>
        <v>-0.69</v>
      </c>
      <c r="AC31" s="57">
        <v>3.4237847222222222E-2</v>
      </c>
      <c r="AD31" s="57">
        <f t="shared" si="12"/>
        <v>-5.3862981249999997</v>
      </c>
      <c r="AE31" s="57">
        <v>-3.64</v>
      </c>
      <c r="AF31" s="57">
        <v>-1.62311681324999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1:33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1:33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33.8320312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9.33203125" customWidth="1"/>
    <col min="21" max="21" width="18.5" customWidth="1"/>
    <col min="22" max="22" width="2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Info!B1:BJ7000""),4,FALSE),"""")"),"Barcaloo Playground Safety Handles – Red Grab Handle Bars for Jungle Gym")</f>
        <v>Barcaloo Playground Safety Handles – Red Grab Handle Bars for Jungle Gym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Info!B1:BJ7000""),3,FALSE),"""")"),"B08MQR1FQL")</f>
        <v>B08MQR1FQL</v>
      </c>
      <c r="B2" s="2" t="s">
        <v>763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89.25" customHeight="1">
      <c r="A3" s="45" t="s">
        <v>32</v>
      </c>
      <c r="B3" s="46"/>
      <c r="C3" s="3">
        <f>((AE31+AF31)/0.85)*-1</f>
        <v>6.2001637401470582</v>
      </c>
      <c r="D3" s="4">
        <f>SUM(D4:D99763)</f>
        <v>225</v>
      </c>
      <c r="E3" s="4"/>
      <c r="F3" s="5">
        <f t="shared" ref="F3:G3" si="0">SUM(F4:F99763)</f>
        <v>1809.7300000000002</v>
      </c>
      <c r="G3" s="5">
        <f t="shared" si="0"/>
        <v>-195.92000000000002</v>
      </c>
      <c r="H3" s="6">
        <f>G3/F3*-1</f>
        <v>0.10825924309151089</v>
      </c>
      <c r="I3" s="7">
        <f>J3/F3</f>
        <v>8.2367671763250036E-2</v>
      </c>
      <c r="J3" s="5">
        <f>SUM(J4:J99763)</f>
        <v>149.0632466201065</v>
      </c>
      <c r="K3" s="5">
        <f>J3/D3</f>
        <v>0.66250331831158438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QTY-550")</f>
        <v>US Storage QTY-550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37</v>
      </c>
      <c r="X3" s="6">
        <f>AVERAGE(X4:X99763)</f>
        <v>8.3873446951988326E-2</v>
      </c>
      <c r="Y3" s="5">
        <f>ROUND(AVERAGE(Y4:Y99763),2)</f>
        <v>1.56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Info!B2:BZ7000""),36,false)),"""")*-1"),-1.630139179125)</f>
        <v>-1.6301391791249999</v>
      </c>
      <c r="AG3" s="5">
        <f>SUM(AG4:AG99763)</f>
        <v>0</v>
      </c>
    </row>
    <row r="4" spans="1:33" hidden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idden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idden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idden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idden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idden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idden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idden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idden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idden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idden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idden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customHeight="1">
      <c r="A17" s="13" t="s">
        <v>59</v>
      </c>
      <c r="B17" s="13" t="s">
        <v>764</v>
      </c>
      <c r="C17" s="17">
        <f t="shared" ref="C17:C31" si="1">IFERROR(F17/D17," - ")</f>
        <v>9.99</v>
      </c>
      <c r="D17" s="17">
        <v>1</v>
      </c>
      <c r="E17" s="17">
        <v>0</v>
      </c>
      <c r="F17" s="17">
        <v>9.99</v>
      </c>
      <c r="G17" s="17">
        <v>0</v>
      </c>
      <c r="H17" s="17">
        <f t="shared" ref="H17:H31" si="2">G17/F17*-1</f>
        <v>0</v>
      </c>
      <c r="I17" s="17">
        <f t="shared" ref="I17:I31" si="3">J17/F17</f>
        <v>0.33177822803864498</v>
      </c>
      <c r="J17" s="17">
        <f t="shared" ref="J17:J31" si="4">F17*0.85+G17+AF17*D17+D17*AE17+AG17+AD17</f>
        <v>3.3144644981060636</v>
      </c>
      <c r="K17" s="17">
        <f t="shared" ref="K17:K31" si="5">J17/D17</f>
        <v>3.3144644981060636</v>
      </c>
      <c r="L17" s="17">
        <v>0</v>
      </c>
      <c r="M17" s="17" t="str">
        <f t="shared" ref="M17:M31" si="6">IFERROR(D17/L17,"-")</f>
        <v>-</v>
      </c>
      <c r="N17" s="17">
        <v>214</v>
      </c>
      <c r="O17" s="17">
        <f t="shared" ref="O17:P17" si="7">D17/7</f>
        <v>0.14285714285714285</v>
      </c>
      <c r="P17" s="17">
        <f t="shared" si="7"/>
        <v>0</v>
      </c>
      <c r="Q17" s="17">
        <f t="shared" ref="Q17:Q31" si="8">ROUNDDOWN(N17/(O17+P17),0)</f>
        <v>1498</v>
      </c>
      <c r="R17" s="17"/>
      <c r="S17" s="57">
        <v>0</v>
      </c>
      <c r="T17" s="57">
        <v>250</v>
      </c>
      <c r="U17" s="58" t="s">
        <v>63</v>
      </c>
      <c r="V17" s="61" t="s">
        <v>63</v>
      </c>
      <c r="W17" s="57">
        <v>0</v>
      </c>
      <c r="X17" s="57">
        <f t="shared" ref="X17:X31" si="9">IFERROR(W17/D17,0)</f>
        <v>0</v>
      </c>
      <c r="Y17" s="57">
        <f t="shared" ref="Y17:Y31" si="10">IFERROR(G17/(W17+Z17)*-1,0)</f>
        <v>0</v>
      </c>
      <c r="Z17" s="57">
        <v>0</v>
      </c>
      <c r="AA17" s="57" t="s">
        <v>35</v>
      </c>
      <c r="AB17" s="60">
        <f t="shared" ref="AB17:AB31" si="11">IF(OR(AA17="UsLargeStandardSize",AA17="UsSmallStandardSize"),-0.69,-0.48)</f>
        <v>-0.69</v>
      </c>
      <c r="AC17" s="57">
        <v>3.4237847222222222E-2</v>
      </c>
      <c r="AD17" s="57">
        <f t="shared" ref="AD17:AD31" si="12">IFERROR(AB17*AC17*D17*2,0)</f>
        <v>-4.7248229166666662E-2</v>
      </c>
      <c r="AE17" s="57">
        <v>-3.48</v>
      </c>
      <c r="AF17" s="57">
        <v>-1.64978727272727</v>
      </c>
      <c r="AG17" s="57">
        <v>0</v>
      </c>
    </row>
    <row r="18" spans="1:33" ht="15.75" customHeight="1">
      <c r="A18" s="13" t="s">
        <v>61</v>
      </c>
      <c r="B18" s="13" t="s">
        <v>662</v>
      </c>
      <c r="C18" s="17" t="str">
        <f t="shared" si="1"/>
        <v xml:space="preserve"> - </v>
      </c>
      <c r="D18" s="17">
        <v>0</v>
      </c>
      <c r="E18" s="17">
        <v>0</v>
      </c>
      <c r="F18" s="17">
        <v>0</v>
      </c>
      <c r="G18" s="17">
        <v>-12.89</v>
      </c>
      <c r="H18" s="17" t="e">
        <f t="shared" si="2"/>
        <v>#DIV/0!</v>
      </c>
      <c r="I18" s="17" t="e">
        <f t="shared" si="3"/>
        <v>#DIV/0!</v>
      </c>
      <c r="J18" s="17">
        <f t="shared" si="4"/>
        <v>-12.89</v>
      </c>
      <c r="K18" s="17" t="e">
        <f t="shared" si="5"/>
        <v>#DIV/0!</v>
      </c>
      <c r="L18" s="17">
        <v>0</v>
      </c>
      <c r="M18" s="17" t="str">
        <f t="shared" si="6"/>
        <v>-</v>
      </c>
      <c r="N18" s="17">
        <v>202</v>
      </c>
      <c r="O18" s="17">
        <f t="shared" ref="O18:P18" si="13">D18/7</f>
        <v>0</v>
      </c>
      <c r="P18" s="17">
        <f t="shared" si="13"/>
        <v>0</v>
      </c>
      <c r="Q18" s="17" t="e">
        <f t="shared" si="8"/>
        <v>#DIV/0!</v>
      </c>
      <c r="R18" s="17"/>
      <c r="S18" s="57">
        <v>1.9801980198019799E-2</v>
      </c>
      <c r="T18" s="57">
        <v>250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6.4450000000000003</v>
      </c>
      <c r="Z18" s="57">
        <v>2</v>
      </c>
      <c r="AA18" s="57" t="s">
        <v>35</v>
      </c>
      <c r="AB18" s="60">
        <f t="shared" si="11"/>
        <v>-0.69</v>
      </c>
      <c r="AC18" s="57">
        <v>8.1719E-2</v>
      </c>
      <c r="AD18" s="57">
        <f t="shared" si="12"/>
        <v>0</v>
      </c>
      <c r="AE18" s="57">
        <v>-3.48</v>
      </c>
      <c r="AF18" s="57">
        <v>-1.64978727272727</v>
      </c>
      <c r="AG18" s="57">
        <v>0</v>
      </c>
    </row>
    <row r="19" spans="1:33" ht="15.75" customHeight="1">
      <c r="A19" s="13" t="s">
        <v>64</v>
      </c>
      <c r="B19" s="13" t="s">
        <v>676</v>
      </c>
      <c r="C19" s="17">
        <f t="shared" si="1"/>
        <v>8.7910000000000004</v>
      </c>
      <c r="D19" s="17">
        <v>10</v>
      </c>
      <c r="E19" s="17">
        <v>0</v>
      </c>
      <c r="F19" s="17">
        <v>87.91</v>
      </c>
      <c r="G19" s="17">
        <v>-23.51</v>
      </c>
      <c r="H19" s="17">
        <f t="shared" si="2"/>
        <v>0.26743260152428622</v>
      </c>
      <c r="I19" s="17">
        <f t="shared" si="3"/>
        <v>-1.378790726052441E-2</v>
      </c>
      <c r="J19" s="17">
        <f t="shared" si="4"/>
        <v>-1.2120949272727009</v>
      </c>
      <c r="K19" s="17">
        <f t="shared" si="5"/>
        <v>-0.12120949272727008</v>
      </c>
      <c r="L19" s="17">
        <v>26</v>
      </c>
      <c r="M19" s="17">
        <f t="shared" si="6"/>
        <v>0.38461538461538464</v>
      </c>
      <c r="N19" s="17">
        <v>158</v>
      </c>
      <c r="O19" s="17">
        <f t="shared" ref="O19:P19" si="14">D19/7</f>
        <v>1.4285714285714286</v>
      </c>
      <c r="P19" s="17">
        <f t="shared" si="14"/>
        <v>0</v>
      </c>
      <c r="Q19" s="17">
        <f t="shared" si="8"/>
        <v>110</v>
      </c>
      <c r="R19" s="17"/>
      <c r="S19" s="57">
        <v>0.1025641025641026</v>
      </c>
      <c r="T19" s="57">
        <v>250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4.702</v>
      </c>
      <c r="Z19" s="57">
        <v>5</v>
      </c>
      <c r="AA19" s="57" t="s">
        <v>35</v>
      </c>
      <c r="AB19" s="60">
        <f t="shared" si="11"/>
        <v>-0.69</v>
      </c>
      <c r="AC19" s="57">
        <v>8.1719E-2</v>
      </c>
      <c r="AD19" s="57">
        <f t="shared" si="12"/>
        <v>-1.1277222</v>
      </c>
      <c r="AE19" s="57">
        <v>-3.48</v>
      </c>
      <c r="AF19" s="57">
        <v>-1.64978727272727</v>
      </c>
      <c r="AG19" s="57">
        <v>0</v>
      </c>
    </row>
    <row r="20" spans="1:33" ht="15.75" customHeight="1">
      <c r="A20" s="13" t="s">
        <v>66</v>
      </c>
      <c r="B20" s="13" t="s">
        <v>643</v>
      </c>
      <c r="C20" s="17">
        <f t="shared" si="1"/>
        <v>8.5733333333333341</v>
      </c>
      <c r="D20" s="17">
        <v>33</v>
      </c>
      <c r="E20" s="17">
        <v>0</v>
      </c>
      <c r="F20" s="17">
        <v>282.92</v>
      </c>
      <c r="G20" s="17">
        <v>-39.659999999999997</v>
      </c>
      <c r="H20" s="17">
        <f t="shared" si="2"/>
        <v>0.14018096988547998</v>
      </c>
      <c r="I20" s="17">
        <f t="shared" si="3"/>
        <v>9.8322977308073226E-2</v>
      </c>
      <c r="J20" s="17">
        <f t="shared" si="4"/>
        <v>27.817536740000079</v>
      </c>
      <c r="K20" s="17">
        <f t="shared" si="5"/>
        <v>0.84295565878788115</v>
      </c>
      <c r="L20" s="17">
        <v>39</v>
      </c>
      <c r="M20" s="17">
        <f t="shared" si="6"/>
        <v>0.84615384615384615</v>
      </c>
      <c r="N20" s="17">
        <v>151</v>
      </c>
      <c r="O20" s="17">
        <f t="shared" ref="O20:P20" si="15">D20/7</f>
        <v>4.7142857142857144</v>
      </c>
      <c r="P20" s="17">
        <f t="shared" si="15"/>
        <v>0</v>
      </c>
      <c r="Q20" s="17">
        <f t="shared" si="8"/>
        <v>32</v>
      </c>
      <c r="R20" s="17"/>
      <c r="S20" s="57">
        <v>1.0580645161290321</v>
      </c>
      <c r="T20" s="57">
        <v>250</v>
      </c>
      <c r="U20" s="58" t="s">
        <v>63</v>
      </c>
      <c r="V20" s="61" t="s">
        <v>63</v>
      </c>
      <c r="W20" s="57">
        <v>14</v>
      </c>
      <c r="X20" s="57">
        <f t="shared" si="9"/>
        <v>0.42424242424242425</v>
      </c>
      <c r="Y20" s="57">
        <f t="shared" si="10"/>
        <v>2.2033333333333331</v>
      </c>
      <c r="Z20" s="57">
        <v>4</v>
      </c>
      <c r="AA20" s="57" t="s">
        <v>35</v>
      </c>
      <c r="AB20" s="60">
        <f t="shared" si="11"/>
        <v>-0.69</v>
      </c>
      <c r="AC20" s="57">
        <v>8.1719E-2</v>
      </c>
      <c r="AD20" s="57">
        <f t="shared" si="12"/>
        <v>-3.7214832599999998</v>
      </c>
      <c r="AE20" s="57">
        <v>-3.48</v>
      </c>
      <c r="AF20" s="57">
        <v>-1.64978727272727</v>
      </c>
      <c r="AG20" s="57">
        <v>0</v>
      </c>
    </row>
    <row r="21" spans="1:33" ht="15.75" customHeight="1">
      <c r="A21" s="13" t="s">
        <v>68</v>
      </c>
      <c r="B21" s="13" t="s">
        <v>662</v>
      </c>
      <c r="C21" s="17">
        <f t="shared" si="1"/>
        <v>8.5718181818181822</v>
      </c>
      <c r="D21" s="17">
        <v>11</v>
      </c>
      <c r="E21" s="17">
        <v>0</v>
      </c>
      <c r="F21" s="17">
        <v>94.29</v>
      </c>
      <c r="G21" s="17">
        <v>0</v>
      </c>
      <c r="H21" s="17">
        <f t="shared" si="2"/>
        <v>0</v>
      </c>
      <c r="I21" s="17">
        <f t="shared" si="3"/>
        <v>0.23839585937002891</v>
      </c>
      <c r="J21" s="17">
        <f t="shared" si="4"/>
        <v>22.478345580000028</v>
      </c>
      <c r="K21" s="17">
        <f t="shared" si="5"/>
        <v>2.0434859618181842</v>
      </c>
      <c r="L21" s="17">
        <v>14</v>
      </c>
      <c r="M21" s="17">
        <f t="shared" si="6"/>
        <v>0.7857142857142857</v>
      </c>
      <c r="N21" s="17">
        <v>141</v>
      </c>
      <c r="O21" s="17">
        <f t="shared" ref="O21:P21" si="16">D21/7</f>
        <v>1.5714285714285714</v>
      </c>
      <c r="P21" s="17">
        <f t="shared" si="16"/>
        <v>0</v>
      </c>
      <c r="Q21" s="17">
        <f t="shared" si="8"/>
        <v>89</v>
      </c>
      <c r="R21" s="17"/>
      <c r="S21" s="57">
        <v>1.52112676056338</v>
      </c>
      <c r="T21" s="57">
        <v>250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8.1719E-2</v>
      </c>
      <c r="AD21" s="57">
        <f t="shared" si="12"/>
        <v>-1.2404944199999999</v>
      </c>
      <c r="AE21" s="57">
        <v>-3.48</v>
      </c>
      <c r="AF21" s="57">
        <v>-1.64978727272727</v>
      </c>
      <c r="AG21" s="57">
        <v>0</v>
      </c>
    </row>
    <row r="22" spans="1:33" ht="15.75" customHeight="1">
      <c r="A22" s="13" t="s">
        <v>70</v>
      </c>
      <c r="B22" s="13" t="s">
        <v>765</v>
      </c>
      <c r="C22" s="17">
        <f t="shared" si="1"/>
        <v>7.5879166666666675</v>
      </c>
      <c r="D22" s="17">
        <v>24</v>
      </c>
      <c r="E22" s="17">
        <v>0</v>
      </c>
      <c r="F22" s="17">
        <v>182.11</v>
      </c>
      <c r="G22" s="17">
        <v>-4.95</v>
      </c>
      <c r="H22" s="17">
        <f t="shared" si="2"/>
        <v>2.7181373894898688E-2</v>
      </c>
      <c r="I22" s="17">
        <f t="shared" si="3"/>
        <v>0.13190968192051797</v>
      </c>
      <c r="J22" s="17">
        <f t="shared" si="4"/>
        <v>24.022072174545531</v>
      </c>
      <c r="K22" s="17">
        <f t="shared" si="5"/>
        <v>1.0009196739393971</v>
      </c>
      <c r="L22" s="17">
        <v>13</v>
      </c>
      <c r="M22" s="17">
        <f t="shared" si="6"/>
        <v>1.8461538461538463</v>
      </c>
      <c r="N22" s="17">
        <v>117</v>
      </c>
      <c r="O22" s="17">
        <f t="shared" ref="O22:P22" si="17">D22/7</f>
        <v>3.4285714285714284</v>
      </c>
      <c r="P22" s="17">
        <f t="shared" si="17"/>
        <v>0</v>
      </c>
      <c r="Q22" s="17">
        <f t="shared" si="8"/>
        <v>34</v>
      </c>
      <c r="R22" s="17"/>
      <c r="S22" s="57">
        <v>0.85106382978723405</v>
      </c>
      <c r="T22" s="57">
        <v>250</v>
      </c>
      <c r="U22" s="58" t="s">
        <v>63</v>
      </c>
      <c r="V22" s="61" t="s">
        <v>63</v>
      </c>
      <c r="W22" s="57">
        <v>5</v>
      </c>
      <c r="X22" s="57">
        <f t="shared" si="9"/>
        <v>0.20833333333333334</v>
      </c>
      <c r="Y22" s="57">
        <f t="shared" si="10"/>
        <v>0.99</v>
      </c>
      <c r="Z22" s="57">
        <v>0</v>
      </c>
      <c r="AA22" s="57" t="s">
        <v>35</v>
      </c>
      <c r="AB22" s="60">
        <f t="shared" si="11"/>
        <v>-0.69</v>
      </c>
      <c r="AC22" s="57">
        <v>8.1719E-2</v>
      </c>
      <c r="AD22" s="57">
        <f t="shared" si="12"/>
        <v>-2.7065332799999999</v>
      </c>
      <c r="AE22" s="57">
        <v>-3.48</v>
      </c>
      <c r="AF22" s="57">
        <v>-1.64978727272727</v>
      </c>
      <c r="AG22" s="57">
        <v>0</v>
      </c>
    </row>
    <row r="23" spans="1:33" ht="15.75" customHeight="1">
      <c r="A23" s="13" t="s">
        <v>72</v>
      </c>
      <c r="B23" s="13" t="s">
        <v>766</v>
      </c>
      <c r="C23" s="17">
        <f t="shared" si="1"/>
        <v>7.9417391304347822</v>
      </c>
      <c r="D23" s="17">
        <v>23</v>
      </c>
      <c r="E23" s="17">
        <v>0</v>
      </c>
      <c r="F23" s="17">
        <v>182.66</v>
      </c>
      <c r="G23" s="17">
        <v>-42.180000000000007</v>
      </c>
      <c r="H23" s="17">
        <f t="shared" si="2"/>
        <v>0.23092083652688059</v>
      </c>
      <c r="I23" s="17">
        <f t="shared" si="3"/>
        <v>-4.1048222559549062E-2</v>
      </c>
      <c r="J23" s="17">
        <f t="shared" si="4"/>
        <v>-7.4978683327272311</v>
      </c>
      <c r="K23" s="17">
        <f t="shared" si="5"/>
        <v>-0.32599427533596659</v>
      </c>
      <c r="L23" s="17">
        <v>36</v>
      </c>
      <c r="M23" s="17">
        <f t="shared" si="6"/>
        <v>0.63888888888888884</v>
      </c>
      <c r="N23" s="17">
        <v>95</v>
      </c>
      <c r="O23" s="17">
        <f t="shared" ref="O23:P23" si="18">D23/7</f>
        <v>3.2857142857142856</v>
      </c>
      <c r="P23" s="17">
        <f t="shared" si="18"/>
        <v>0</v>
      </c>
      <c r="Q23" s="17">
        <f t="shared" si="8"/>
        <v>28</v>
      </c>
      <c r="R23" s="17"/>
      <c r="S23" s="57">
        <v>1.315254237288136</v>
      </c>
      <c r="T23" s="57">
        <v>250</v>
      </c>
      <c r="U23" s="58" t="s">
        <v>63</v>
      </c>
      <c r="V23" s="61" t="s">
        <v>63</v>
      </c>
      <c r="W23" s="57">
        <v>4</v>
      </c>
      <c r="X23" s="57">
        <f t="shared" si="9"/>
        <v>0.17391304347826086</v>
      </c>
      <c r="Y23" s="57">
        <f t="shared" si="10"/>
        <v>2.8120000000000003</v>
      </c>
      <c r="Z23" s="57">
        <v>11</v>
      </c>
      <c r="AA23" s="57" t="s">
        <v>35</v>
      </c>
      <c r="AB23" s="60">
        <f t="shared" si="11"/>
        <v>-0.69</v>
      </c>
      <c r="AC23" s="57">
        <v>8.1719E-2</v>
      </c>
      <c r="AD23" s="57">
        <f t="shared" si="12"/>
        <v>-2.5937610599999998</v>
      </c>
      <c r="AE23" s="57">
        <v>-3.48</v>
      </c>
      <c r="AF23" s="57">
        <v>-1.64978727272727</v>
      </c>
      <c r="AG23" s="57">
        <v>0</v>
      </c>
    </row>
    <row r="24" spans="1:33" ht="15.75" customHeight="1">
      <c r="A24" s="13" t="s">
        <v>74</v>
      </c>
      <c r="B24" s="13"/>
      <c r="C24" s="17">
        <f t="shared" si="1"/>
        <v>7.5509677419354846</v>
      </c>
      <c r="D24" s="17">
        <v>31</v>
      </c>
      <c r="E24" s="17">
        <v>0</v>
      </c>
      <c r="F24" s="17">
        <v>234.08</v>
      </c>
      <c r="G24" s="17">
        <v>-69.37</v>
      </c>
      <c r="H24" s="17">
        <f t="shared" si="2"/>
        <v>0.29635167464114831</v>
      </c>
      <c r="I24" s="17">
        <f t="shared" si="3"/>
        <v>-0.14064142290902834</v>
      </c>
      <c r="J24" s="17">
        <f t="shared" si="4"/>
        <v>-32.921344274545355</v>
      </c>
      <c r="K24" s="17">
        <f t="shared" si="5"/>
        <v>-1.0619788475659793</v>
      </c>
      <c r="L24" s="17">
        <v>57</v>
      </c>
      <c r="M24" s="17">
        <f t="shared" si="6"/>
        <v>0.54385964912280704</v>
      </c>
      <c r="N24" s="17">
        <v>69</v>
      </c>
      <c r="O24" s="17">
        <f t="shared" ref="O24:P24" si="19">D24/7</f>
        <v>4.4285714285714288</v>
      </c>
      <c r="P24" s="17">
        <f t="shared" si="19"/>
        <v>0</v>
      </c>
      <c r="Q24" s="17">
        <f t="shared" si="8"/>
        <v>15</v>
      </c>
      <c r="R24" s="17"/>
      <c r="S24" s="57">
        <v>2.0920502092050208</v>
      </c>
      <c r="T24" s="57">
        <v>250</v>
      </c>
      <c r="U24" s="58" t="s">
        <v>63</v>
      </c>
      <c r="V24" s="61" t="s">
        <v>63</v>
      </c>
      <c r="W24" s="57">
        <v>14</v>
      </c>
      <c r="X24" s="57">
        <f t="shared" si="9"/>
        <v>0.45161290322580644</v>
      </c>
      <c r="Y24" s="57">
        <f t="shared" si="10"/>
        <v>2.8904166666666669</v>
      </c>
      <c r="Z24" s="57">
        <v>10</v>
      </c>
      <c r="AA24" s="57" t="s">
        <v>35</v>
      </c>
      <c r="AB24" s="60">
        <f t="shared" si="11"/>
        <v>-0.69</v>
      </c>
      <c r="AC24" s="57">
        <v>8.1719E-2</v>
      </c>
      <c r="AD24" s="57">
        <f t="shared" si="12"/>
        <v>-3.4959388199999997</v>
      </c>
      <c r="AE24" s="57">
        <v>-3.48</v>
      </c>
      <c r="AF24" s="57">
        <v>-1.64978727272727</v>
      </c>
      <c r="AG24" s="57">
        <v>0</v>
      </c>
    </row>
    <row r="25" spans="1:33" ht="15.75" customHeight="1">
      <c r="A25" s="13" t="s">
        <v>76</v>
      </c>
      <c r="B25" s="13" t="s">
        <v>648</v>
      </c>
      <c r="C25" s="17">
        <f t="shared" si="1"/>
        <v>7.4823529411764707</v>
      </c>
      <c r="D25" s="17">
        <v>17</v>
      </c>
      <c r="E25" s="17">
        <v>0</v>
      </c>
      <c r="F25" s="17">
        <v>127.2</v>
      </c>
      <c r="G25" s="17">
        <v>0</v>
      </c>
      <c r="H25" s="17">
        <f t="shared" si="2"/>
        <v>0</v>
      </c>
      <c r="I25" s="17">
        <f t="shared" si="3"/>
        <v>0.1279598162235567</v>
      </c>
      <c r="J25" s="17">
        <f t="shared" si="4"/>
        <v>16.276488623636414</v>
      </c>
      <c r="K25" s="17">
        <f t="shared" si="5"/>
        <v>0.95744050727273022</v>
      </c>
      <c r="L25" s="17">
        <v>13</v>
      </c>
      <c r="M25" s="17">
        <f t="shared" si="6"/>
        <v>1.3076923076923077</v>
      </c>
      <c r="N25" s="17">
        <v>50</v>
      </c>
      <c r="O25" s="17">
        <f t="shared" ref="O25:P25" si="20">D25/7</f>
        <v>2.4285714285714284</v>
      </c>
      <c r="P25" s="17">
        <f t="shared" si="20"/>
        <v>0</v>
      </c>
      <c r="Q25" s="17">
        <f t="shared" si="8"/>
        <v>20</v>
      </c>
      <c r="R25" s="17"/>
      <c r="S25" s="57">
        <v>2.8457711442786069</v>
      </c>
      <c r="T25" s="57">
        <v>250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8.1719E-2</v>
      </c>
      <c r="AD25" s="57">
        <f t="shared" si="12"/>
        <v>-1.91712774</v>
      </c>
      <c r="AE25" s="57">
        <v>-3.64</v>
      </c>
      <c r="AF25" s="57">
        <v>-1.64978727272727</v>
      </c>
      <c r="AG25" s="57">
        <v>0</v>
      </c>
    </row>
    <row r="26" spans="1:33" ht="15.75" customHeight="1">
      <c r="A26" s="13" t="s">
        <v>78</v>
      </c>
      <c r="B26" s="13" t="s">
        <v>643</v>
      </c>
      <c r="C26" s="17">
        <f t="shared" si="1"/>
        <v>7.95</v>
      </c>
      <c r="D26" s="17">
        <v>12</v>
      </c>
      <c r="E26" s="17">
        <v>0</v>
      </c>
      <c r="F26" s="17">
        <v>95.4</v>
      </c>
      <c r="G26" s="17">
        <v>0</v>
      </c>
      <c r="H26" s="17">
        <f t="shared" si="2"/>
        <v>0</v>
      </c>
      <c r="I26" s="17">
        <f t="shared" si="3"/>
        <v>0.17043276821040632</v>
      </c>
      <c r="J26" s="17">
        <f t="shared" si="4"/>
        <v>16.259286087272763</v>
      </c>
      <c r="K26" s="17">
        <f t="shared" si="5"/>
        <v>1.3549405072727303</v>
      </c>
      <c r="L26" s="17">
        <v>6</v>
      </c>
      <c r="M26" s="17">
        <f t="shared" si="6"/>
        <v>2</v>
      </c>
      <c r="N26" s="17">
        <v>36</v>
      </c>
      <c r="O26" s="17">
        <f t="shared" ref="O26:P26" si="21">D26/7</f>
        <v>1.7142857142857142</v>
      </c>
      <c r="P26" s="17">
        <f t="shared" si="21"/>
        <v>0</v>
      </c>
      <c r="Q26" s="17">
        <f t="shared" si="8"/>
        <v>21</v>
      </c>
      <c r="R26" s="17"/>
      <c r="S26" s="57">
        <v>1.66754617414248</v>
      </c>
      <c r="T26" s="57">
        <v>250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8.1719E-2</v>
      </c>
      <c r="AD26" s="57">
        <f t="shared" si="12"/>
        <v>-1.35326664</v>
      </c>
      <c r="AE26" s="57">
        <v>-3.64</v>
      </c>
      <c r="AF26" s="57">
        <v>-1.64978727272727</v>
      </c>
      <c r="AG26" s="57">
        <v>0</v>
      </c>
    </row>
    <row r="27" spans="1:33" ht="15.75" customHeight="1">
      <c r="A27" s="13" t="s">
        <v>79</v>
      </c>
      <c r="B27" s="13" t="s">
        <v>767</v>
      </c>
      <c r="C27" s="17">
        <f t="shared" si="1"/>
        <v>7.95</v>
      </c>
      <c r="D27" s="17">
        <v>15</v>
      </c>
      <c r="E27" s="17">
        <v>0</v>
      </c>
      <c r="F27" s="17">
        <v>119.25</v>
      </c>
      <c r="G27" s="17">
        <v>0</v>
      </c>
      <c r="H27" s="17">
        <f t="shared" si="2"/>
        <v>0</v>
      </c>
      <c r="I27" s="17">
        <f t="shared" si="3"/>
        <v>0.1704327682104062</v>
      </c>
      <c r="J27" s="17">
        <f t="shared" si="4"/>
        <v>20.324107609090941</v>
      </c>
      <c r="K27" s="17">
        <f t="shared" si="5"/>
        <v>1.3549405072727294</v>
      </c>
      <c r="L27" s="17">
        <v>12</v>
      </c>
      <c r="M27" s="17">
        <f t="shared" si="6"/>
        <v>1.25</v>
      </c>
      <c r="N27" s="17">
        <v>18</v>
      </c>
      <c r="O27" s="17">
        <f t="shared" ref="O27:P27" si="22">D27/7</f>
        <v>2.1428571428571428</v>
      </c>
      <c r="P27" s="17">
        <f t="shared" si="22"/>
        <v>0</v>
      </c>
      <c r="Q27" s="17">
        <f t="shared" si="8"/>
        <v>8</v>
      </c>
      <c r="R27" s="17"/>
      <c r="S27" s="57">
        <v>2.1375000000000002</v>
      </c>
      <c r="T27" s="57">
        <v>250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8.1719E-2</v>
      </c>
      <c r="AD27" s="57">
        <f t="shared" si="12"/>
        <v>-1.6915832999999998</v>
      </c>
      <c r="AE27" s="57">
        <v>-3.64</v>
      </c>
      <c r="AF27" s="57">
        <v>-1.64978727272727</v>
      </c>
      <c r="AG27" s="57">
        <v>0</v>
      </c>
    </row>
    <row r="28" spans="1:33" ht="15.75" customHeight="1">
      <c r="A28" s="13" t="s">
        <v>81</v>
      </c>
      <c r="B28" s="13" t="s">
        <v>768</v>
      </c>
      <c r="C28" s="17">
        <f t="shared" si="1"/>
        <v>8.0976923076923075</v>
      </c>
      <c r="D28" s="17">
        <v>13</v>
      </c>
      <c r="E28" s="17">
        <v>0</v>
      </c>
      <c r="F28" s="17">
        <v>105.27</v>
      </c>
      <c r="G28" s="17">
        <v>0</v>
      </c>
      <c r="H28" s="17">
        <f t="shared" si="2"/>
        <v>0</v>
      </c>
      <c r="I28" s="17">
        <f t="shared" si="3"/>
        <v>0.18525365072076555</v>
      </c>
      <c r="J28" s="17">
        <f t="shared" si="4"/>
        <v>19.501651811374987</v>
      </c>
      <c r="K28" s="17">
        <f t="shared" si="5"/>
        <v>1.5001270624134606</v>
      </c>
      <c r="L28" s="17">
        <v>10</v>
      </c>
      <c r="M28" s="17">
        <f t="shared" si="6"/>
        <v>1.3</v>
      </c>
      <c r="N28" s="17">
        <v>10</v>
      </c>
      <c r="O28" s="17">
        <f t="shared" ref="O28:P28" si="23">D28/7</f>
        <v>1.8571428571428572</v>
      </c>
      <c r="P28" s="17">
        <f t="shared" si="23"/>
        <v>0</v>
      </c>
      <c r="Q28" s="17">
        <f t="shared" si="8"/>
        <v>5</v>
      </c>
      <c r="R28" s="17"/>
      <c r="S28" s="57">
        <v>2.701107011070111</v>
      </c>
      <c r="T28" s="57">
        <v>250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8.1719E-2</v>
      </c>
      <c r="AD28" s="57">
        <f t="shared" si="12"/>
        <v>-1.4660388599999998</v>
      </c>
      <c r="AE28" s="57">
        <v>-3.64</v>
      </c>
      <c r="AF28" s="57">
        <v>-1.6301391791249999</v>
      </c>
      <c r="AG28" s="57">
        <v>0</v>
      </c>
    </row>
    <row r="29" spans="1:33" ht="15.75" customHeight="1">
      <c r="A29" s="13" t="s">
        <v>82</v>
      </c>
      <c r="B29" s="13" t="s">
        <v>643</v>
      </c>
      <c r="C29" s="17">
        <f t="shared" si="1"/>
        <v>8.7885714285714283</v>
      </c>
      <c r="D29" s="17">
        <v>7</v>
      </c>
      <c r="E29" s="17">
        <v>0</v>
      </c>
      <c r="F29" s="17">
        <v>61.52</v>
      </c>
      <c r="G29" s="17">
        <v>0</v>
      </c>
      <c r="H29" s="17">
        <f t="shared" si="2"/>
        <v>0</v>
      </c>
      <c r="I29" s="17">
        <f t="shared" si="3"/>
        <v>0.23751008137394347</v>
      </c>
      <c r="J29" s="17">
        <f t="shared" si="4"/>
        <v>14.611620206125004</v>
      </c>
      <c r="K29" s="17">
        <f t="shared" si="5"/>
        <v>2.0873743151607149</v>
      </c>
      <c r="L29" s="17">
        <v>10</v>
      </c>
      <c r="M29" s="17">
        <f t="shared" si="6"/>
        <v>0.7</v>
      </c>
      <c r="N29" s="17">
        <v>100</v>
      </c>
      <c r="O29" s="17">
        <f t="shared" ref="O29:P29" si="24">D29/7</f>
        <v>1</v>
      </c>
      <c r="P29" s="17">
        <f t="shared" si="24"/>
        <v>0</v>
      </c>
      <c r="Q29" s="17">
        <f t="shared" si="8"/>
        <v>100</v>
      </c>
      <c r="R29" s="17"/>
      <c r="S29" s="57">
        <v>2.5780730897009971</v>
      </c>
      <c r="T29" s="57">
        <v>250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8.1719E-2</v>
      </c>
      <c r="AD29" s="57">
        <f t="shared" si="12"/>
        <v>-0.78940553999999996</v>
      </c>
      <c r="AE29" s="57">
        <v>-3.64</v>
      </c>
      <c r="AF29" s="57">
        <v>-1.6301391791249999</v>
      </c>
      <c r="AG29" s="57">
        <v>0</v>
      </c>
    </row>
    <row r="30" spans="1:33" ht="15.75" customHeight="1">
      <c r="A30" s="13" t="s">
        <v>84</v>
      </c>
      <c r="B30" s="13" t="s">
        <v>769</v>
      </c>
      <c r="C30" s="17">
        <f t="shared" si="1"/>
        <v>8.5542857142857152</v>
      </c>
      <c r="D30" s="17">
        <v>7</v>
      </c>
      <c r="E30" s="17">
        <v>0</v>
      </c>
      <c r="F30" s="17">
        <v>59.88</v>
      </c>
      <c r="G30" s="17">
        <v>0</v>
      </c>
      <c r="H30" s="17">
        <f t="shared" si="2"/>
        <v>0</v>
      </c>
      <c r="I30" s="17">
        <f t="shared" si="3"/>
        <v>0.220735140382849</v>
      </c>
      <c r="J30" s="17">
        <f t="shared" si="4"/>
        <v>13.217620206124998</v>
      </c>
      <c r="K30" s="17">
        <f t="shared" si="5"/>
        <v>1.888231458017857</v>
      </c>
      <c r="L30" s="17">
        <v>19</v>
      </c>
      <c r="M30" s="17">
        <f t="shared" si="6"/>
        <v>0.36842105263157893</v>
      </c>
      <c r="N30" s="17">
        <v>92</v>
      </c>
      <c r="O30" s="17">
        <f t="shared" ref="O30:P30" si="25">D30/7</f>
        <v>1</v>
      </c>
      <c r="P30" s="17">
        <f t="shared" si="25"/>
        <v>0</v>
      </c>
      <c r="Q30" s="17">
        <f t="shared" si="8"/>
        <v>92</v>
      </c>
      <c r="R30" s="17"/>
      <c r="S30" s="57">
        <v>1.6144578313253011</v>
      </c>
      <c r="T30" s="57">
        <v>250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8.1719E-2</v>
      </c>
      <c r="AD30" s="57">
        <f t="shared" si="12"/>
        <v>-0.78940553999999996</v>
      </c>
      <c r="AE30" s="57">
        <v>-3.64</v>
      </c>
      <c r="AF30" s="57">
        <v>-1.6301391791249999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7.9642857142857144</v>
      </c>
      <c r="D31" s="17">
        <v>21</v>
      </c>
      <c r="E31" s="17">
        <v>0</v>
      </c>
      <c r="F31" s="17">
        <v>167.25</v>
      </c>
      <c r="G31" s="17">
        <v>-3.36</v>
      </c>
      <c r="H31" s="17">
        <f t="shared" si="2"/>
        <v>2.0089686098654708E-2</v>
      </c>
      <c r="I31" s="17">
        <f t="shared" si="3"/>
        <v>0.15402906199327351</v>
      </c>
      <c r="J31" s="17">
        <f t="shared" si="4"/>
        <v>25.761360618374994</v>
      </c>
      <c r="K31" s="17">
        <f t="shared" si="5"/>
        <v>1.2267314580178568</v>
      </c>
      <c r="L31" s="17">
        <v>21</v>
      </c>
      <c r="M31" s="17">
        <f t="shared" si="6"/>
        <v>1</v>
      </c>
      <c r="N31" s="17">
        <v>72</v>
      </c>
      <c r="O31" s="17">
        <f t="shared" ref="O31:P31" si="26">D31/7</f>
        <v>3</v>
      </c>
      <c r="P31" s="17">
        <f t="shared" si="26"/>
        <v>0</v>
      </c>
      <c r="Q31" s="17">
        <f t="shared" si="8"/>
        <v>24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1.9627906976744181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3.36</v>
      </c>
      <c r="Z31" s="57">
        <v>1</v>
      </c>
      <c r="AA31" s="57" t="s">
        <v>35</v>
      </c>
      <c r="AB31" s="60">
        <f t="shared" si="11"/>
        <v>-0.69</v>
      </c>
      <c r="AC31" s="57">
        <v>8.1719E-2</v>
      </c>
      <c r="AD31" s="57">
        <f t="shared" si="12"/>
        <v>-2.3682166199999997</v>
      </c>
      <c r="AE31" s="57">
        <v>-3.64</v>
      </c>
      <c r="AF31" s="57">
        <v>-1.6301391791249999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1:33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1:33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4.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6.1640625" customWidth="1"/>
    <col min="22" max="22" width="21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Safety Handles 4 Pack – Green &amp; Yellow Grab Handle Bars for Jungle Gym")</f>
        <v>Playground Safety Handles 4 Pack – Green &amp; Yellow Grab Handle Bars for Jungle Gym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Info!B1:BJ7000""),3,FALSE),"""")"),"B082DHP3J6")</f>
        <v>B082DHP3J6</v>
      </c>
      <c r="B2" s="2" t="s">
        <v>770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83.25" customHeight="1">
      <c r="A3" s="45" t="s">
        <v>32</v>
      </c>
      <c r="B3" s="46"/>
      <c r="C3" s="3">
        <f>((AE31+AF31)/0.85)*-1</f>
        <v>9.6524283962352815</v>
      </c>
      <c r="D3" s="4">
        <f>SUM(D4:D99763)</f>
        <v>578</v>
      </c>
      <c r="E3" s="4"/>
      <c r="F3" s="5">
        <f t="shared" ref="F3:G3" si="0">SUM(F4:F99763)</f>
        <v>7423.7599999999993</v>
      </c>
      <c r="G3" s="5">
        <f t="shared" si="0"/>
        <v>-709.8</v>
      </c>
      <c r="H3" s="6">
        <f t="shared" ref="H3:H31" si="1">G3/F3*-1</f>
        <v>9.5611927109712599E-2</v>
      </c>
      <c r="I3" s="7">
        <f t="shared" ref="I3:I31" si="2">J3/F3</f>
        <v>0.10070857733694771</v>
      </c>
      <c r="J3" s="5">
        <f>SUM(J4:J99763)</f>
        <v>747.63630809093888</v>
      </c>
      <c r="K3" s="5">
        <f t="shared" ref="K3:K31" si="3">J3/D3</f>
        <v>1.2934884223026624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Compiled!b1:g5000""),2,FALSE),"""")"),"3 - March
6 - April
7 - May
7 - Jun
7 - Jul
2 - Aug
2 - Sept
1 - Oct
1 - Nov
1 - Dec
2.5 - Jan
2 - Feb")</f>
        <v>3 - March
6 - April
7 - May
7 - Jun
7 - Jul
2 - Aug
2 - Sept
1 - Oct
1 - Nov
1 - Dec
2.5 -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QTY-0")</f>
        <v>US Storage QTY-0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224</v>
      </c>
      <c r="X3" s="6">
        <f>AVERAGE(X4:X99763)</f>
        <v>0.17911416403548344</v>
      </c>
      <c r="Y3" s="5">
        <f>ROUND(AVERAGE(Y4:Y99763),2)</f>
        <v>1.03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Info!B2:BZ7000""),36,false)),"""")*-1"),-3.25456413679999)</f>
        <v>-3.2545641367999898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800</v>
      </c>
      <c r="U4" s="58">
        <v>200</v>
      </c>
      <c r="V4" s="61">
        <v>44232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-3.1538113636363598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800</v>
      </c>
      <c r="U5" s="58">
        <v>200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-3.1538113636363598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1400</v>
      </c>
      <c r="U6" s="58">
        <v>800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-3.1538113636363598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1400</v>
      </c>
      <c r="U7" s="58">
        <v>800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-3.1538113640000001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1400</v>
      </c>
      <c r="U8" s="58">
        <v>800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-4.9000000000000004</v>
      </c>
      <c r="AF8" s="57">
        <v>-3.1538113640000001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800</v>
      </c>
      <c r="U9" s="58">
        <v>800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0.13346866666666665</v>
      </c>
      <c r="AD9" s="57">
        <f t="shared" si="12"/>
        <v>0</v>
      </c>
      <c r="AE9" s="57">
        <v>-4.9000000000000004</v>
      </c>
      <c r="AF9" s="57">
        <v>-3.1796945449999998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0.13346866666666665</v>
      </c>
      <c r="AD10" s="57">
        <f t="shared" si="12"/>
        <v>0</v>
      </c>
      <c r="AE10" s="57">
        <v>-4.9000000000000004</v>
      </c>
      <c r="AF10" s="57">
        <v>-3.1796945449999998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150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0.13346866666666701</v>
      </c>
      <c r="AD11" s="57">
        <f t="shared" si="12"/>
        <v>0</v>
      </c>
      <c r="AE11" s="57">
        <v>-4.9000000000000004</v>
      </c>
      <c r="AF11" s="57">
        <v>-3.1796945449999998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150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0.13346866666666701</v>
      </c>
      <c r="AD12" s="57">
        <f t="shared" si="12"/>
        <v>0</v>
      </c>
      <c r="AE12" s="57">
        <v>-4.9000000000000004</v>
      </c>
      <c r="AF12" s="57">
        <v>-3.1933172729999999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150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0.13346866666666701</v>
      </c>
      <c r="AD13" s="57">
        <f t="shared" si="12"/>
        <v>0</v>
      </c>
      <c r="AE13" s="57">
        <v>-4.9000000000000004</v>
      </c>
      <c r="AF13" s="57">
        <v>-3.1933172729999999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150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0.13346866666666701</v>
      </c>
      <c r="AD14" s="57">
        <f t="shared" si="12"/>
        <v>0</v>
      </c>
      <c r="AE14" s="57">
        <v>-4.9000000000000004</v>
      </c>
      <c r="AF14" s="57">
        <v>-3.2925639999999898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150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0.13346866666666701</v>
      </c>
      <c r="AD15" s="57">
        <f t="shared" si="12"/>
        <v>0</v>
      </c>
      <c r="AE15" s="57">
        <v>-4.9000000000000004</v>
      </c>
      <c r="AF15" s="57">
        <v>-3.2925639999999898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150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0.13346866666666701</v>
      </c>
      <c r="AD16" s="57">
        <f t="shared" si="12"/>
        <v>0</v>
      </c>
      <c r="AE16" s="57">
        <v>-4.9000000000000004</v>
      </c>
      <c r="AF16" s="57">
        <v>-3.2925639999999898</v>
      </c>
      <c r="AG16" s="57">
        <v>0</v>
      </c>
    </row>
    <row r="17" spans="1:33" ht="15.75" customHeight="1">
      <c r="A17" s="13" t="s">
        <v>59</v>
      </c>
      <c r="B17" s="13" t="s">
        <v>771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-0.03</v>
      </c>
      <c r="H17" s="17" t="e">
        <f t="shared" si="1"/>
        <v>#DIV/0!</v>
      </c>
      <c r="I17" s="17" t="e">
        <f t="shared" si="2"/>
        <v>#DIV/0!</v>
      </c>
      <c r="J17" s="17">
        <f t="shared" si="5"/>
        <v>-0.03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175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150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0.13346866666666701</v>
      </c>
      <c r="AD17" s="57">
        <f t="shared" si="12"/>
        <v>0</v>
      </c>
      <c r="AE17" s="57">
        <v>-4.9000000000000004</v>
      </c>
      <c r="AF17" s="57">
        <v>-3.2925639999999898</v>
      </c>
      <c r="AG17" s="57">
        <v>0</v>
      </c>
    </row>
    <row r="18" spans="1:33" ht="15.75" customHeight="1">
      <c r="A18" s="13" t="s">
        <v>61</v>
      </c>
      <c r="B18" s="13" t="s">
        <v>772</v>
      </c>
      <c r="C18" s="17">
        <f t="shared" si="4"/>
        <v>14.621818181818183</v>
      </c>
      <c r="D18" s="17">
        <v>11</v>
      </c>
      <c r="E18" s="17">
        <v>0</v>
      </c>
      <c r="F18" s="17">
        <v>160.84</v>
      </c>
      <c r="G18" s="17">
        <v>-17.88</v>
      </c>
      <c r="H18" s="17">
        <f t="shared" si="1"/>
        <v>0.11116637652325291</v>
      </c>
      <c r="I18" s="17">
        <f t="shared" si="2"/>
        <v>0.16542814391113389</v>
      </c>
      <c r="J18" s="17">
        <f t="shared" si="5"/>
        <v>26.607462666666777</v>
      </c>
      <c r="K18" s="17">
        <f t="shared" si="3"/>
        <v>2.4188602424242522</v>
      </c>
      <c r="L18" s="17">
        <v>23</v>
      </c>
      <c r="M18" s="17">
        <f t="shared" si="6"/>
        <v>0.47826086956521741</v>
      </c>
      <c r="N18" s="17">
        <v>164</v>
      </c>
      <c r="O18" s="17">
        <f t="shared" ref="O18:P18" si="26">D18/7</f>
        <v>1.5714285714285714</v>
      </c>
      <c r="P18" s="17">
        <f t="shared" si="26"/>
        <v>0</v>
      </c>
      <c r="Q18" s="17">
        <f t="shared" si="8"/>
        <v>104</v>
      </c>
      <c r="R18" s="17"/>
      <c r="S18" s="57">
        <v>6.8571428571428575E-2</v>
      </c>
      <c r="T18" s="57">
        <v>150</v>
      </c>
      <c r="U18" s="58" t="s">
        <v>63</v>
      </c>
      <c r="V18" s="61" t="s">
        <v>63</v>
      </c>
      <c r="W18" s="57">
        <v>7</v>
      </c>
      <c r="X18" s="57">
        <f t="shared" si="9"/>
        <v>0.63636363636363635</v>
      </c>
      <c r="Y18" s="57">
        <f t="shared" si="10"/>
        <v>2.2349999999999999</v>
      </c>
      <c r="Z18" s="57">
        <v>1</v>
      </c>
      <c r="AA18" s="57" t="s">
        <v>35</v>
      </c>
      <c r="AB18" s="60">
        <f t="shared" si="11"/>
        <v>-0.69</v>
      </c>
      <c r="AC18" s="57">
        <v>0.1388888888888889</v>
      </c>
      <c r="AD18" s="57">
        <f t="shared" si="12"/>
        <v>-2.1083333333333334</v>
      </c>
      <c r="AE18" s="57">
        <v>-4.9000000000000004</v>
      </c>
      <c r="AF18" s="57">
        <v>-3.2925639999999898</v>
      </c>
      <c r="AG18" s="57">
        <v>0</v>
      </c>
    </row>
    <row r="19" spans="1:33" ht="15.75" customHeight="1">
      <c r="A19" s="13" t="s">
        <v>64</v>
      </c>
      <c r="B19" s="13" t="s">
        <v>643</v>
      </c>
      <c r="C19" s="17">
        <f t="shared" si="4"/>
        <v>15.804444444444446</v>
      </c>
      <c r="D19" s="17">
        <v>36</v>
      </c>
      <c r="E19" s="17">
        <v>0</v>
      </c>
      <c r="F19" s="17">
        <v>568.96</v>
      </c>
      <c r="G19" s="17">
        <v>-40.249999999999993</v>
      </c>
      <c r="H19" s="17">
        <f t="shared" si="1"/>
        <v>7.0743110236220458E-2</v>
      </c>
      <c r="I19" s="17">
        <f t="shared" si="2"/>
        <v>0.24875860517435383</v>
      </c>
      <c r="J19" s="17">
        <f t="shared" si="5"/>
        <v>141.53369600000036</v>
      </c>
      <c r="K19" s="17">
        <f t="shared" si="3"/>
        <v>3.9314915555555654</v>
      </c>
      <c r="L19" s="17">
        <v>40</v>
      </c>
      <c r="M19" s="17">
        <f t="shared" si="6"/>
        <v>0.9</v>
      </c>
      <c r="N19" s="17">
        <v>96</v>
      </c>
      <c r="O19" s="17">
        <f t="shared" ref="O19:P19" si="27">D19/7</f>
        <v>5.1428571428571432</v>
      </c>
      <c r="P19" s="17">
        <f t="shared" si="27"/>
        <v>0</v>
      </c>
      <c r="Q19" s="17">
        <f t="shared" si="8"/>
        <v>18</v>
      </c>
      <c r="R19" s="17"/>
      <c r="S19" s="57">
        <v>1.057851239669422</v>
      </c>
      <c r="T19" s="57">
        <v>150</v>
      </c>
      <c r="U19" s="58" t="s">
        <v>63</v>
      </c>
      <c r="V19" s="61" t="s">
        <v>63</v>
      </c>
      <c r="W19" s="57">
        <v>16</v>
      </c>
      <c r="X19" s="57">
        <f t="shared" si="9"/>
        <v>0.44444444444444442</v>
      </c>
      <c r="Y19" s="57">
        <f t="shared" si="10"/>
        <v>1.677083333333333</v>
      </c>
      <c r="Z19" s="57">
        <v>8</v>
      </c>
      <c r="AA19" s="57" t="s">
        <v>35</v>
      </c>
      <c r="AB19" s="60">
        <f t="shared" si="11"/>
        <v>-0.69</v>
      </c>
      <c r="AC19" s="57">
        <v>0.1388888888888889</v>
      </c>
      <c r="AD19" s="57">
        <f t="shared" si="12"/>
        <v>-6.8999999999999995</v>
      </c>
      <c r="AE19" s="57">
        <v>-4.9000000000000004</v>
      </c>
      <c r="AF19" s="57">
        <v>-3.2925639999999898</v>
      </c>
      <c r="AG19" s="57">
        <v>0</v>
      </c>
    </row>
    <row r="20" spans="1:33" ht="15.75" customHeight="1">
      <c r="A20" s="13" t="s">
        <v>66</v>
      </c>
      <c r="B20" s="13" t="s">
        <v>654</v>
      </c>
      <c r="C20" s="17">
        <f t="shared" si="4"/>
        <v>14.678461538461539</v>
      </c>
      <c r="D20" s="17">
        <v>39</v>
      </c>
      <c r="E20" s="17">
        <v>0</v>
      </c>
      <c r="F20" s="17">
        <v>572.46</v>
      </c>
      <c r="G20" s="17">
        <v>-71.299999999999983</v>
      </c>
      <c r="H20" s="17">
        <f t="shared" si="1"/>
        <v>0.12455018691262268</v>
      </c>
      <c r="I20" s="17">
        <f t="shared" si="2"/>
        <v>0.15425707298326588</v>
      </c>
      <c r="J20" s="17">
        <f t="shared" si="5"/>
        <v>88.306004000000399</v>
      </c>
      <c r="K20" s="17">
        <f t="shared" si="3"/>
        <v>2.264256512820523</v>
      </c>
      <c r="L20" s="17">
        <v>59</v>
      </c>
      <c r="M20" s="17">
        <f t="shared" si="6"/>
        <v>0.66101694915254239</v>
      </c>
      <c r="N20" s="17">
        <v>90</v>
      </c>
      <c r="O20" s="17">
        <f t="shared" ref="O20:P20" si="28">D20/7</f>
        <v>5.5714285714285712</v>
      </c>
      <c r="P20" s="17">
        <f t="shared" si="28"/>
        <v>0</v>
      </c>
      <c r="Q20" s="17">
        <f t="shared" si="8"/>
        <v>16</v>
      </c>
      <c r="R20" s="17"/>
      <c r="S20" s="57">
        <v>2.8235294117647061</v>
      </c>
      <c r="T20" s="57">
        <v>150</v>
      </c>
      <c r="U20" s="58" t="s">
        <v>63</v>
      </c>
      <c r="V20" s="61" t="s">
        <v>63</v>
      </c>
      <c r="W20" s="57">
        <v>18</v>
      </c>
      <c r="X20" s="57">
        <f t="shared" si="9"/>
        <v>0.46153846153846156</v>
      </c>
      <c r="Y20" s="57">
        <f t="shared" si="10"/>
        <v>2.6407407407407399</v>
      </c>
      <c r="Z20" s="57">
        <v>9</v>
      </c>
      <c r="AA20" s="57" t="s">
        <v>35</v>
      </c>
      <c r="AB20" s="60">
        <f t="shared" si="11"/>
        <v>-0.69</v>
      </c>
      <c r="AC20" s="57">
        <v>0.1388888888888889</v>
      </c>
      <c r="AD20" s="57">
        <f t="shared" si="12"/>
        <v>-7.4749999999999996</v>
      </c>
      <c r="AE20" s="57">
        <v>-4.9000000000000004</v>
      </c>
      <c r="AF20" s="57">
        <v>-3.2925639999999898</v>
      </c>
      <c r="AG20" s="57">
        <v>0</v>
      </c>
    </row>
    <row r="21" spans="1:33" ht="15.75" customHeight="1">
      <c r="A21" s="13" t="s">
        <v>68</v>
      </c>
      <c r="B21" s="13" t="s">
        <v>654</v>
      </c>
      <c r="C21" s="17">
        <f t="shared" si="4"/>
        <v>13.72468085106383</v>
      </c>
      <c r="D21" s="17">
        <v>47</v>
      </c>
      <c r="E21" s="17">
        <v>1</v>
      </c>
      <c r="F21" s="17">
        <v>645.06000000000006</v>
      </c>
      <c r="G21" s="17">
        <v>-71.97</v>
      </c>
      <c r="H21" s="17">
        <f t="shared" si="1"/>
        <v>0.11157101664961398</v>
      </c>
      <c r="I21" s="17">
        <f t="shared" si="2"/>
        <v>0.12754187000692518</v>
      </c>
      <c r="J21" s="17">
        <f t="shared" si="5"/>
        <v>82.272158666667167</v>
      </c>
      <c r="K21" s="17">
        <f t="shared" si="3"/>
        <v>1.7504714609929184</v>
      </c>
      <c r="L21" s="17">
        <v>66</v>
      </c>
      <c r="M21" s="17">
        <f t="shared" si="6"/>
        <v>0.71212121212121215</v>
      </c>
      <c r="N21" s="17">
        <v>89</v>
      </c>
      <c r="O21" s="17">
        <f t="shared" ref="O21:P21" si="29">D21/7</f>
        <v>6.7142857142857144</v>
      </c>
      <c r="P21" s="17">
        <f t="shared" si="29"/>
        <v>0.14285714285714285</v>
      </c>
      <c r="Q21" s="17">
        <f t="shared" si="8"/>
        <v>12</v>
      </c>
      <c r="R21" s="17"/>
      <c r="S21" s="57">
        <v>4.96</v>
      </c>
      <c r="T21" s="57">
        <v>150</v>
      </c>
      <c r="U21" s="58" t="s">
        <v>63</v>
      </c>
      <c r="V21" s="61" t="s">
        <v>63</v>
      </c>
      <c r="W21" s="57">
        <v>21</v>
      </c>
      <c r="X21" s="57">
        <f t="shared" si="9"/>
        <v>0.44680851063829785</v>
      </c>
      <c r="Y21" s="57">
        <f t="shared" si="10"/>
        <v>2.3216129032258066</v>
      </c>
      <c r="Z21" s="57">
        <v>10</v>
      </c>
      <c r="AA21" s="57" t="s">
        <v>35</v>
      </c>
      <c r="AB21" s="60">
        <f t="shared" si="11"/>
        <v>-0.69</v>
      </c>
      <c r="AC21" s="57">
        <v>0.1388888888888889</v>
      </c>
      <c r="AD21" s="57">
        <f t="shared" si="12"/>
        <v>-9.0083333333333329</v>
      </c>
      <c r="AE21" s="57">
        <v>-4.9000000000000004</v>
      </c>
      <c r="AF21" s="57">
        <v>-3.2925639999999898</v>
      </c>
      <c r="AG21" s="57">
        <v>0</v>
      </c>
    </row>
    <row r="22" spans="1:33" ht="15.75" customHeight="1">
      <c r="A22" s="13" t="s">
        <v>70</v>
      </c>
      <c r="B22" s="13" t="s">
        <v>773</v>
      </c>
      <c r="C22" s="17">
        <f t="shared" si="4"/>
        <v>12.663720930232557</v>
      </c>
      <c r="D22" s="17">
        <v>43</v>
      </c>
      <c r="E22" s="17">
        <v>0</v>
      </c>
      <c r="F22" s="17">
        <v>544.54</v>
      </c>
      <c r="G22" s="17">
        <v>-70.489999999999995</v>
      </c>
      <c r="H22" s="17">
        <f t="shared" si="1"/>
        <v>0.12944870900209351</v>
      </c>
      <c r="I22" s="17">
        <f t="shared" si="2"/>
        <v>5.8484374579156194E-2</v>
      </c>
      <c r="J22" s="17">
        <f t="shared" si="5"/>
        <v>31.847081333333712</v>
      </c>
      <c r="K22" s="17">
        <f t="shared" si="3"/>
        <v>0.74062979844962118</v>
      </c>
      <c r="L22" s="17">
        <v>58</v>
      </c>
      <c r="M22" s="17">
        <f t="shared" si="6"/>
        <v>0.74137931034482762</v>
      </c>
      <c r="N22" s="17">
        <v>44</v>
      </c>
      <c r="O22" s="17">
        <f t="shared" ref="O22:P22" si="30">D22/7</f>
        <v>6.1428571428571432</v>
      </c>
      <c r="P22" s="17">
        <f t="shared" si="30"/>
        <v>0</v>
      </c>
      <c r="Q22" s="17">
        <f t="shared" si="8"/>
        <v>7</v>
      </c>
      <c r="R22" s="17"/>
      <c r="S22" s="57">
        <v>2.7692307692307692</v>
      </c>
      <c r="T22" s="57">
        <v>150</v>
      </c>
      <c r="U22" s="58" t="s">
        <v>63</v>
      </c>
      <c r="V22" s="61" t="s">
        <v>63</v>
      </c>
      <c r="W22" s="57">
        <v>17</v>
      </c>
      <c r="X22" s="57">
        <f t="shared" si="9"/>
        <v>0.39534883720930231</v>
      </c>
      <c r="Y22" s="57">
        <f t="shared" si="10"/>
        <v>2.9370833333333333</v>
      </c>
      <c r="Z22" s="57">
        <v>7</v>
      </c>
      <c r="AA22" s="57" t="s">
        <v>35</v>
      </c>
      <c r="AB22" s="60">
        <f t="shared" si="11"/>
        <v>-0.69</v>
      </c>
      <c r="AC22" s="57">
        <v>0.1388888888888889</v>
      </c>
      <c r="AD22" s="57">
        <f t="shared" si="12"/>
        <v>-8.2416666666666654</v>
      </c>
      <c r="AE22" s="57">
        <v>-4.9000000000000004</v>
      </c>
      <c r="AF22" s="57">
        <v>-3.2925639999999898</v>
      </c>
      <c r="AG22" s="57">
        <v>0</v>
      </c>
    </row>
    <row r="23" spans="1:33" ht="15.75" customHeight="1">
      <c r="A23" s="13" t="s">
        <v>72</v>
      </c>
      <c r="B23" s="13"/>
      <c r="C23" s="17">
        <f t="shared" si="4"/>
        <v>12.268000000000001</v>
      </c>
      <c r="D23" s="17">
        <v>35</v>
      </c>
      <c r="E23" s="17">
        <v>0</v>
      </c>
      <c r="F23" s="17">
        <v>429.38</v>
      </c>
      <c r="G23" s="17">
        <v>-39.99</v>
      </c>
      <c r="H23" s="17">
        <f t="shared" si="1"/>
        <v>9.3134286645861486E-2</v>
      </c>
      <c r="I23" s="17">
        <f t="shared" si="2"/>
        <v>7.8197851165246857E-2</v>
      </c>
      <c r="J23" s="17">
        <f t="shared" si="5"/>
        <v>33.576593333333697</v>
      </c>
      <c r="K23" s="17">
        <f t="shared" si="3"/>
        <v>0.95933123809524845</v>
      </c>
      <c r="L23" s="17">
        <v>51</v>
      </c>
      <c r="M23" s="17">
        <f t="shared" si="6"/>
        <v>0.68627450980392157</v>
      </c>
      <c r="N23" s="17">
        <v>2</v>
      </c>
      <c r="O23" s="17">
        <f t="shared" ref="O23:P23" si="31">D23/7</f>
        <v>5</v>
      </c>
      <c r="P23" s="17">
        <f t="shared" si="31"/>
        <v>0</v>
      </c>
      <c r="Q23" s="17">
        <f t="shared" si="8"/>
        <v>0</v>
      </c>
      <c r="R23" s="17"/>
      <c r="S23" s="57">
        <v>4.6628571428571428</v>
      </c>
      <c r="T23" s="57">
        <v>150</v>
      </c>
      <c r="U23" s="58" t="s">
        <v>63</v>
      </c>
      <c r="V23" s="61" t="s">
        <v>63</v>
      </c>
      <c r="W23" s="57">
        <v>11</v>
      </c>
      <c r="X23" s="57">
        <f t="shared" si="9"/>
        <v>0.31428571428571428</v>
      </c>
      <c r="Y23" s="57">
        <f t="shared" si="10"/>
        <v>2.6659999999999999</v>
      </c>
      <c r="Z23" s="57">
        <v>4</v>
      </c>
      <c r="AA23" s="57" t="s">
        <v>116</v>
      </c>
      <c r="AB23" s="60">
        <f t="shared" si="11"/>
        <v>-0.48</v>
      </c>
      <c r="AC23" s="57">
        <v>0.1388888888888889</v>
      </c>
      <c r="AD23" s="57">
        <f t="shared" si="12"/>
        <v>-4.666666666666667</v>
      </c>
      <c r="AE23" s="57">
        <v>-4.9000000000000004</v>
      </c>
      <c r="AF23" s="57">
        <v>-3.2925639999999898</v>
      </c>
      <c r="AG23" s="57">
        <v>0</v>
      </c>
    </row>
    <row r="24" spans="1:33" ht="15.75" customHeight="1">
      <c r="A24" s="13" t="s">
        <v>74</v>
      </c>
      <c r="B24" s="13"/>
      <c r="C24" s="17">
        <f t="shared" si="4"/>
        <v>12.063749999999999</v>
      </c>
      <c r="D24" s="17">
        <v>8</v>
      </c>
      <c r="E24" s="17">
        <v>0</v>
      </c>
      <c r="F24" s="17">
        <v>96.509999999999991</v>
      </c>
      <c r="G24" s="17">
        <v>0</v>
      </c>
      <c r="H24" s="17">
        <f t="shared" si="1"/>
        <v>0</v>
      </c>
      <c r="I24" s="17">
        <f t="shared" si="2"/>
        <v>0.15500626532656447</v>
      </c>
      <c r="J24" s="17">
        <f t="shared" si="5"/>
        <v>14.959654666666735</v>
      </c>
      <c r="K24" s="17">
        <f t="shared" si="3"/>
        <v>1.8699568333333418</v>
      </c>
      <c r="L24" s="17">
        <v>24</v>
      </c>
      <c r="M24" s="17">
        <f t="shared" si="6"/>
        <v>0.33333333333333331</v>
      </c>
      <c r="N24" s="17">
        <v>302</v>
      </c>
      <c r="O24" s="17">
        <f t="shared" ref="O24:P24" si="32">D24/7</f>
        <v>1.1428571428571428</v>
      </c>
      <c r="P24" s="17">
        <f t="shared" si="32"/>
        <v>0</v>
      </c>
      <c r="Q24" s="17">
        <f t="shared" si="8"/>
        <v>264</v>
      </c>
      <c r="R24" s="17"/>
      <c r="S24" s="57">
        <v>2.0384615384615379</v>
      </c>
      <c r="T24" s="57">
        <v>150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0.1388888888888889</v>
      </c>
      <c r="AD24" s="57">
        <f t="shared" si="12"/>
        <v>-1.5333333333333332</v>
      </c>
      <c r="AE24" s="57">
        <v>-4.9000000000000004</v>
      </c>
      <c r="AF24" s="57">
        <v>-3.2925639999999898</v>
      </c>
      <c r="AG24" s="57">
        <v>0</v>
      </c>
    </row>
    <row r="25" spans="1:33" ht="15.75" customHeight="1">
      <c r="A25" s="13" t="s">
        <v>76</v>
      </c>
      <c r="B25" s="13" t="s">
        <v>774</v>
      </c>
      <c r="C25" s="17">
        <f t="shared" si="4"/>
        <v>11.95</v>
      </c>
      <c r="D25" s="17">
        <v>18</v>
      </c>
      <c r="E25" s="17">
        <v>0</v>
      </c>
      <c r="F25" s="17">
        <v>215.1</v>
      </c>
      <c r="G25" s="17">
        <v>-0.24</v>
      </c>
      <c r="H25" s="17">
        <f t="shared" si="1"/>
        <v>1.1157601115760112E-3</v>
      </c>
      <c r="I25" s="17">
        <f t="shared" si="2"/>
        <v>0.14309087866108852</v>
      </c>
      <c r="J25" s="17">
        <f t="shared" si="5"/>
        <v>30.778848000000142</v>
      </c>
      <c r="K25" s="17">
        <f t="shared" si="3"/>
        <v>1.7099360000000079</v>
      </c>
      <c r="L25" s="17">
        <v>50</v>
      </c>
      <c r="M25" s="17">
        <f t="shared" si="6"/>
        <v>0.36</v>
      </c>
      <c r="N25" s="17">
        <v>558</v>
      </c>
      <c r="O25" s="17">
        <f t="shared" ref="O25:P25" si="33">D25/7</f>
        <v>2.5714285714285716</v>
      </c>
      <c r="P25" s="17">
        <f t="shared" si="33"/>
        <v>0</v>
      </c>
      <c r="Q25" s="17">
        <f t="shared" si="8"/>
        <v>217</v>
      </c>
      <c r="R25" s="17"/>
      <c r="S25" s="57">
        <v>2.1082352941176472</v>
      </c>
      <c r="T25" s="57">
        <v>150</v>
      </c>
      <c r="U25" s="58" t="s">
        <v>63</v>
      </c>
      <c r="V25" s="61" t="s">
        <v>63</v>
      </c>
      <c r="W25" s="57">
        <v>1</v>
      </c>
      <c r="X25" s="57">
        <f t="shared" si="9"/>
        <v>5.5555555555555552E-2</v>
      </c>
      <c r="Y25" s="57">
        <f t="shared" si="10"/>
        <v>0.24</v>
      </c>
      <c r="Z25" s="57">
        <v>0</v>
      </c>
      <c r="AA25" s="57" t="s">
        <v>35</v>
      </c>
      <c r="AB25" s="60">
        <f t="shared" si="11"/>
        <v>-0.69</v>
      </c>
      <c r="AC25" s="57">
        <v>0.1388888888888889</v>
      </c>
      <c r="AD25" s="57">
        <f t="shared" si="12"/>
        <v>-3.4499999999999997</v>
      </c>
      <c r="AE25" s="57">
        <v>-4.95</v>
      </c>
      <c r="AF25" s="57">
        <v>-3.2925639999999898</v>
      </c>
      <c r="AG25" s="57">
        <v>0</v>
      </c>
    </row>
    <row r="26" spans="1:33" ht="15.75" customHeight="1">
      <c r="A26" s="13" t="s">
        <v>78</v>
      </c>
      <c r="B26" s="13" t="s">
        <v>670</v>
      </c>
      <c r="C26" s="17">
        <f t="shared" si="4"/>
        <v>11.947575757575757</v>
      </c>
      <c r="D26" s="17">
        <v>33</v>
      </c>
      <c r="E26" s="17">
        <v>0</v>
      </c>
      <c r="F26" s="17">
        <v>394.27</v>
      </c>
      <c r="G26" s="17">
        <v>-26.01</v>
      </c>
      <c r="H26" s="17">
        <f t="shared" si="1"/>
        <v>6.5970020544297056E-2</v>
      </c>
      <c r="I26" s="17">
        <f t="shared" si="2"/>
        <v>7.8093408070612325E-2</v>
      </c>
      <c r="J26" s="17">
        <f t="shared" si="5"/>
        <v>30.789888000000321</v>
      </c>
      <c r="K26" s="17">
        <f t="shared" si="3"/>
        <v>0.93302690909091879</v>
      </c>
      <c r="L26" s="17">
        <v>41</v>
      </c>
      <c r="M26" s="17">
        <f t="shared" si="6"/>
        <v>0.80487804878048785</v>
      </c>
      <c r="N26" s="17">
        <v>521</v>
      </c>
      <c r="O26" s="17">
        <f t="shared" ref="O26:P26" si="34">D26/7</f>
        <v>4.7142857142857144</v>
      </c>
      <c r="P26" s="17">
        <f t="shared" si="34"/>
        <v>0</v>
      </c>
      <c r="Q26" s="17">
        <f t="shared" si="8"/>
        <v>110</v>
      </c>
      <c r="R26" s="17"/>
      <c r="S26" s="57">
        <v>1.297845373891001</v>
      </c>
      <c r="T26" s="57">
        <v>150</v>
      </c>
      <c r="U26" s="58" t="s">
        <v>63</v>
      </c>
      <c r="V26" s="61" t="s">
        <v>63</v>
      </c>
      <c r="W26" s="57">
        <v>7</v>
      </c>
      <c r="X26" s="57">
        <f t="shared" si="9"/>
        <v>0.21212121212121213</v>
      </c>
      <c r="Y26" s="57">
        <f t="shared" si="10"/>
        <v>3.7157142857142857</v>
      </c>
      <c r="Z26" s="57">
        <v>0</v>
      </c>
      <c r="AA26" s="57" t="s">
        <v>35</v>
      </c>
      <c r="AB26" s="60">
        <f t="shared" si="11"/>
        <v>-0.69</v>
      </c>
      <c r="AC26" s="57">
        <v>0.1388888888888889</v>
      </c>
      <c r="AD26" s="57">
        <f t="shared" si="12"/>
        <v>-6.3249999999999993</v>
      </c>
      <c r="AE26" s="57">
        <v>-4.95</v>
      </c>
      <c r="AF26" s="57">
        <v>-3.2925639999999898</v>
      </c>
      <c r="AG26" s="57">
        <v>0</v>
      </c>
    </row>
    <row r="27" spans="1:33" ht="15.75" customHeight="1">
      <c r="A27" s="13" t="s">
        <v>79</v>
      </c>
      <c r="B27" s="13" t="s">
        <v>742</v>
      </c>
      <c r="C27" s="17">
        <f t="shared" si="4"/>
        <v>11.081076923076923</v>
      </c>
      <c r="D27" s="17">
        <v>65</v>
      </c>
      <c r="E27" s="17">
        <v>0</v>
      </c>
      <c r="F27" s="17">
        <v>720.27</v>
      </c>
      <c r="G27" s="17">
        <v>-80.36999999999999</v>
      </c>
      <c r="H27" s="17">
        <f t="shared" si="1"/>
        <v>0.11158315631638134</v>
      </c>
      <c r="I27" s="17">
        <f t="shared" si="2"/>
        <v>-2.2721331352593806E-2</v>
      </c>
      <c r="J27" s="17">
        <f t="shared" si="5"/>
        <v>-16.36549333333274</v>
      </c>
      <c r="K27" s="17">
        <f t="shared" si="3"/>
        <v>-0.25177682051281136</v>
      </c>
      <c r="L27" s="17">
        <v>69</v>
      </c>
      <c r="M27" s="17">
        <f t="shared" si="6"/>
        <v>0.94202898550724634</v>
      </c>
      <c r="N27" s="17">
        <v>467</v>
      </c>
      <c r="O27" s="17">
        <f t="shared" ref="O27:P27" si="35">D27/7</f>
        <v>9.2857142857142865</v>
      </c>
      <c r="P27" s="17">
        <f t="shared" si="35"/>
        <v>0</v>
      </c>
      <c r="Q27" s="17">
        <f t="shared" si="8"/>
        <v>50</v>
      </c>
      <c r="R27" s="17"/>
      <c r="S27" s="57">
        <v>1.8630952380952379</v>
      </c>
      <c r="T27" s="57">
        <v>150</v>
      </c>
      <c r="U27" s="58" t="s">
        <v>63</v>
      </c>
      <c r="V27" s="61" t="s">
        <v>63</v>
      </c>
      <c r="W27" s="57">
        <v>25</v>
      </c>
      <c r="X27" s="57">
        <f t="shared" si="9"/>
        <v>0.38461538461538464</v>
      </c>
      <c r="Y27" s="57">
        <f t="shared" si="10"/>
        <v>2.1721621621621621</v>
      </c>
      <c r="Z27" s="57">
        <v>12</v>
      </c>
      <c r="AA27" s="57" t="s">
        <v>35</v>
      </c>
      <c r="AB27" s="60">
        <f t="shared" si="11"/>
        <v>-0.69</v>
      </c>
      <c r="AC27" s="57">
        <v>0.1388888888888889</v>
      </c>
      <c r="AD27" s="57">
        <f t="shared" si="12"/>
        <v>-12.458333333333332</v>
      </c>
      <c r="AE27" s="57">
        <v>-4.95</v>
      </c>
      <c r="AF27" s="57">
        <v>-3.2925639999999898</v>
      </c>
      <c r="AG27" s="57">
        <v>0</v>
      </c>
    </row>
    <row r="28" spans="1:33" ht="15.75" customHeight="1">
      <c r="A28" s="13" t="s">
        <v>81</v>
      </c>
      <c r="B28" s="13" t="s">
        <v>775</v>
      </c>
      <c r="C28" s="17">
        <f t="shared" si="4"/>
        <v>11.435731707317073</v>
      </c>
      <c r="D28" s="17">
        <v>82</v>
      </c>
      <c r="E28" s="17">
        <v>0</v>
      </c>
      <c r="F28" s="17">
        <v>937.73</v>
      </c>
      <c r="G28" s="17">
        <v>-79.060000000000016</v>
      </c>
      <c r="H28" s="17">
        <f t="shared" si="1"/>
        <v>8.4309982617597826E-2</v>
      </c>
      <c r="I28" s="17">
        <f t="shared" si="2"/>
        <v>3.1479822673620463E-2</v>
      </c>
      <c r="J28" s="17">
        <f t="shared" si="5"/>
        <v>29.51957411573412</v>
      </c>
      <c r="K28" s="17">
        <f t="shared" si="3"/>
        <v>0.35999480628944047</v>
      </c>
      <c r="L28" s="17">
        <v>97</v>
      </c>
      <c r="M28" s="17">
        <f t="shared" si="6"/>
        <v>0.84536082474226804</v>
      </c>
      <c r="N28" s="17">
        <v>381</v>
      </c>
      <c r="O28" s="17">
        <f t="shared" ref="O28:P28" si="36">D28/7</f>
        <v>11.714285714285714</v>
      </c>
      <c r="P28" s="17">
        <f t="shared" si="36"/>
        <v>0</v>
      </c>
      <c r="Q28" s="17">
        <f t="shared" si="8"/>
        <v>32</v>
      </c>
      <c r="R28" s="17"/>
      <c r="S28" s="57">
        <v>3.0115830115830118</v>
      </c>
      <c r="T28" s="57">
        <v>150</v>
      </c>
      <c r="U28" s="58" t="s">
        <v>63</v>
      </c>
      <c r="V28" s="61" t="s">
        <v>63</v>
      </c>
      <c r="W28" s="57">
        <v>32</v>
      </c>
      <c r="X28" s="57">
        <f t="shared" si="9"/>
        <v>0.3902439024390244</v>
      </c>
      <c r="Y28" s="57">
        <f t="shared" si="10"/>
        <v>1.7568888888888892</v>
      </c>
      <c r="Z28" s="57">
        <v>13</v>
      </c>
      <c r="AA28" s="57" t="s">
        <v>35</v>
      </c>
      <c r="AB28" s="60">
        <f t="shared" si="11"/>
        <v>-0.69</v>
      </c>
      <c r="AC28" s="57">
        <v>0.1388888888888889</v>
      </c>
      <c r="AD28" s="57">
        <f t="shared" si="12"/>
        <v>-15.716666666666665</v>
      </c>
      <c r="AE28" s="57">
        <v>-4.95</v>
      </c>
      <c r="AF28" s="57">
        <v>-3.2545641367999898</v>
      </c>
      <c r="AG28" s="57">
        <v>0</v>
      </c>
    </row>
    <row r="29" spans="1:33" ht="15.75" customHeight="1">
      <c r="A29" s="13" t="s">
        <v>82</v>
      </c>
      <c r="B29" s="13" t="s">
        <v>776</v>
      </c>
      <c r="C29" s="17">
        <f t="shared" si="4"/>
        <v>12.59186440677966</v>
      </c>
      <c r="D29" s="17">
        <v>59</v>
      </c>
      <c r="E29" s="17">
        <v>0</v>
      </c>
      <c r="F29" s="17">
        <v>742.92</v>
      </c>
      <c r="G29" s="17">
        <v>-78.349999999999994</v>
      </c>
      <c r="H29" s="17">
        <f t="shared" si="1"/>
        <v>0.10546223011898993</v>
      </c>
      <c r="I29" s="17">
        <f t="shared" si="2"/>
        <v>7.7739706287981464E-2</v>
      </c>
      <c r="J29" s="17">
        <f t="shared" si="5"/>
        <v>57.754382595467185</v>
      </c>
      <c r="K29" s="17">
        <f t="shared" si="3"/>
        <v>0.97888784060113876</v>
      </c>
      <c r="L29" s="17">
        <v>75</v>
      </c>
      <c r="M29" s="17">
        <f t="shared" si="6"/>
        <v>0.78666666666666663</v>
      </c>
      <c r="N29" s="17">
        <v>313</v>
      </c>
      <c r="O29" s="17">
        <f t="shared" ref="O29:P29" si="37">D29/7</f>
        <v>8.4285714285714288</v>
      </c>
      <c r="P29" s="17">
        <f t="shared" si="37"/>
        <v>0</v>
      </c>
      <c r="Q29" s="17">
        <f t="shared" si="8"/>
        <v>37</v>
      </c>
      <c r="R29" s="17"/>
      <c r="S29" s="57">
        <v>2.479250334672022</v>
      </c>
      <c r="T29" s="57">
        <v>150</v>
      </c>
      <c r="U29" s="58" t="s">
        <v>63</v>
      </c>
      <c r="V29" s="61" t="s">
        <v>63</v>
      </c>
      <c r="W29" s="57">
        <v>31</v>
      </c>
      <c r="X29" s="57">
        <f t="shared" si="9"/>
        <v>0.52542372881355937</v>
      </c>
      <c r="Y29" s="57">
        <f t="shared" si="10"/>
        <v>1.7411111111111111</v>
      </c>
      <c r="Z29" s="57">
        <v>14</v>
      </c>
      <c r="AA29" s="57" t="s">
        <v>35</v>
      </c>
      <c r="AB29" s="60">
        <f t="shared" si="11"/>
        <v>-0.69</v>
      </c>
      <c r="AC29" s="57">
        <v>0.1388888888888889</v>
      </c>
      <c r="AD29" s="57">
        <f t="shared" si="12"/>
        <v>-11.308333333333332</v>
      </c>
      <c r="AE29" s="57">
        <v>-4.95</v>
      </c>
      <c r="AF29" s="57">
        <v>-3.2545641367999898</v>
      </c>
      <c r="AG29" s="57">
        <v>0</v>
      </c>
    </row>
    <row r="30" spans="1:33" ht="15.75" customHeight="1">
      <c r="A30" s="13" t="s">
        <v>84</v>
      </c>
      <c r="B30" s="13" t="s">
        <v>670</v>
      </c>
      <c r="C30" s="17">
        <f t="shared" si="4"/>
        <v>13.430357142857144</v>
      </c>
      <c r="D30" s="17">
        <v>56</v>
      </c>
      <c r="E30" s="17">
        <v>0</v>
      </c>
      <c r="F30" s="17">
        <v>752.1</v>
      </c>
      <c r="G30" s="17">
        <v>-69.23</v>
      </c>
      <c r="H30" s="17">
        <f t="shared" si="1"/>
        <v>9.2048929663608559E-2</v>
      </c>
      <c r="I30" s="17">
        <f t="shared" si="2"/>
        <v>0.13278297434631989</v>
      </c>
      <c r="J30" s="17">
        <f t="shared" si="5"/>
        <v>99.866075005867188</v>
      </c>
      <c r="K30" s="17">
        <f t="shared" si="3"/>
        <v>1.7833227679619141</v>
      </c>
      <c r="L30" s="17">
        <v>65</v>
      </c>
      <c r="M30" s="17">
        <f t="shared" si="6"/>
        <v>0.86153846153846159</v>
      </c>
      <c r="N30" s="17">
        <v>257</v>
      </c>
      <c r="O30" s="17">
        <f t="shared" ref="O30:P30" si="38">D30/7</f>
        <v>8</v>
      </c>
      <c r="P30" s="17">
        <f t="shared" si="38"/>
        <v>0</v>
      </c>
      <c r="Q30" s="17">
        <f t="shared" si="8"/>
        <v>32</v>
      </c>
      <c r="R30" s="17"/>
      <c r="S30" s="57">
        <v>1.8723404255319149</v>
      </c>
      <c r="T30" s="57">
        <v>150</v>
      </c>
      <c r="U30" s="58" t="s">
        <v>63</v>
      </c>
      <c r="V30" s="61" t="s">
        <v>63</v>
      </c>
      <c r="W30" s="57">
        <v>20</v>
      </c>
      <c r="X30" s="57">
        <f t="shared" si="9"/>
        <v>0.35714285714285715</v>
      </c>
      <c r="Y30" s="57">
        <f t="shared" si="10"/>
        <v>2.0978787878787881</v>
      </c>
      <c r="Z30" s="57">
        <v>13</v>
      </c>
      <c r="AA30" s="57" t="s">
        <v>35</v>
      </c>
      <c r="AB30" s="60">
        <f t="shared" si="11"/>
        <v>-0.69</v>
      </c>
      <c r="AC30" s="57">
        <v>0.1388888888888889</v>
      </c>
      <c r="AD30" s="57">
        <f t="shared" si="12"/>
        <v>-10.733333333333333</v>
      </c>
      <c r="AE30" s="57">
        <v>-4.95</v>
      </c>
      <c r="AF30" s="57">
        <v>-3.2545641367999898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13.991739130434782</v>
      </c>
      <c r="D31" s="17">
        <v>46</v>
      </c>
      <c r="E31" s="17">
        <v>0</v>
      </c>
      <c r="F31" s="17">
        <v>643.62</v>
      </c>
      <c r="G31" s="17">
        <v>-64.629999999999981</v>
      </c>
      <c r="H31" s="17">
        <f t="shared" si="1"/>
        <v>0.10041639476709857</v>
      </c>
      <c r="I31" s="17">
        <f t="shared" si="2"/>
        <v>0.14949874621754108</v>
      </c>
      <c r="J31" s="17">
        <f t="shared" si="5"/>
        <v>96.22038304053379</v>
      </c>
      <c r="K31" s="17">
        <f t="shared" si="3"/>
        <v>2.0917474574029087</v>
      </c>
      <c r="L31" s="17">
        <v>69</v>
      </c>
      <c r="M31" s="17">
        <f t="shared" si="6"/>
        <v>0.66666666666666663</v>
      </c>
      <c r="N31" s="17">
        <v>208</v>
      </c>
      <c r="O31" s="17">
        <f t="shared" ref="O31:P31" si="39">D31/7</f>
        <v>6.5714285714285712</v>
      </c>
      <c r="P31" s="17">
        <f t="shared" si="39"/>
        <v>0</v>
      </c>
      <c r="Q31" s="17">
        <f t="shared" si="8"/>
        <v>31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2.3837084673097531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18</v>
      </c>
      <c r="X31" s="57">
        <f t="shared" si="9"/>
        <v>0.39130434782608697</v>
      </c>
      <c r="Y31" s="57">
        <f t="shared" si="10"/>
        <v>2.5851999999999991</v>
      </c>
      <c r="Z31" s="57">
        <v>7</v>
      </c>
      <c r="AA31" s="57" t="s">
        <v>35</v>
      </c>
      <c r="AB31" s="60">
        <f t="shared" si="11"/>
        <v>-0.69</v>
      </c>
      <c r="AC31" s="57">
        <v>0.1388888888888889</v>
      </c>
      <c r="AD31" s="57">
        <f t="shared" si="12"/>
        <v>-8.8166666666666664</v>
      </c>
      <c r="AE31" s="57">
        <v>-4.95</v>
      </c>
      <c r="AF31" s="57">
        <v>-3.2545641367999898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1:33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1:33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1:33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1:33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1:33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1:33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1:33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1:33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3.5" customWidth="1"/>
    <col min="3" max="3" width="9.1640625" customWidth="1"/>
    <col min="4" max="4" width="5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7" customWidth="1"/>
    <col min="21" max="21" width="21.83203125" customWidth="1"/>
    <col min="22" max="22" width="2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Safety Handles – Yellow Grab Handle Bars for Jungle Gym")</f>
        <v>Playground Safety Handles – Yellow Grab Handle Bars for Jungle Gym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Info!B1:BJ7000""),3,FALSE),"""")"),"B082DHXQTM")</f>
        <v>B082DHXQTM</v>
      </c>
      <c r="B2" s="2" t="s">
        <v>777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49.25" customHeight="1">
      <c r="A3" s="45" t="s">
        <v>32</v>
      </c>
      <c r="B3" s="46"/>
      <c r="C3" s="3">
        <f>((AE31+AF31)/0.85)*-1</f>
        <v>6.1968024334117535</v>
      </c>
      <c r="D3" s="4">
        <f>SUM(D4:D99763)</f>
        <v>641</v>
      </c>
      <c r="E3" s="4"/>
      <c r="F3" s="5">
        <f t="shared" ref="F3:G3" si="0">SUM(F4:F99763)</f>
        <v>4987.0499999999993</v>
      </c>
      <c r="G3" s="5">
        <f t="shared" si="0"/>
        <v>-599.65</v>
      </c>
      <c r="H3" s="6">
        <f t="shared" ref="H3:H31" si="1">G3/F3*-1</f>
        <v>0.12024142529150501</v>
      </c>
      <c r="I3" s="7">
        <f t="shared" ref="I3:I31" si="2">J3/F3</f>
        <v>5.3005611453779092E-2</v>
      </c>
      <c r="J3" s="5">
        <f>SUM(J4:J99763)</f>
        <v>264.34163460056897</v>
      </c>
      <c r="K3" s="5">
        <f t="shared" ref="K3:K31" si="3">J3/D3</f>
        <v>0.4123894455547098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Compiled!b1:g5000""),2,FALSE),"""")"),"4.5 - March
8 - April
10 - May
10 - Jun
7 - Jul
4 - Aug
4 - Sept
1 - Oct
1 - Nov
1 - Dec
3.5 - Jan
2.5 - Feb")</f>
        <v>4.5 - March
8 - April
10 - May
10 - Jun
7 - Jul
4 - Aug
4 - Sept
1 - Oct
1 - Nov
1 - Dec
3.5 - Jan
2.5 -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QTY-350")</f>
        <v>US Storage QTY-350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148</v>
      </c>
      <c r="X3" s="6">
        <f>AVERAGE(X4:X99763)</f>
        <v>0.12963260523395895</v>
      </c>
      <c r="Y3" s="5">
        <f>ROUND(AVERAGE(Y4:Y99763),2)</f>
        <v>1.2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Info!B2:BZ7000""),36,false)),"""")*-1"),-1.62728206839999)</f>
        <v>-1.62728206839999</v>
      </c>
      <c r="AG3" s="5">
        <f>SUM(AG4:AG99763)</f>
        <v>0</v>
      </c>
    </row>
    <row r="4" spans="1:33" ht="15.75" customHeight="1">
      <c r="A4" s="13" t="s">
        <v>33</v>
      </c>
      <c r="B4" s="13" t="s">
        <v>88</v>
      </c>
      <c r="C4" s="17">
        <f t="shared" ref="C4:C31" si="4">IFERROR(F4/D4," - ")</f>
        <v>9.99</v>
      </c>
      <c r="D4" s="17">
        <v>15</v>
      </c>
      <c r="E4" s="17">
        <v>0</v>
      </c>
      <c r="F4" s="17">
        <v>149.85</v>
      </c>
      <c r="G4" s="17">
        <v>-0.17</v>
      </c>
      <c r="H4" s="17">
        <f t="shared" si="1"/>
        <v>1.1344678011344679E-3</v>
      </c>
      <c r="I4" s="17">
        <f t="shared" si="2"/>
        <v>0.33314242444622683</v>
      </c>
      <c r="J4" s="17">
        <f t="shared" ref="J4:J31" si="5">F4*0.85+G4+AF4*D4+D4*AE4+AG4+AD4</f>
        <v>49.921392303267091</v>
      </c>
      <c r="K4" s="17">
        <f t="shared" si="3"/>
        <v>3.3280928202178059</v>
      </c>
      <c r="L4" s="17">
        <v>21</v>
      </c>
      <c r="M4" s="17">
        <f t="shared" ref="M4:M31" si="6">IFERROR(D4/L4,"-")</f>
        <v>0.7142857142857143</v>
      </c>
      <c r="N4" s="17">
        <v>100</v>
      </c>
      <c r="O4" s="17">
        <f t="shared" ref="O4:P4" si="7">D4/7</f>
        <v>2.1428571428571428</v>
      </c>
      <c r="P4" s="17">
        <f t="shared" si="7"/>
        <v>0</v>
      </c>
      <c r="Q4" s="17">
        <f t="shared" ref="Q4:Q31" si="8">ROUNDDOWN(N4/(O4+P4),0)</f>
        <v>46</v>
      </c>
      <c r="R4" s="17"/>
      <c r="S4" s="57">
        <v>2.0160857908847101</v>
      </c>
      <c r="T4" s="57">
        <v>1100</v>
      </c>
      <c r="U4" s="58">
        <v>82</v>
      </c>
      <c r="V4" s="61">
        <v>44232</v>
      </c>
      <c r="W4" s="57">
        <v>2</v>
      </c>
      <c r="X4" s="57">
        <f t="shared" ref="X4:X31" si="9">IFERROR(W4/D4,0)</f>
        <v>0.13333333333333333</v>
      </c>
      <c r="Y4" s="57">
        <f t="shared" ref="Y4:Y31" si="10">IFERROR(G4/(W4+Z4)*-1,0)</f>
        <v>8.5000000000000006E-2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4.4777161458333332E-2</v>
      </c>
      <c r="AD4" s="57">
        <f t="shared" ref="AD4:AD31" si="12">IFERROR(AB4*AC4*D4*2,0)</f>
        <v>-0.92688724218749985</v>
      </c>
      <c r="AE4" s="57">
        <v>-3.48</v>
      </c>
      <c r="AF4" s="57">
        <v>-1.61028136363636</v>
      </c>
      <c r="AG4" s="57">
        <v>0</v>
      </c>
    </row>
    <row r="5" spans="1:33" ht="15.75" customHeight="1">
      <c r="A5" s="13" t="s">
        <v>36</v>
      </c>
      <c r="B5" s="13" t="s">
        <v>88</v>
      </c>
      <c r="C5" s="17">
        <f t="shared" si="4"/>
        <v>9.99</v>
      </c>
      <c r="D5" s="17">
        <v>11</v>
      </c>
      <c r="E5" s="17">
        <v>0</v>
      </c>
      <c r="F5" s="17">
        <v>109.89</v>
      </c>
      <c r="G5" s="17">
        <v>-7.0000000000000007E-2</v>
      </c>
      <c r="H5" s="17">
        <f t="shared" si="1"/>
        <v>6.37000637000637E-4</v>
      </c>
      <c r="I5" s="17">
        <f t="shared" si="2"/>
        <v>0.33363989161036078</v>
      </c>
      <c r="J5" s="17">
        <f t="shared" si="5"/>
        <v>36.663687689062549</v>
      </c>
      <c r="K5" s="17">
        <f t="shared" si="3"/>
        <v>3.3330625171875043</v>
      </c>
      <c r="L5" s="17">
        <v>14</v>
      </c>
      <c r="M5" s="17">
        <f t="shared" si="6"/>
        <v>0.7857142857142857</v>
      </c>
      <c r="N5" s="17">
        <v>86</v>
      </c>
      <c r="O5" s="17">
        <f t="shared" ref="O5:P5" si="13">D5/7</f>
        <v>1.5714285714285714</v>
      </c>
      <c r="P5" s="17">
        <f t="shared" si="13"/>
        <v>0</v>
      </c>
      <c r="Q5" s="17">
        <f t="shared" si="8"/>
        <v>54</v>
      </c>
      <c r="R5" s="17"/>
      <c r="S5" s="57">
        <v>2.1894736842105198</v>
      </c>
      <c r="T5" s="57">
        <v>1100</v>
      </c>
      <c r="U5" s="58">
        <v>82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4.4777161458333332E-2</v>
      </c>
      <c r="AD5" s="57">
        <f t="shared" si="12"/>
        <v>-0.67971731093749987</v>
      </c>
      <c r="AE5" s="57">
        <v>-3.48</v>
      </c>
      <c r="AF5" s="57">
        <v>-1.61028136363636</v>
      </c>
      <c r="AG5" s="57">
        <v>0</v>
      </c>
    </row>
    <row r="6" spans="1:33" ht="15.75" customHeight="1">
      <c r="A6" s="13" t="s">
        <v>38</v>
      </c>
      <c r="B6" s="13" t="s">
        <v>88</v>
      </c>
      <c r="C6" s="17">
        <f t="shared" si="4"/>
        <v>9.99</v>
      </c>
      <c r="D6" s="17">
        <v>8</v>
      </c>
      <c r="E6" s="17">
        <v>0</v>
      </c>
      <c r="F6" s="17">
        <v>79.92</v>
      </c>
      <c r="G6" s="17">
        <v>0</v>
      </c>
      <c r="H6" s="17">
        <f t="shared" si="1"/>
        <v>0</v>
      </c>
      <c r="I6" s="17">
        <f t="shared" si="2"/>
        <v>0.3342768922473614</v>
      </c>
      <c r="J6" s="17">
        <f t="shared" si="5"/>
        <v>26.715409228409126</v>
      </c>
      <c r="K6" s="17">
        <f t="shared" si="3"/>
        <v>3.3394261535511407</v>
      </c>
      <c r="L6" s="17">
        <v>18</v>
      </c>
      <c r="M6" s="17">
        <f t="shared" si="6"/>
        <v>0.44444444444444442</v>
      </c>
      <c r="N6" s="17">
        <v>81</v>
      </c>
      <c r="O6" s="17">
        <f t="shared" ref="O6:P6" si="14">D6/7</f>
        <v>1.1428571428571428</v>
      </c>
      <c r="P6" s="17">
        <f t="shared" si="14"/>
        <v>0</v>
      </c>
      <c r="Q6" s="17">
        <f t="shared" si="8"/>
        <v>70</v>
      </c>
      <c r="R6" s="17"/>
      <c r="S6" s="57">
        <v>2.1629629629629599</v>
      </c>
      <c r="T6" s="57">
        <v>2118</v>
      </c>
      <c r="U6" s="58">
        <v>1100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4.4777161458333332E-2</v>
      </c>
      <c r="AD6" s="57">
        <f t="shared" si="12"/>
        <v>-0.49433986249999995</v>
      </c>
      <c r="AE6" s="57">
        <v>-3.48</v>
      </c>
      <c r="AF6" s="57">
        <v>-1.61028136363636</v>
      </c>
      <c r="AG6" s="57">
        <v>0</v>
      </c>
    </row>
    <row r="7" spans="1:33" ht="15.75" customHeight="1">
      <c r="A7" s="13" t="s">
        <v>40</v>
      </c>
      <c r="B7" s="13" t="s">
        <v>88</v>
      </c>
      <c r="C7" s="17">
        <f t="shared" si="4"/>
        <v>9.99</v>
      </c>
      <c r="D7" s="17">
        <v>8</v>
      </c>
      <c r="E7" s="17">
        <v>1</v>
      </c>
      <c r="F7" s="17">
        <v>79.92</v>
      </c>
      <c r="G7" s="17">
        <v>0</v>
      </c>
      <c r="H7" s="17">
        <f t="shared" si="1"/>
        <v>0</v>
      </c>
      <c r="I7" s="17">
        <f t="shared" si="2"/>
        <v>0.33427689221096096</v>
      </c>
      <c r="J7" s="17">
        <f t="shared" si="5"/>
        <v>26.7154092255</v>
      </c>
      <c r="K7" s="17">
        <f t="shared" si="3"/>
        <v>3.3394261531875</v>
      </c>
      <c r="L7" s="17">
        <v>13</v>
      </c>
      <c r="M7" s="17">
        <f t="shared" si="6"/>
        <v>0.61538461538461542</v>
      </c>
      <c r="N7" s="17">
        <v>72</v>
      </c>
      <c r="O7" s="17">
        <f t="shared" ref="O7:P7" si="15">D7/7</f>
        <v>1.1428571428571428</v>
      </c>
      <c r="P7" s="17">
        <f t="shared" si="15"/>
        <v>0.14285714285714285</v>
      </c>
      <c r="Q7" s="17">
        <f t="shared" si="8"/>
        <v>56</v>
      </c>
      <c r="R7" s="17"/>
      <c r="S7" s="57">
        <v>1.683544303797468</v>
      </c>
      <c r="T7" s="57">
        <v>2118</v>
      </c>
      <c r="U7" s="58">
        <v>1100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4.4777161458333332E-2</v>
      </c>
      <c r="AD7" s="57">
        <f t="shared" si="12"/>
        <v>-0.49433986249999995</v>
      </c>
      <c r="AE7" s="57">
        <v>-3.48</v>
      </c>
      <c r="AF7" s="57">
        <v>-1.610281364</v>
      </c>
      <c r="AG7" s="57">
        <v>0</v>
      </c>
    </row>
    <row r="8" spans="1:33" ht="15.75" customHeight="1">
      <c r="A8" s="13" t="s">
        <v>42</v>
      </c>
      <c r="B8" s="13" t="s">
        <v>778</v>
      </c>
      <c r="C8" s="17">
        <f t="shared" si="4"/>
        <v>9.99</v>
      </c>
      <c r="D8" s="17">
        <v>4</v>
      </c>
      <c r="E8" s="17">
        <v>0</v>
      </c>
      <c r="F8" s="17">
        <v>39.96</v>
      </c>
      <c r="G8" s="17">
        <v>0</v>
      </c>
      <c r="H8" s="17">
        <f t="shared" si="1"/>
        <v>0</v>
      </c>
      <c r="I8" s="17">
        <f t="shared" si="2"/>
        <v>0.33427689221096096</v>
      </c>
      <c r="J8" s="17">
        <f t="shared" si="5"/>
        <v>13.35770461275</v>
      </c>
      <c r="K8" s="17">
        <f t="shared" si="3"/>
        <v>3.3394261531875</v>
      </c>
      <c r="L8" s="17">
        <v>7</v>
      </c>
      <c r="M8" s="17">
        <f t="shared" si="6"/>
        <v>0.5714285714285714</v>
      </c>
      <c r="N8" s="17">
        <v>68</v>
      </c>
      <c r="O8" s="17">
        <f t="shared" ref="O8:P8" si="16">D8/7</f>
        <v>0.5714285714285714</v>
      </c>
      <c r="P8" s="17">
        <f t="shared" si="16"/>
        <v>0</v>
      </c>
      <c r="Q8" s="17">
        <f t="shared" si="8"/>
        <v>119</v>
      </c>
      <c r="R8" s="17"/>
      <c r="S8" s="57">
        <v>1.62962962962963</v>
      </c>
      <c r="T8" s="57">
        <v>2118</v>
      </c>
      <c r="U8" s="58">
        <v>1100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4.4777161458333332E-2</v>
      </c>
      <c r="AD8" s="57">
        <f t="shared" si="12"/>
        <v>-0.24716993124999997</v>
      </c>
      <c r="AE8" s="57">
        <v>-3.48</v>
      </c>
      <c r="AF8" s="57">
        <v>-1.610281364</v>
      </c>
      <c r="AG8" s="57">
        <v>0</v>
      </c>
    </row>
    <row r="9" spans="1:33" ht="15.75" customHeight="1">
      <c r="A9" s="13" t="s">
        <v>44</v>
      </c>
      <c r="B9" s="13" t="s">
        <v>779</v>
      </c>
      <c r="C9" s="17">
        <f t="shared" si="4"/>
        <v>9.9574999999999996</v>
      </c>
      <c r="D9" s="17">
        <v>4</v>
      </c>
      <c r="E9" s="17">
        <v>0</v>
      </c>
      <c r="F9" s="17">
        <v>39.83</v>
      </c>
      <c r="G9" s="17">
        <v>-0.38</v>
      </c>
      <c r="H9" s="17">
        <f t="shared" si="1"/>
        <v>9.5405473261360781E-3</v>
      </c>
      <c r="I9" s="17">
        <f t="shared" si="2"/>
        <v>0.32045372555234747</v>
      </c>
      <c r="J9" s="17">
        <f t="shared" si="5"/>
        <v>12.763671888749998</v>
      </c>
      <c r="K9" s="17">
        <f t="shared" si="3"/>
        <v>3.1909179721874996</v>
      </c>
      <c r="L9" s="17">
        <v>15</v>
      </c>
      <c r="M9" s="17">
        <f t="shared" si="6"/>
        <v>0.26666666666666666</v>
      </c>
      <c r="N9" s="17">
        <v>66</v>
      </c>
      <c r="O9" s="17">
        <f t="shared" ref="O9:P9" si="17">D9/7</f>
        <v>0.5714285714285714</v>
      </c>
      <c r="P9" s="17">
        <f t="shared" si="17"/>
        <v>0</v>
      </c>
      <c r="Q9" s="17">
        <f t="shared" si="8"/>
        <v>115</v>
      </c>
      <c r="R9" s="17"/>
      <c r="S9" s="57">
        <v>1.7761194029850751</v>
      </c>
      <c r="T9" s="57">
        <v>1100</v>
      </c>
      <c r="U9" s="58">
        <v>1100</v>
      </c>
      <c r="V9" s="61">
        <v>44279</v>
      </c>
      <c r="W9" s="57">
        <v>1</v>
      </c>
      <c r="X9" s="57">
        <f t="shared" si="9"/>
        <v>0.25</v>
      </c>
      <c r="Y9" s="57">
        <f t="shared" si="10"/>
        <v>0.38</v>
      </c>
      <c r="Z9" s="57">
        <v>0</v>
      </c>
      <c r="AA9" s="57" t="s">
        <v>35</v>
      </c>
      <c r="AB9" s="60">
        <f t="shared" si="11"/>
        <v>-0.69</v>
      </c>
      <c r="AC9" s="57">
        <v>4.4777161458333332E-2</v>
      </c>
      <c r="AD9" s="57">
        <f t="shared" si="12"/>
        <v>-0.24716993124999997</v>
      </c>
      <c r="AE9" s="57">
        <v>-3.48</v>
      </c>
      <c r="AF9" s="57">
        <v>-1.636164545</v>
      </c>
      <c r="AG9" s="57">
        <v>0</v>
      </c>
    </row>
    <row r="10" spans="1:33" ht="15.75" customHeight="1">
      <c r="A10" s="13" t="s">
        <v>46</v>
      </c>
      <c r="B10" s="13" t="s">
        <v>643</v>
      </c>
      <c r="C10" s="17">
        <f t="shared" si="4"/>
        <v>8.6881818181818193</v>
      </c>
      <c r="D10" s="17">
        <v>11</v>
      </c>
      <c r="E10" s="17">
        <v>0</v>
      </c>
      <c r="F10" s="17">
        <v>95.570000000000007</v>
      </c>
      <c r="G10" s="17">
        <v>0</v>
      </c>
      <c r="H10" s="17">
        <f t="shared" si="1"/>
        <v>0</v>
      </c>
      <c r="I10" s="17">
        <f t="shared" si="2"/>
        <v>0.2540229433301508</v>
      </c>
      <c r="J10" s="17">
        <f t="shared" si="5"/>
        <v>24.276972694062515</v>
      </c>
      <c r="K10" s="17">
        <f t="shared" si="3"/>
        <v>2.2069975176420469</v>
      </c>
      <c r="L10" s="17">
        <v>9</v>
      </c>
      <c r="M10" s="17">
        <f t="shared" si="6"/>
        <v>1.2222222222222223</v>
      </c>
      <c r="N10" s="17">
        <v>60</v>
      </c>
      <c r="O10" s="17">
        <f t="shared" ref="O10:P10" si="18">D10/7</f>
        <v>1.5714285714285714</v>
      </c>
      <c r="P10" s="17">
        <f t="shared" si="18"/>
        <v>0</v>
      </c>
      <c r="Q10" s="17">
        <f t="shared" si="8"/>
        <v>38</v>
      </c>
      <c r="R10" s="17"/>
      <c r="S10" s="57">
        <v>1.974683544303798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4.4777161458333332E-2</v>
      </c>
      <c r="AD10" s="57">
        <f t="shared" si="12"/>
        <v>-0.67971731093749987</v>
      </c>
      <c r="AE10" s="57">
        <v>-3.48</v>
      </c>
      <c r="AF10" s="57">
        <v>-1.636164545</v>
      </c>
      <c r="AG10" s="57">
        <v>0</v>
      </c>
    </row>
    <row r="11" spans="1:33" ht="15.75" customHeight="1">
      <c r="A11" s="13" t="s">
        <v>48</v>
      </c>
      <c r="B11" s="13" t="s">
        <v>780</v>
      </c>
      <c r="C11" s="17">
        <f t="shared" si="4"/>
        <v>8.1066666666666674</v>
      </c>
      <c r="D11" s="17">
        <v>21</v>
      </c>
      <c r="E11" s="17">
        <v>0</v>
      </c>
      <c r="F11" s="17">
        <v>170.24</v>
      </c>
      <c r="G11" s="17">
        <v>-0.12</v>
      </c>
      <c r="H11" s="17">
        <f t="shared" si="1"/>
        <v>7.0488721804511274E-4</v>
      </c>
      <c r="I11" s="17">
        <f t="shared" si="2"/>
        <v>0.21056686099587341</v>
      </c>
      <c r="J11" s="17">
        <f t="shared" si="5"/>
        <v>35.846902415937492</v>
      </c>
      <c r="K11" s="17">
        <f t="shared" si="3"/>
        <v>1.7069953531398805</v>
      </c>
      <c r="L11" s="17">
        <v>16</v>
      </c>
      <c r="M11" s="17">
        <f t="shared" si="6"/>
        <v>1.3125</v>
      </c>
      <c r="N11" s="17">
        <v>34</v>
      </c>
      <c r="O11" s="17">
        <f t="shared" ref="O11:P11" si="19">D11/7</f>
        <v>3</v>
      </c>
      <c r="P11" s="17">
        <f t="shared" si="19"/>
        <v>0</v>
      </c>
      <c r="Q11" s="17">
        <f t="shared" si="8"/>
        <v>11</v>
      </c>
      <c r="R11" s="17"/>
      <c r="S11" s="57">
        <v>1.893238434163701</v>
      </c>
      <c r="T11" s="57">
        <v>250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4.4777161458333332E-2</v>
      </c>
      <c r="AD11" s="57">
        <f t="shared" si="12"/>
        <v>-1.2976421390624999</v>
      </c>
      <c r="AE11" s="57">
        <v>-3.48</v>
      </c>
      <c r="AF11" s="57">
        <v>-1.636164545</v>
      </c>
      <c r="AG11" s="57">
        <v>0</v>
      </c>
    </row>
    <row r="12" spans="1:33" ht="15.75" customHeight="1">
      <c r="A12" s="13" t="s">
        <v>50</v>
      </c>
      <c r="B12" s="13" t="s">
        <v>781</v>
      </c>
      <c r="C12" s="17">
        <f t="shared" si="4"/>
        <v>7.8989473684210534</v>
      </c>
      <c r="D12" s="17">
        <v>19</v>
      </c>
      <c r="E12" s="17">
        <v>1</v>
      </c>
      <c r="F12" s="17">
        <v>150.08000000000001</v>
      </c>
      <c r="G12" s="17">
        <v>-0.08</v>
      </c>
      <c r="H12" s="17">
        <f t="shared" si="1"/>
        <v>5.3304904051172707E-4</v>
      </c>
      <c r="I12" s="17">
        <f t="shared" si="2"/>
        <v>0.19221738166019797</v>
      </c>
      <c r="J12" s="17">
        <f t="shared" si="5"/>
        <v>28.847984639562515</v>
      </c>
      <c r="K12" s="17">
        <f t="shared" si="3"/>
        <v>1.5183149810296062</v>
      </c>
      <c r="L12" s="17">
        <v>16</v>
      </c>
      <c r="M12" s="17">
        <f t="shared" si="6"/>
        <v>1.1875</v>
      </c>
      <c r="N12" s="17">
        <v>15</v>
      </c>
      <c r="O12" s="17">
        <f t="shared" ref="O12:P12" si="20">D12/7</f>
        <v>2.7142857142857144</v>
      </c>
      <c r="P12" s="17">
        <f t="shared" si="20"/>
        <v>0.14285714285714285</v>
      </c>
      <c r="Q12" s="17">
        <f t="shared" si="8"/>
        <v>5</v>
      </c>
      <c r="R12" s="17"/>
      <c r="S12" s="57">
        <v>2.1470588235294121</v>
      </c>
      <c r="T12" s="57">
        <v>250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4.4777161458333332E-2</v>
      </c>
      <c r="AD12" s="57">
        <f t="shared" si="12"/>
        <v>-1.1740571734374998</v>
      </c>
      <c r="AE12" s="57">
        <v>-3.48</v>
      </c>
      <c r="AF12" s="57">
        <v>-1.6497872730000001</v>
      </c>
      <c r="AG12" s="57">
        <v>0</v>
      </c>
    </row>
    <row r="13" spans="1:33" ht="15.75" customHeight="1">
      <c r="A13" s="13" t="s">
        <v>52</v>
      </c>
      <c r="B13" s="13" t="s">
        <v>115</v>
      </c>
      <c r="C13" s="17">
        <f t="shared" si="4"/>
        <v>9.3407692307692312</v>
      </c>
      <c r="D13" s="17">
        <v>13</v>
      </c>
      <c r="E13" s="17">
        <v>2</v>
      </c>
      <c r="F13" s="17">
        <v>121.43</v>
      </c>
      <c r="G13" s="17">
        <v>-7.0000000000000007E-2</v>
      </c>
      <c r="H13" s="17">
        <f t="shared" si="1"/>
        <v>5.7646380630816112E-4</v>
      </c>
      <c r="I13" s="17">
        <f t="shared" si="2"/>
        <v>0.29362565407590802</v>
      </c>
      <c r="J13" s="17">
        <f t="shared" si="5"/>
        <v>35.654963174437512</v>
      </c>
      <c r="K13" s="17">
        <f t="shared" si="3"/>
        <v>2.7426894749567317</v>
      </c>
      <c r="L13" s="17">
        <v>23</v>
      </c>
      <c r="M13" s="17">
        <f t="shared" si="6"/>
        <v>0.56521739130434778</v>
      </c>
      <c r="N13" s="17">
        <v>2</v>
      </c>
      <c r="O13" s="17">
        <f t="shared" ref="O13:P13" si="21">D13/7</f>
        <v>1.8571428571428572</v>
      </c>
      <c r="P13" s="17">
        <f t="shared" si="21"/>
        <v>0.2857142857142857</v>
      </c>
      <c r="Q13" s="17">
        <f t="shared" si="8"/>
        <v>0</v>
      </c>
      <c r="R13" s="17"/>
      <c r="S13" s="57">
        <v>2.666666666666667</v>
      </c>
      <c r="T13" s="57">
        <v>250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4.4777161458333332E-2</v>
      </c>
      <c r="AD13" s="57">
        <f t="shared" si="12"/>
        <v>-0.80330227656249997</v>
      </c>
      <c r="AE13" s="57">
        <v>-3.48</v>
      </c>
      <c r="AF13" s="57">
        <v>-1.6497872730000001</v>
      </c>
      <c r="AG13" s="57">
        <v>0</v>
      </c>
    </row>
    <row r="14" spans="1:33" ht="15.75" customHeight="1">
      <c r="A14" s="13" t="s">
        <v>54</v>
      </c>
      <c r="B14" s="13"/>
      <c r="C14" s="17">
        <f t="shared" si="4"/>
        <v>9.75</v>
      </c>
      <c r="D14" s="17">
        <v>1</v>
      </c>
      <c r="E14" s="17">
        <v>0</v>
      </c>
      <c r="F14" s="17">
        <v>9.75</v>
      </c>
      <c r="G14" s="17">
        <v>0</v>
      </c>
      <c r="H14" s="17">
        <f t="shared" si="1"/>
        <v>0</v>
      </c>
      <c r="I14" s="17">
        <f t="shared" si="2"/>
        <v>0.3198186589743599</v>
      </c>
      <c r="J14" s="17">
        <f t="shared" si="5"/>
        <v>3.1182319250000092</v>
      </c>
      <c r="K14" s="17">
        <f t="shared" si="3"/>
        <v>3.1182319250000092</v>
      </c>
      <c r="L14" s="17">
        <v>2</v>
      </c>
      <c r="M14" s="17">
        <f t="shared" si="6"/>
        <v>0.5</v>
      </c>
      <c r="N14" s="17">
        <v>0</v>
      </c>
      <c r="O14" s="17">
        <f t="shared" ref="O14:P14" si="22">D14/7</f>
        <v>0.14285714285714285</v>
      </c>
      <c r="P14" s="17">
        <f t="shared" si="22"/>
        <v>0</v>
      </c>
      <c r="Q14" s="17">
        <f t="shared" si="8"/>
        <v>0</v>
      </c>
      <c r="R14" s="17"/>
      <c r="S14" s="57">
        <v>0</v>
      </c>
      <c r="T14" s="57">
        <v>250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4.4777161458333332E-2</v>
      </c>
      <c r="AD14" s="57">
        <f t="shared" si="12"/>
        <v>-4.2986074999999999E-2</v>
      </c>
      <c r="AE14" s="57">
        <v>-3.48</v>
      </c>
      <c r="AF14" s="57">
        <v>-1.64628199999999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250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4.4777161458333332E-2</v>
      </c>
      <c r="AD15" s="57">
        <f t="shared" si="12"/>
        <v>0</v>
      </c>
      <c r="AE15" s="57">
        <v>-3.48</v>
      </c>
      <c r="AF15" s="57">
        <v>-1.64628199999999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250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4.4777161458333332E-2</v>
      </c>
      <c r="AD16" s="57">
        <f t="shared" si="12"/>
        <v>0</v>
      </c>
      <c r="AE16" s="57">
        <v>-3.48</v>
      </c>
      <c r="AF16" s="57">
        <v>-1.64628199999999</v>
      </c>
      <c r="AG16" s="57">
        <v>0</v>
      </c>
    </row>
    <row r="17" spans="1:33" ht="15.75" customHeight="1">
      <c r="A17" s="13" t="s">
        <v>59</v>
      </c>
      <c r="B17" s="13" t="s">
        <v>782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-0.1</v>
      </c>
      <c r="H17" s="17" t="e">
        <f t="shared" si="1"/>
        <v>#DIV/0!</v>
      </c>
      <c r="I17" s="17" t="e">
        <f t="shared" si="2"/>
        <v>#DIV/0!</v>
      </c>
      <c r="J17" s="17">
        <f t="shared" si="5"/>
        <v>-0.1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100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250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4.4777161458333332E-2</v>
      </c>
      <c r="AD17" s="57">
        <f t="shared" si="12"/>
        <v>0</v>
      </c>
      <c r="AE17" s="57">
        <v>-3.48</v>
      </c>
      <c r="AF17" s="57">
        <v>-1.64628199999999</v>
      </c>
      <c r="AG17" s="57">
        <v>0</v>
      </c>
    </row>
    <row r="18" spans="1:33" ht="15.75" customHeight="1">
      <c r="A18" s="13" t="s">
        <v>61</v>
      </c>
      <c r="B18" s="13" t="s">
        <v>783</v>
      </c>
      <c r="C18" s="17">
        <f t="shared" si="4"/>
        <v>9.0642857142857149</v>
      </c>
      <c r="D18" s="17">
        <v>7</v>
      </c>
      <c r="E18" s="17">
        <v>0</v>
      </c>
      <c r="F18" s="17">
        <v>63.45</v>
      </c>
      <c r="G18" s="17">
        <v>-0.02</v>
      </c>
      <c r="H18" s="17">
        <f t="shared" si="1"/>
        <v>3.1520882584712369E-4</v>
      </c>
      <c r="I18" s="17">
        <f t="shared" si="2"/>
        <v>0.27732038802699088</v>
      </c>
      <c r="J18" s="17">
        <f t="shared" si="5"/>
        <v>17.595978620312572</v>
      </c>
      <c r="K18" s="17">
        <f t="shared" si="3"/>
        <v>2.5137112314732244</v>
      </c>
      <c r="L18" s="17">
        <v>16</v>
      </c>
      <c r="M18" s="17">
        <f t="shared" si="6"/>
        <v>0.4375</v>
      </c>
      <c r="N18" s="17">
        <v>98</v>
      </c>
      <c r="O18" s="17">
        <f t="shared" ref="O18:P18" si="26">D18/7</f>
        <v>1</v>
      </c>
      <c r="P18" s="17">
        <f t="shared" si="26"/>
        <v>0</v>
      </c>
      <c r="Q18" s="17">
        <f t="shared" si="8"/>
        <v>98</v>
      </c>
      <c r="R18" s="17"/>
      <c r="S18" s="57">
        <v>1.4362934362934361</v>
      </c>
      <c r="T18" s="57">
        <v>250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4.4777161458333332E-2</v>
      </c>
      <c r="AD18" s="57">
        <f t="shared" si="12"/>
        <v>-0.43254737968749996</v>
      </c>
      <c r="AE18" s="57">
        <v>-3.48</v>
      </c>
      <c r="AF18" s="57">
        <v>-1.64628199999999</v>
      </c>
      <c r="AG18" s="57">
        <v>0</v>
      </c>
    </row>
    <row r="19" spans="1:33" ht="15.75" customHeight="1">
      <c r="A19" s="13" t="s">
        <v>64</v>
      </c>
      <c r="B19" s="13" t="s">
        <v>654</v>
      </c>
      <c r="C19" s="17">
        <f t="shared" si="4"/>
        <v>9.0021052631578939</v>
      </c>
      <c r="D19" s="17">
        <v>19</v>
      </c>
      <c r="E19" s="17">
        <v>0</v>
      </c>
      <c r="F19" s="17">
        <v>171.04</v>
      </c>
      <c r="G19" s="17">
        <v>-35.42</v>
      </c>
      <c r="H19" s="17">
        <f t="shared" si="1"/>
        <v>0.2070860617399439</v>
      </c>
      <c r="I19" s="17">
        <f t="shared" si="2"/>
        <v>6.6596029154365424E-2</v>
      </c>
      <c r="J19" s="17">
        <f t="shared" si="5"/>
        <v>11.390584826562662</v>
      </c>
      <c r="K19" s="17">
        <f t="shared" si="3"/>
        <v>0.59950446455592965</v>
      </c>
      <c r="L19" s="17">
        <v>34</v>
      </c>
      <c r="M19" s="17">
        <f t="shared" si="6"/>
        <v>0.55882352941176472</v>
      </c>
      <c r="N19" s="17">
        <v>55</v>
      </c>
      <c r="O19" s="17">
        <f t="shared" ref="O19:P19" si="27">D19/7</f>
        <v>2.7142857142857144</v>
      </c>
      <c r="P19" s="17">
        <f t="shared" si="27"/>
        <v>0</v>
      </c>
      <c r="Q19" s="17">
        <f t="shared" si="8"/>
        <v>20</v>
      </c>
      <c r="R19" s="17"/>
      <c r="S19" s="57">
        <v>1.9065420560747659</v>
      </c>
      <c r="T19" s="57">
        <v>250</v>
      </c>
      <c r="U19" s="58" t="s">
        <v>63</v>
      </c>
      <c r="V19" s="61" t="s">
        <v>63</v>
      </c>
      <c r="W19" s="57">
        <v>7</v>
      </c>
      <c r="X19" s="57">
        <f t="shared" si="9"/>
        <v>0.36842105263157893</v>
      </c>
      <c r="Y19" s="57">
        <f t="shared" si="10"/>
        <v>1.9677777777777778</v>
      </c>
      <c r="Z19" s="57">
        <v>11</v>
      </c>
      <c r="AA19" s="57" t="s">
        <v>35</v>
      </c>
      <c r="AB19" s="60">
        <f t="shared" si="11"/>
        <v>-0.69</v>
      </c>
      <c r="AC19" s="57">
        <v>4.4777161458333332E-2</v>
      </c>
      <c r="AD19" s="57">
        <f t="shared" si="12"/>
        <v>-1.1740571734374998</v>
      </c>
      <c r="AE19" s="57">
        <v>-3.48</v>
      </c>
      <c r="AF19" s="57">
        <v>-1.64628199999999</v>
      </c>
      <c r="AG19" s="57">
        <v>0</v>
      </c>
    </row>
    <row r="20" spans="1:33" ht="15.75" customHeight="1">
      <c r="A20" s="13" t="s">
        <v>66</v>
      </c>
      <c r="B20" s="13" t="s">
        <v>784</v>
      </c>
      <c r="C20" s="17">
        <f t="shared" si="4"/>
        <v>8.0924137931034483</v>
      </c>
      <c r="D20" s="17">
        <v>29</v>
      </c>
      <c r="E20" s="17">
        <v>2</v>
      </c>
      <c r="F20" s="17">
        <v>234.68</v>
      </c>
      <c r="G20" s="17">
        <v>-69.510000000000005</v>
      </c>
      <c r="H20" s="17">
        <f t="shared" si="1"/>
        <v>0.29619055735469579</v>
      </c>
      <c r="I20" s="17">
        <f t="shared" si="2"/>
        <v>-8.7294017392032533E-2</v>
      </c>
      <c r="J20" s="17">
        <f t="shared" si="5"/>
        <v>-20.486160001562194</v>
      </c>
      <c r="K20" s="17">
        <f t="shared" si="3"/>
        <v>-0.70641931039869632</v>
      </c>
      <c r="L20" s="17">
        <v>49</v>
      </c>
      <c r="M20" s="17">
        <f t="shared" si="6"/>
        <v>0.59183673469387754</v>
      </c>
      <c r="N20" s="17">
        <v>39</v>
      </c>
      <c r="O20" s="17">
        <f t="shared" ref="O20:P20" si="28">D20/7</f>
        <v>4.1428571428571432</v>
      </c>
      <c r="P20" s="17">
        <f t="shared" si="28"/>
        <v>0.2857142857142857</v>
      </c>
      <c r="Q20" s="17">
        <f t="shared" si="8"/>
        <v>8</v>
      </c>
      <c r="R20" s="17"/>
      <c r="S20" s="57">
        <v>2.9610389610389611</v>
      </c>
      <c r="T20" s="57">
        <v>250</v>
      </c>
      <c r="U20" s="58" t="s">
        <v>63</v>
      </c>
      <c r="V20" s="61" t="s">
        <v>63</v>
      </c>
      <c r="W20" s="57">
        <v>9</v>
      </c>
      <c r="X20" s="57">
        <f t="shared" si="9"/>
        <v>0.31034482758620691</v>
      </c>
      <c r="Y20" s="57">
        <f t="shared" si="10"/>
        <v>3.8616666666666668</v>
      </c>
      <c r="Z20" s="57">
        <v>9</v>
      </c>
      <c r="AA20" s="57" t="s">
        <v>35</v>
      </c>
      <c r="AB20" s="60">
        <f t="shared" si="11"/>
        <v>-0.69</v>
      </c>
      <c r="AC20" s="57">
        <v>4.4777161458333332E-2</v>
      </c>
      <c r="AD20" s="57">
        <f t="shared" si="12"/>
        <v>-1.7919820015624999</v>
      </c>
      <c r="AE20" s="57">
        <v>-3.48</v>
      </c>
      <c r="AF20" s="57">
        <v>-1.64628199999999</v>
      </c>
      <c r="AG20" s="57">
        <v>0</v>
      </c>
    </row>
    <row r="21" spans="1:33" ht="15.75" customHeight="1">
      <c r="A21" s="13" t="s">
        <v>68</v>
      </c>
      <c r="B21" s="13" t="s">
        <v>662</v>
      </c>
      <c r="C21" s="17">
        <f t="shared" si="4"/>
        <v>7.9614285714285709</v>
      </c>
      <c r="D21" s="17">
        <v>28</v>
      </c>
      <c r="E21" s="17">
        <v>0</v>
      </c>
      <c r="F21" s="17">
        <v>222.92</v>
      </c>
      <c r="G21" s="17">
        <v>-32.99</v>
      </c>
      <c r="H21" s="17">
        <f t="shared" si="1"/>
        <v>0.1479903104252647</v>
      </c>
      <c r="I21" s="17">
        <f t="shared" si="2"/>
        <v>5.0358489508569165E-2</v>
      </c>
      <c r="J21" s="17">
        <f t="shared" si="5"/>
        <v>11.225914481250237</v>
      </c>
      <c r="K21" s="17">
        <f t="shared" si="3"/>
        <v>0.40092551718750846</v>
      </c>
      <c r="L21" s="17">
        <v>52</v>
      </c>
      <c r="M21" s="17">
        <f t="shared" si="6"/>
        <v>0.53846153846153844</v>
      </c>
      <c r="N21" s="17">
        <v>105</v>
      </c>
      <c r="O21" s="17">
        <f t="shared" ref="O21:P21" si="29">D21/7</f>
        <v>4</v>
      </c>
      <c r="P21" s="17">
        <f t="shared" si="29"/>
        <v>0</v>
      </c>
      <c r="Q21" s="17">
        <f t="shared" si="8"/>
        <v>26</v>
      </c>
      <c r="R21" s="17"/>
      <c r="S21" s="57">
        <v>3.0612244897959182</v>
      </c>
      <c r="T21" s="57">
        <v>250</v>
      </c>
      <c r="U21" s="58" t="s">
        <v>63</v>
      </c>
      <c r="V21" s="61" t="s">
        <v>63</v>
      </c>
      <c r="W21" s="57">
        <v>4</v>
      </c>
      <c r="X21" s="57">
        <f t="shared" si="9"/>
        <v>0.14285714285714285</v>
      </c>
      <c r="Y21" s="57">
        <f t="shared" si="10"/>
        <v>3.2990000000000004</v>
      </c>
      <c r="Z21" s="57">
        <v>6</v>
      </c>
      <c r="AA21" s="57" t="s">
        <v>35</v>
      </c>
      <c r="AB21" s="60">
        <f t="shared" si="11"/>
        <v>-0.69</v>
      </c>
      <c r="AC21" s="57">
        <v>4.4777161458333332E-2</v>
      </c>
      <c r="AD21" s="57">
        <f t="shared" si="12"/>
        <v>-1.7301895187499998</v>
      </c>
      <c r="AE21" s="57">
        <v>-3.48</v>
      </c>
      <c r="AF21" s="57">
        <v>-1.64628199999999</v>
      </c>
      <c r="AG21" s="57">
        <v>0</v>
      </c>
    </row>
    <row r="22" spans="1:33" ht="15.75" customHeight="1">
      <c r="A22" s="13" t="s">
        <v>70</v>
      </c>
      <c r="B22" s="13" t="s">
        <v>785</v>
      </c>
      <c r="C22" s="17">
        <f t="shared" si="4"/>
        <v>7.9499999999999993</v>
      </c>
      <c r="D22" s="17">
        <v>13</v>
      </c>
      <c r="E22" s="17">
        <v>0</v>
      </c>
      <c r="F22" s="17">
        <v>103.35</v>
      </c>
      <c r="G22" s="17">
        <v>-6.17</v>
      </c>
      <c r="H22" s="17">
        <f t="shared" si="1"/>
        <v>5.9700048379293665E-2</v>
      </c>
      <c r="I22" s="17">
        <f t="shared" si="2"/>
        <v>0.13771196636127356</v>
      </c>
      <c r="J22" s="17">
        <f t="shared" si="5"/>
        <v>14.232531723437623</v>
      </c>
      <c r="K22" s="17">
        <f t="shared" si="3"/>
        <v>1.0948101325721249</v>
      </c>
      <c r="L22" s="17">
        <v>18</v>
      </c>
      <c r="M22" s="17">
        <f t="shared" si="6"/>
        <v>0.72222222222222221</v>
      </c>
      <c r="N22" s="17">
        <v>88</v>
      </c>
      <c r="O22" s="17">
        <f t="shared" ref="O22:P22" si="30">D22/7</f>
        <v>1.8571428571428572</v>
      </c>
      <c r="P22" s="17">
        <f t="shared" si="30"/>
        <v>0</v>
      </c>
      <c r="Q22" s="17">
        <f t="shared" si="8"/>
        <v>47</v>
      </c>
      <c r="R22" s="17"/>
      <c r="S22" s="57">
        <v>2.3197026022304832</v>
      </c>
      <c r="T22" s="57">
        <v>250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2.0566666666666666</v>
      </c>
      <c r="Z22" s="57">
        <v>3</v>
      </c>
      <c r="AA22" s="57" t="s">
        <v>35</v>
      </c>
      <c r="AB22" s="60">
        <f t="shared" si="11"/>
        <v>-0.69</v>
      </c>
      <c r="AC22" s="57">
        <v>4.4777161458333332E-2</v>
      </c>
      <c r="AD22" s="57">
        <f t="shared" si="12"/>
        <v>-0.80330227656249997</v>
      </c>
      <c r="AE22" s="57">
        <v>-3.48</v>
      </c>
      <c r="AF22" s="57">
        <v>-1.64628199999999</v>
      </c>
      <c r="AG22" s="57">
        <v>0</v>
      </c>
    </row>
    <row r="23" spans="1:33" ht="15.75" customHeight="1">
      <c r="A23" s="13" t="s">
        <v>72</v>
      </c>
      <c r="B23" s="13" t="s">
        <v>773</v>
      </c>
      <c r="C23" s="17">
        <f t="shared" si="4"/>
        <v>7.8004651162790699</v>
      </c>
      <c r="D23" s="17">
        <v>43</v>
      </c>
      <c r="E23" s="17">
        <v>0</v>
      </c>
      <c r="F23" s="17">
        <v>335.42</v>
      </c>
      <c r="G23" s="17">
        <v>-50.66</v>
      </c>
      <c r="H23" s="17">
        <f t="shared" si="1"/>
        <v>0.151034523880508</v>
      </c>
      <c r="I23" s="17">
        <f t="shared" si="2"/>
        <v>3.3867381906454545E-2</v>
      </c>
      <c r="J23" s="17">
        <f t="shared" si="5"/>
        <v>11.359797239062985</v>
      </c>
      <c r="K23" s="17">
        <f t="shared" si="3"/>
        <v>0.26418133114099968</v>
      </c>
      <c r="L23" s="17">
        <v>57</v>
      </c>
      <c r="M23" s="17">
        <f t="shared" si="6"/>
        <v>0.75438596491228072</v>
      </c>
      <c r="N23" s="17">
        <v>49</v>
      </c>
      <c r="O23" s="17">
        <f t="shared" ref="O23:P23" si="31">D23/7</f>
        <v>6.1428571428571432</v>
      </c>
      <c r="P23" s="17">
        <f t="shared" si="31"/>
        <v>0</v>
      </c>
      <c r="Q23" s="17">
        <f t="shared" si="8"/>
        <v>7</v>
      </c>
      <c r="R23" s="17"/>
      <c r="S23" s="57">
        <v>3.1504424778761062</v>
      </c>
      <c r="T23" s="57">
        <v>250</v>
      </c>
      <c r="U23" s="58" t="s">
        <v>63</v>
      </c>
      <c r="V23" s="61" t="s">
        <v>63</v>
      </c>
      <c r="W23" s="57">
        <v>14</v>
      </c>
      <c r="X23" s="57">
        <f t="shared" si="9"/>
        <v>0.32558139534883723</v>
      </c>
      <c r="Y23" s="57">
        <f t="shared" si="10"/>
        <v>2.4123809523809521</v>
      </c>
      <c r="Z23" s="57">
        <v>7</v>
      </c>
      <c r="AA23" s="57" t="s">
        <v>35</v>
      </c>
      <c r="AB23" s="60">
        <f t="shared" si="11"/>
        <v>-0.69</v>
      </c>
      <c r="AC23" s="57">
        <v>4.4777161458333332E-2</v>
      </c>
      <c r="AD23" s="57">
        <f t="shared" si="12"/>
        <v>-2.6570767609374997</v>
      </c>
      <c r="AE23" s="57">
        <v>-3.48</v>
      </c>
      <c r="AF23" s="57">
        <v>-1.64628199999999</v>
      </c>
      <c r="AG23" s="57">
        <v>0</v>
      </c>
    </row>
    <row r="24" spans="1:33" ht="15.75" customHeight="1">
      <c r="A24" s="13" t="s">
        <v>74</v>
      </c>
      <c r="B24" s="13" t="s">
        <v>115</v>
      </c>
      <c r="C24" s="17">
        <f t="shared" si="4"/>
        <v>7.0338888888888889</v>
      </c>
      <c r="D24" s="17">
        <v>36</v>
      </c>
      <c r="E24" s="17">
        <v>0</v>
      </c>
      <c r="F24" s="17">
        <v>253.22</v>
      </c>
      <c r="G24" s="17">
        <v>-36.490000000000009</v>
      </c>
      <c r="H24" s="17">
        <f t="shared" si="1"/>
        <v>0.14410394123686915</v>
      </c>
      <c r="I24" s="17">
        <f t="shared" si="2"/>
        <v>-3.1686602090078397E-2</v>
      </c>
      <c r="J24" s="17">
        <f t="shared" si="5"/>
        <v>-8.0236813812496521</v>
      </c>
      <c r="K24" s="17">
        <f t="shared" si="3"/>
        <v>-0.2228800383680459</v>
      </c>
      <c r="L24" s="17">
        <v>40</v>
      </c>
      <c r="M24" s="17">
        <f t="shared" si="6"/>
        <v>0.9</v>
      </c>
      <c r="N24" s="17">
        <v>100</v>
      </c>
      <c r="O24" s="17">
        <f t="shared" ref="O24:P24" si="32">D24/7</f>
        <v>5.1428571428571432</v>
      </c>
      <c r="P24" s="17">
        <f t="shared" si="32"/>
        <v>0</v>
      </c>
      <c r="Q24" s="17">
        <f t="shared" si="8"/>
        <v>19</v>
      </c>
      <c r="R24" s="17"/>
      <c r="S24" s="57">
        <v>4.08</v>
      </c>
      <c r="T24" s="57">
        <v>250</v>
      </c>
      <c r="U24" s="58" t="s">
        <v>63</v>
      </c>
      <c r="V24" s="61" t="s">
        <v>63</v>
      </c>
      <c r="W24" s="57">
        <v>10</v>
      </c>
      <c r="X24" s="57">
        <f t="shared" si="9"/>
        <v>0.27777777777777779</v>
      </c>
      <c r="Y24" s="57">
        <f t="shared" si="10"/>
        <v>3.0408333333333339</v>
      </c>
      <c r="Z24" s="57">
        <v>2</v>
      </c>
      <c r="AA24" s="57" t="s">
        <v>35</v>
      </c>
      <c r="AB24" s="60">
        <f t="shared" si="11"/>
        <v>-0.69</v>
      </c>
      <c r="AC24" s="57">
        <v>4.4777161458333332E-2</v>
      </c>
      <c r="AD24" s="57">
        <f t="shared" si="12"/>
        <v>-2.22452938125</v>
      </c>
      <c r="AE24" s="57">
        <v>-3.48</v>
      </c>
      <c r="AF24" s="57">
        <v>-1.64628199999999</v>
      </c>
      <c r="AG24" s="57">
        <v>0</v>
      </c>
    </row>
    <row r="25" spans="1:33" ht="15.75" customHeight="1">
      <c r="A25" s="13" t="s">
        <v>76</v>
      </c>
      <c r="B25" s="13" t="s">
        <v>662</v>
      </c>
      <c r="C25" s="17">
        <f t="shared" si="4"/>
        <v>6.9576470588235297</v>
      </c>
      <c r="D25" s="17">
        <v>17</v>
      </c>
      <c r="E25" s="17">
        <v>0</v>
      </c>
      <c r="F25" s="17">
        <v>118.28</v>
      </c>
      <c r="G25" s="17">
        <v>-0.28999999999999998</v>
      </c>
      <c r="H25" s="17">
        <f t="shared" si="1"/>
        <v>2.4518092661481227E-3</v>
      </c>
      <c r="I25" s="17">
        <f t="shared" si="2"/>
        <v>7.888682610912795E-2</v>
      </c>
      <c r="J25" s="17">
        <f t="shared" si="5"/>
        <v>9.3307337921876545</v>
      </c>
      <c r="K25" s="17">
        <f t="shared" si="3"/>
        <v>0.54886669365809737</v>
      </c>
      <c r="L25" s="17">
        <v>30</v>
      </c>
      <c r="M25" s="17">
        <f t="shared" si="6"/>
        <v>0.56666666666666665</v>
      </c>
      <c r="N25" s="17">
        <v>537</v>
      </c>
      <c r="O25" s="17">
        <f t="shared" ref="O25:P25" si="33">D25/7</f>
        <v>2.4285714285714284</v>
      </c>
      <c r="P25" s="17">
        <f t="shared" si="33"/>
        <v>0</v>
      </c>
      <c r="Q25" s="17">
        <f t="shared" si="8"/>
        <v>221</v>
      </c>
      <c r="R25" s="17"/>
      <c r="S25" s="57">
        <v>3.2031872509960162</v>
      </c>
      <c r="T25" s="57">
        <v>250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0.28999999999999998</v>
      </c>
      <c r="Z25" s="57">
        <v>1</v>
      </c>
      <c r="AA25" s="57" t="s">
        <v>35</v>
      </c>
      <c r="AB25" s="60">
        <f t="shared" si="11"/>
        <v>-0.69</v>
      </c>
      <c r="AC25" s="57">
        <v>4.4777161458333332E-2</v>
      </c>
      <c r="AD25" s="57">
        <f t="shared" si="12"/>
        <v>-1.0504722078124999</v>
      </c>
      <c r="AE25" s="57">
        <v>-3.64</v>
      </c>
      <c r="AF25" s="57">
        <v>-1.64628199999999</v>
      </c>
      <c r="AG25" s="57">
        <v>0</v>
      </c>
    </row>
    <row r="26" spans="1:33" ht="15.75" customHeight="1">
      <c r="A26" s="13" t="s">
        <v>78</v>
      </c>
      <c r="B26" s="13" t="s">
        <v>670</v>
      </c>
      <c r="C26" s="17">
        <f t="shared" si="4"/>
        <v>6.9499999999999993</v>
      </c>
      <c r="D26" s="17">
        <v>26</v>
      </c>
      <c r="E26" s="17">
        <v>0</v>
      </c>
      <c r="F26" s="17">
        <v>180.7</v>
      </c>
      <c r="G26" s="17">
        <v>-29.71</v>
      </c>
      <c r="H26" s="17">
        <f t="shared" si="1"/>
        <v>0.16441615938018816</v>
      </c>
      <c r="I26" s="17">
        <f t="shared" si="2"/>
        <v>-8.3923279209323479E-2</v>
      </c>
      <c r="J26" s="17">
        <f t="shared" si="5"/>
        <v>-15.16493655312475</v>
      </c>
      <c r="K26" s="17">
        <f t="shared" si="3"/>
        <v>-0.58326679050479813</v>
      </c>
      <c r="L26" s="17">
        <v>36</v>
      </c>
      <c r="M26" s="17">
        <f t="shared" si="6"/>
        <v>0.72222222222222221</v>
      </c>
      <c r="N26" s="17">
        <v>509</v>
      </c>
      <c r="O26" s="17">
        <f t="shared" ref="O26:P26" si="34">D26/7</f>
        <v>3.7142857142857144</v>
      </c>
      <c r="P26" s="17">
        <f t="shared" si="34"/>
        <v>0</v>
      </c>
      <c r="Q26" s="17">
        <f t="shared" si="8"/>
        <v>137</v>
      </c>
      <c r="R26" s="17"/>
      <c r="S26" s="57">
        <v>1.1576086956521741</v>
      </c>
      <c r="T26" s="57">
        <v>250</v>
      </c>
      <c r="U26" s="58" t="s">
        <v>63</v>
      </c>
      <c r="V26" s="61" t="s">
        <v>63</v>
      </c>
      <c r="W26" s="57">
        <v>4</v>
      </c>
      <c r="X26" s="57">
        <f t="shared" si="9"/>
        <v>0.15384615384615385</v>
      </c>
      <c r="Y26" s="57">
        <f t="shared" si="10"/>
        <v>5.9420000000000002</v>
      </c>
      <c r="Z26" s="57">
        <v>1</v>
      </c>
      <c r="AA26" s="57" t="s">
        <v>35</v>
      </c>
      <c r="AB26" s="60">
        <f t="shared" si="11"/>
        <v>-0.69</v>
      </c>
      <c r="AC26" s="57">
        <v>4.4777161458333332E-2</v>
      </c>
      <c r="AD26" s="57">
        <f t="shared" si="12"/>
        <v>-1.6066045531249999</v>
      </c>
      <c r="AE26" s="57">
        <v>-3.64</v>
      </c>
      <c r="AF26" s="57">
        <v>-1.64628199999999</v>
      </c>
      <c r="AG26" s="57">
        <v>0</v>
      </c>
    </row>
    <row r="27" spans="1:33" ht="15.75" customHeight="1">
      <c r="A27" s="13" t="s">
        <v>79</v>
      </c>
      <c r="B27" s="13" t="s">
        <v>643</v>
      </c>
      <c r="C27" s="17">
        <f t="shared" si="4"/>
        <v>6.95</v>
      </c>
      <c r="D27" s="17">
        <v>56</v>
      </c>
      <c r="E27" s="17">
        <v>0</v>
      </c>
      <c r="F27" s="17">
        <v>389.2</v>
      </c>
      <c r="G27" s="17">
        <v>-80.250000000000028</v>
      </c>
      <c r="H27" s="17">
        <f t="shared" si="1"/>
        <v>0.20619218910585824</v>
      </c>
      <c r="I27" s="17">
        <f t="shared" si="2"/>
        <v>-0.12569930893499348</v>
      </c>
      <c r="J27" s="17">
        <f t="shared" si="5"/>
        <v>-48.92217103749946</v>
      </c>
      <c r="K27" s="17">
        <f t="shared" si="3"/>
        <v>-0.87361019709820464</v>
      </c>
      <c r="L27" s="17">
        <v>53</v>
      </c>
      <c r="M27" s="17">
        <f t="shared" si="6"/>
        <v>1.0566037735849056</v>
      </c>
      <c r="N27" s="17">
        <v>448</v>
      </c>
      <c r="O27" s="17">
        <f t="shared" ref="O27:P27" si="35">D27/7</f>
        <v>8</v>
      </c>
      <c r="P27" s="17">
        <f t="shared" si="35"/>
        <v>0</v>
      </c>
      <c r="Q27" s="17">
        <f t="shared" si="8"/>
        <v>56</v>
      </c>
      <c r="R27" s="17"/>
      <c r="S27" s="57">
        <v>1.6312500000000001</v>
      </c>
      <c r="T27" s="57">
        <v>250</v>
      </c>
      <c r="U27" s="58" t="s">
        <v>63</v>
      </c>
      <c r="V27" s="61" t="s">
        <v>63</v>
      </c>
      <c r="W27" s="57">
        <v>27</v>
      </c>
      <c r="X27" s="57">
        <f t="shared" si="9"/>
        <v>0.48214285714285715</v>
      </c>
      <c r="Y27" s="57">
        <f t="shared" si="10"/>
        <v>1.8662790697674425</v>
      </c>
      <c r="Z27" s="57">
        <v>16</v>
      </c>
      <c r="AA27" s="57" t="s">
        <v>35</v>
      </c>
      <c r="AB27" s="60">
        <f t="shared" si="11"/>
        <v>-0.69</v>
      </c>
      <c r="AC27" s="57">
        <v>4.4777161458333332E-2</v>
      </c>
      <c r="AD27" s="57">
        <f t="shared" si="12"/>
        <v>-3.4603790374999996</v>
      </c>
      <c r="AE27" s="57">
        <v>-3.64</v>
      </c>
      <c r="AF27" s="57">
        <v>-1.64628199999999</v>
      </c>
      <c r="AG27" s="57">
        <v>0</v>
      </c>
    </row>
    <row r="28" spans="1:33" ht="15.75" customHeight="1">
      <c r="A28" s="13" t="s">
        <v>81</v>
      </c>
      <c r="B28" s="13" t="s">
        <v>786</v>
      </c>
      <c r="C28" s="17">
        <f t="shared" si="4"/>
        <v>7.0028333333333332</v>
      </c>
      <c r="D28" s="17">
        <v>60</v>
      </c>
      <c r="E28" s="17">
        <v>0</v>
      </c>
      <c r="F28" s="17">
        <v>420.17</v>
      </c>
      <c r="G28" s="17">
        <v>-78.339999999999989</v>
      </c>
      <c r="H28" s="17">
        <f t="shared" si="1"/>
        <v>0.18644834233762522</v>
      </c>
      <c r="I28" s="17">
        <f t="shared" si="2"/>
        <v>-9.7436687704380104E-2</v>
      </c>
      <c r="J28" s="17">
        <f t="shared" si="5"/>
        <v>-40.939973072749389</v>
      </c>
      <c r="K28" s="17">
        <f t="shared" si="3"/>
        <v>-0.68233288454582319</v>
      </c>
      <c r="L28" s="17">
        <v>60</v>
      </c>
      <c r="M28" s="17">
        <f t="shared" si="6"/>
        <v>1</v>
      </c>
      <c r="N28" s="17">
        <v>384</v>
      </c>
      <c r="O28" s="17">
        <f t="shared" ref="O28:P28" si="36">D28/7</f>
        <v>8.5714285714285712</v>
      </c>
      <c r="P28" s="17">
        <f t="shared" si="36"/>
        <v>0</v>
      </c>
      <c r="Q28" s="17">
        <f t="shared" si="8"/>
        <v>44</v>
      </c>
      <c r="R28" s="17"/>
      <c r="S28" s="57">
        <v>2.6804979253112031</v>
      </c>
      <c r="T28" s="57">
        <v>250</v>
      </c>
      <c r="U28" s="58" t="s">
        <v>63</v>
      </c>
      <c r="V28" s="61" t="s">
        <v>63</v>
      </c>
      <c r="W28" s="57">
        <v>18</v>
      </c>
      <c r="X28" s="57">
        <f t="shared" si="9"/>
        <v>0.3</v>
      </c>
      <c r="Y28" s="57">
        <f t="shared" si="10"/>
        <v>2.5270967741935482</v>
      </c>
      <c r="Z28" s="57">
        <v>13</v>
      </c>
      <c r="AA28" s="57" t="s">
        <v>35</v>
      </c>
      <c r="AB28" s="60">
        <f t="shared" si="11"/>
        <v>-0.69</v>
      </c>
      <c r="AC28" s="57">
        <v>4.4777161458333332E-2</v>
      </c>
      <c r="AD28" s="57">
        <f t="shared" si="12"/>
        <v>-3.7075489687499994</v>
      </c>
      <c r="AE28" s="57">
        <v>-3.64</v>
      </c>
      <c r="AF28" s="57">
        <v>-1.62728206839999</v>
      </c>
      <c r="AG28" s="57">
        <v>0</v>
      </c>
    </row>
    <row r="29" spans="1:33" ht="15.75" customHeight="1">
      <c r="A29" s="13" t="s">
        <v>82</v>
      </c>
      <c r="B29" s="13" t="s">
        <v>670</v>
      </c>
      <c r="C29" s="17">
        <f t="shared" si="4"/>
        <v>7.2175000000000002</v>
      </c>
      <c r="D29" s="17">
        <v>56</v>
      </c>
      <c r="E29" s="17">
        <v>0</v>
      </c>
      <c r="F29" s="17">
        <v>404.18</v>
      </c>
      <c r="G29" s="17">
        <v>-76.08</v>
      </c>
      <c r="H29" s="17">
        <f t="shared" si="1"/>
        <v>0.18823296551041616</v>
      </c>
      <c r="I29" s="17">
        <f t="shared" si="2"/>
        <v>-7.6587596783362424E-2</v>
      </c>
      <c r="J29" s="17">
        <f t="shared" si="5"/>
        <v>-30.955174867899427</v>
      </c>
      <c r="K29" s="17">
        <f t="shared" si="3"/>
        <v>-0.55277097978391831</v>
      </c>
      <c r="L29" s="17">
        <v>71</v>
      </c>
      <c r="M29" s="17">
        <f t="shared" si="6"/>
        <v>0.78873239436619713</v>
      </c>
      <c r="N29" s="17">
        <v>320</v>
      </c>
      <c r="O29" s="17">
        <f t="shared" ref="O29:P29" si="37">D29/7</f>
        <v>8</v>
      </c>
      <c r="P29" s="17">
        <f t="shared" si="37"/>
        <v>0</v>
      </c>
      <c r="Q29" s="17">
        <f t="shared" si="8"/>
        <v>40</v>
      </c>
      <c r="R29" s="17"/>
      <c r="S29" s="57">
        <v>2.702317290552585</v>
      </c>
      <c r="T29" s="57">
        <v>250</v>
      </c>
      <c r="U29" s="58" t="s">
        <v>63</v>
      </c>
      <c r="V29" s="61" t="s">
        <v>63</v>
      </c>
      <c r="W29" s="57">
        <v>28</v>
      </c>
      <c r="X29" s="57">
        <f t="shared" si="9"/>
        <v>0.5</v>
      </c>
      <c r="Y29" s="57">
        <f t="shared" si="10"/>
        <v>2.0562162162162161</v>
      </c>
      <c r="Z29" s="57">
        <v>9</v>
      </c>
      <c r="AA29" s="57" t="s">
        <v>35</v>
      </c>
      <c r="AB29" s="60">
        <f t="shared" si="11"/>
        <v>-0.69</v>
      </c>
      <c r="AC29" s="57">
        <v>4.4777161458333332E-2</v>
      </c>
      <c r="AD29" s="57">
        <f t="shared" si="12"/>
        <v>-3.4603790374999996</v>
      </c>
      <c r="AE29" s="57">
        <v>-3.64</v>
      </c>
      <c r="AF29" s="57">
        <v>-1.62728206839999</v>
      </c>
      <c r="AG29" s="57">
        <v>0</v>
      </c>
    </row>
    <row r="30" spans="1:33" ht="15.75" customHeight="1">
      <c r="A30" s="13" t="s">
        <v>84</v>
      </c>
      <c r="B30" s="13" t="s">
        <v>643</v>
      </c>
      <c r="C30" s="17">
        <f t="shared" si="4"/>
        <v>7.6830927835051543</v>
      </c>
      <c r="D30" s="17">
        <v>97</v>
      </c>
      <c r="E30" s="17">
        <v>0</v>
      </c>
      <c r="F30" s="17">
        <v>745.26</v>
      </c>
      <c r="G30" s="17">
        <v>-60.72999999999999</v>
      </c>
      <c r="H30" s="17">
        <f t="shared" si="1"/>
        <v>8.1488339639857216E-2</v>
      </c>
      <c r="I30" s="17">
        <f t="shared" si="2"/>
        <v>7.4901066114360773E-2</v>
      </c>
      <c r="J30" s="17">
        <f t="shared" si="5"/>
        <v>55.820768532388506</v>
      </c>
      <c r="K30" s="17">
        <f t="shared" si="3"/>
        <v>0.57547184054008771</v>
      </c>
      <c r="L30" s="17">
        <v>60</v>
      </c>
      <c r="M30" s="17">
        <f t="shared" si="6"/>
        <v>1.6166666666666667</v>
      </c>
      <c r="N30" s="17">
        <v>219</v>
      </c>
      <c r="O30" s="17">
        <f t="shared" ref="O30:P30" si="38">D30/7</f>
        <v>13.857142857142858</v>
      </c>
      <c r="P30" s="17">
        <f t="shared" si="38"/>
        <v>0</v>
      </c>
      <c r="Q30" s="17">
        <f t="shared" si="8"/>
        <v>15</v>
      </c>
      <c r="R30" s="17"/>
      <c r="S30" s="57">
        <v>1.900101936799184</v>
      </c>
      <c r="T30" s="57">
        <v>250</v>
      </c>
      <c r="U30" s="58" t="s">
        <v>63</v>
      </c>
      <c r="V30" s="61" t="s">
        <v>63</v>
      </c>
      <c r="W30" s="57">
        <v>15</v>
      </c>
      <c r="X30" s="57">
        <f t="shared" si="9"/>
        <v>0.15463917525773196</v>
      </c>
      <c r="Y30" s="57">
        <f t="shared" si="10"/>
        <v>2.0243333333333329</v>
      </c>
      <c r="Z30" s="57">
        <v>15</v>
      </c>
      <c r="AA30" s="57" t="s">
        <v>35</v>
      </c>
      <c r="AB30" s="60">
        <f t="shared" si="11"/>
        <v>-0.69</v>
      </c>
      <c r="AC30" s="57">
        <v>4.4777161458333332E-2</v>
      </c>
      <c r="AD30" s="57">
        <f t="shared" si="12"/>
        <v>-5.9938708328124992</v>
      </c>
      <c r="AE30" s="57">
        <v>-3.64</v>
      </c>
      <c r="AF30" s="57">
        <v>-1.62728206839999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7.66</v>
      </c>
      <c r="D31" s="17">
        <v>39</v>
      </c>
      <c r="E31" s="17">
        <v>0</v>
      </c>
      <c r="F31" s="17">
        <v>298.74</v>
      </c>
      <c r="G31" s="17">
        <v>-42.000000000000007</v>
      </c>
      <c r="H31" s="17">
        <f t="shared" si="1"/>
        <v>0.1405904800160675</v>
      </c>
      <c r="I31" s="17">
        <f t="shared" si="2"/>
        <v>1.3707881444442951E-2</v>
      </c>
      <c r="J31" s="17">
        <f t="shared" si="5"/>
        <v>4.0950925027128875</v>
      </c>
      <c r="K31" s="17">
        <f t="shared" si="3"/>
        <v>0.10500237186443301</v>
      </c>
      <c r="L31" s="17">
        <v>37</v>
      </c>
      <c r="M31" s="17">
        <f t="shared" si="6"/>
        <v>1.0540540540540539</v>
      </c>
      <c r="N31" s="17">
        <v>173</v>
      </c>
      <c r="O31" s="17">
        <f t="shared" ref="O31:P31" si="39">D31/7</f>
        <v>5.5714285714285712</v>
      </c>
      <c r="P31" s="17">
        <f t="shared" si="39"/>
        <v>0</v>
      </c>
      <c r="Q31" s="17">
        <f t="shared" si="8"/>
        <v>31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2.3189066059225509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9</v>
      </c>
      <c r="X31" s="57">
        <f t="shared" si="9"/>
        <v>0.23076923076923078</v>
      </c>
      <c r="Y31" s="57">
        <f t="shared" si="10"/>
        <v>1.9090909090909094</v>
      </c>
      <c r="Z31" s="57">
        <v>13</v>
      </c>
      <c r="AA31" s="57" t="s">
        <v>35</v>
      </c>
      <c r="AB31" s="60">
        <f t="shared" si="11"/>
        <v>-0.69</v>
      </c>
      <c r="AC31" s="57">
        <v>4.4777161458333332E-2</v>
      </c>
      <c r="AD31" s="57">
        <f t="shared" si="12"/>
        <v>-2.4099068296874999</v>
      </c>
      <c r="AE31" s="57">
        <v>-3.64</v>
      </c>
      <c r="AF31" s="57">
        <v>-1.62728206839999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1:33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1:33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1:33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1:33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1:33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1:33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1:33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1:33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0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30.1640625" customWidth="1"/>
    <col min="22" max="22" width="25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Pirate Telescope - Jungle Gym Equipment Accessory")</f>
        <v>Playground Pirate Telescope - Jungle Gym Equipment Accessory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Info!B1:BJ7000""),3,FALSE),"""")"),"B074CKM63W")</f>
        <v>B074CKM63W</v>
      </c>
      <c r="B2" s="2" t="s">
        <v>787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90.75" customHeight="1">
      <c r="A3" s="45" t="s">
        <v>32</v>
      </c>
      <c r="B3" s="46"/>
      <c r="C3" s="3">
        <f>((AE31+AF31)/0.85)*-1</f>
        <v>7.9764529779411761</v>
      </c>
      <c r="D3" s="4">
        <f>SUM(D4:D99763)</f>
        <v>586</v>
      </c>
      <c r="E3" s="4"/>
      <c r="F3" s="5">
        <f t="shared" ref="F3:G3" si="0">SUM(F4:F99763)</f>
        <v>6763.92</v>
      </c>
      <c r="G3" s="5">
        <f t="shared" si="0"/>
        <v>-19.429999999999993</v>
      </c>
      <c r="H3" s="6">
        <f t="shared" ref="H3:H31" si="1">G3/F3*-1</f>
        <v>2.872594590119338E-3</v>
      </c>
      <c r="I3" s="7">
        <f t="shared" ref="I3:I31" si="2">J3/F3</f>
        <v>0.24679167606857436</v>
      </c>
      <c r="J3" s="5">
        <f>SUM(J4:J99763)</f>
        <v>1669.2791535937515</v>
      </c>
      <c r="K3" s="5">
        <f t="shared" ref="K3:K31" si="3">J3/D3</f>
        <v>2.848599238214593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Compiled!b1:g5000""),2,FALSE),"""")"),"3.5 - March
10 - April
10 - May
10 - Jun
9 - Jul
6 - Aug
6 - Sept
1 - Oct
1 - Nov
1 - Dec
2 - Jan
2 - Feb")</f>
        <v>3.5 - March
10 - April
10 - May
10 - Jun
9 - Jul
6 - Aug
6 - Sept
1 - Oct
1 - Nov
1 - Dec
2 - Jan
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QTY-380")</f>
        <v>US Storage QTY-380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18</v>
      </c>
      <c r="X3" s="6">
        <f>AVERAGE(X4:X99763)</f>
        <v>1.0237940783480918E-2</v>
      </c>
      <c r="Y3" s="5">
        <f>ROUND(AVERAGE(Y4:Y99763),2)</f>
        <v>0.12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Info!B2:BZ7000""),36,false)),"""")*-1"),-3.13998503125)</f>
        <v>-3.1399850312500002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1100</v>
      </c>
      <c r="U4" s="58">
        <v>200</v>
      </c>
      <c r="V4" s="61">
        <v>44232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-3.0919472727272699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1100</v>
      </c>
      <c r="U5" s="58">
        <v>200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-3.0919472727272699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2000</v>
      </c>
      <c r="U6" s="58">
        <v>1100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-3.0919472727272699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2000</v>
      </c>
      <c r="U7" s="58">
        <v>1100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-3.0919472730000002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2000</v>
      </c>
      <c r="U8" s="58">
        <v>1100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-3.48</v>
      </c>
      <c r="AF8" s="57">
        <v>-3.0919472730000002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1100</v>
      </c>
      <c r="U9" s="58">
        <v>1100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0.13234375000000001</v>
      </c>
      <c r="AD9" s="57">
        <f t="shared" si="12"/>
        <v>0</v>
      </c>
      <c r="AE9" s="57">
        <v>-3.48</v>
      </c>
      <c r="AF9" s="57">
        <v>-3.1545609090000002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0.13234375000000001</v>
      </c>
      <c r="AD10" s="57">
        <f t="shared" si="12"/>
        <v>0</v>
      </c>
      <c r="AE10" s="57">
        <v>-3.48</v>
      </c>
      <c r="AF10" s="57">
        <v>-3.1545609090000002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340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0.13234375000000001</v>
      </c>
      <c r="AD11" s="57">
        <f t="shared" si="12"/>
        <v>0</v>
      </c>
      <c r="AE11" s="57">
        <v>-3.48</v>
      </c>
      <c r="AF11" s="57">
        <v>-3.1545609090000002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340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0.13234375000000001</v>
      </c>
      <c r="AD12" s="57">
        <f t="shared" si="12"/>
        <v>0</v>
      </c>
      <c r="AE12" s="57">
        <v>-3.48</v>
      </c>
      <c r="AF12" s="57">
        <v>-3.1875154550000002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340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0.13234375000000001</v>
      </c>
      <c r="AD13" s="57">
        <f t="shared" si="12"/>
        <v>0</v>
      </c>
      <c r="AE13" s="57">
        <v>-3.48</v>
      </c>
      <c r="AF13" s="57">
        <v>-3.1875154550000002</v>
      </c>
      <c r="AG13" s="57">
        <v>0</v>
      </c>
    </row>
    <row r="14" spans="1:33" ht="15.75" customHeight="1">
      <c r="A14" s="13" t="s">
        <v>54</v>
      </c>
      <c r="B14" s="13" t="s">
        <v>115</v>
      </c>
      <c r="C14" s="17">
        <f t="shared" si="4"/>
        <v>14.99</v>
      </c>
      <c r="D14" s="17">
        <v>1</v>
      </c>
      <c r="E14" s="17">
        <v>0</v>
      </c>
      <c r="F14" s="17">
        <v>14.99</v>
      </c>
      <c r="G14" s="17">
        <v>-0.1</v>
      </c>
      <c r="H14" s="17">
        <f t="shared" si="1"/>
        <v>6.671114076050701E-3</v>
      </c>
      <c r="I14" s="17">
        <f t="shared" si="2"/>
        <v>0.38634757641457973</v>
      </c>
      <c r="J14" s="17">
        <f t="shared" si="5"/>
        <v>5.7913501704545505</v>
      </c>
      <c r="K14" s="17">
        <f t="shared" si="3"/>
        <v>5.7913501704545505</v>
      </c>
      <c r="L14" s="17">
        <v>3</v>
      </c>
      <c r="M14" s="17">
        <f t="shared" si="6"/>
        <v>0.33333333333333331</v>
      </c>
      <c r="N14" s="17">
        <v>1</v>
      </c>
      <c r="O14" s="17">
        <f t="shared" ref="O14:P14" si="22">D14/7</f>
        <v>0.14285714285714285</v>
      </c>
      <c r="P14" s="17">
        <f t="shared" si="22"/>
        <v>0</v>
      </c>
      <c r="Q14" s="17">
        <f t="shared" si="8"/>
        <v>7</v>
      </c>
      <c r="R14" s="17"/>
      <c r="S14" s="57">
        <v>0</v>
      </c>
      <c r="T14" s="57">
        <v>340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0.13234375000000001</v>
      </c>
      <c r="AD14" s="57">
        <f t="shared" si="12"/>
        <v>-0.18263437499999999</v>
      </c>
      <c r="AE14" s="57">
        <v>-3.48</v>
      </c>
      <c r="AF14" s="57">
        <v>-3.18751545454545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340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0.13234375000000001</v>
      </c>
      <c r="AD15" s="57">
        <f t="shared" si="12"/>
        <v>0</v>
      </c>
      <c r="AE15" s="57">
        <v>-3.48</v>
      </c>
      <c r="AF15" s="57">
        <v>-3.18751545454545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340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0.13234375000000001</v>
      </c>
      <c r="AD16" s="57">
        <f t="shared" si="12"/>
        <v>0</v>
      </c>
      <c r="AE16" s="57">
        <v>-3.48</v>
      </c>
      <c r="AF16" s="57">
        <v>-3.18751545454545</v>
      </c>
      <c r="AG16" s="57">
        <v>0</v>
      </c>
    </row>
    <row r="17" spans="1:33" ht="15.75" customHeight="1">
      <c r="A17" s="13" t="s">
        <v>59</v>
      </c>
      <c r="B17" s="13" t="s">
        <v>788</v>
      </c>
      <c r="C17" s="17">
        <f t="shared" si="4"/>
        <v>14.99</v>
      </c>
      <c r="D17" s="17">
        <v>2</v>
      </c>
      <c r="E17" s="17">
        <v>0</v>
      </c>
      <c r="F17" s="17">
        <v>29.98</v>
      </c>
      <c r="G17" s="17">
        <v>0</v>
      </c>
      <c r="H17" s="17">
        <f t="shared" si="1"/>
        <v>0</v>
      </c>
      <c r="I17" s="17">
        <f t="shared" si="2"/>
        <v>0.39301869049063043</v>
      </c>
      <c r="J17" s="17">
        <f t="shared" si="5"/>
        <v>11.7827003409091</v>
      </c>
      <c r="K17" s="17">
        <f t="shared" si="3"/>
        <v>5.8913501704545501</v>
      </c>
      <c r="L17" s="17">
        <v>7</v>
      </c>
      <c r="M17" s="17">
        <f t="shared" si="6"/>
        <v>0.2857142857142857</v>
      </c>
      <c r="N17" s="17">
        <v>215</v>
      </c>
      <c r="O17" s="17">
        <f t="shared" ref="O17:P17" si="25">D17/7</f>
        <v>0.2857142857142857</v>
      </c>
      <c r="P17" s="17">
        <f t="shared" si="25"/>
        <v>0</v>
      </c>
      <c r="Q17" s="17">
        <f t="shared" si="8"/>
        <v>752</v>
      </c>
      <c r="R17" s="17"/>
      <c r="S17" s="57">
        <v>0</v>
      </c>
      <c r="T17" s="57">
        <v>340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0.13234375000000001</v>
      </c>
      <c r="AD17" s="57">
        <f t="shared" si="12"/>
        <v>-0.36526874999999998</v>
      </c>
      <c r="AE17" s="57">
        <v>-3.48</v>
      </c>
      <c r="AF17" s="57">
        <v>-3.18751545454545</v>
      </c>
      <c r="AG17" s="57">
        <v>0</v>
      </c>
    </row>
    <row r="18" spans="1:33" ht="15.75" customHeight="1">
      <c r="A18" s="13" t="s">
        <v>61</v>
      </c>
      <c r="B18" s="13" t="s">
        <v>789</v>
      </c>
      <c r="C18" s="17">
        <f t="shared" si="4"/>
        <v>16.273235294117647</v>
      </c>
      <c r="D18" s="17">
        <v>34</v>
      </c>
      <c r="E18" s="17">
        <v>0</v>
      </c>
      <c r="F18" s="17">
        <v>553.29</v>
      </c>
      <c r="G18" s="17">
        <v>-0.34</v>
      </c>
      <c r="H18" s="17">
        <f t="shared" si="1"/>
        <v>6.1450595528565494E-4</v>
      </c>
      <c r="I18" s="17">
        <f t="shared" si="2"/>
        <v>0.4284397075592451</v>
      </c>
      <c r="J18" s="17">
        <f t="shared" si="5"/>
        <v>237.05140579545471</v>
      </c>
      <c r="K18" s="17">
        <f t="shared" si="3"/>
        <v>6.9721001704545502</v>
      </c>
      <c r="L18" s="17">
        <v>48</v>
      </c>
      <c r="M18" s="17">
        <f t="shared" si="6"/>
        <v>0.70833333333333337</v>
      </c>
      <c r="N18" s="17">
        <v>182</v>
      </c>
      <c r="O18" s="17">
        <f t="shared" ref="O18:P18" si="26">D18/7</f>
        <v>4.8571428571428568</v>
      </c>
      <c r="P18" s="17">
        <f t="shared" si="26"/>
        <v>0</v>
      </c>
      <c r="Q18" s="17">
        <f t="shared" si="8"/>
        <v>37</v>
      </c>
      <c r="R18" s="17"/>
      <c r="S18" s="57">
        <v>0.69189189189189193</v>
      </c>
      <c r="T18" s="57">
        <v>340</v>
      </c>
      <c r="U18" s="58" t="s">
        <v>63</v>
      </c>
      <c r="V18" s="61" t="s">
        <v>63</v>
      </c>
      <c r="W18" s="57">
        <v>1</v>
      </c>
      <c r="X18" s="57">
        <f t="shared" si="9"/>
        <v>2.9411764705882353E-2</v>
      </c>
      <c r="Y18" s="57">
        <f t="shared" si="10"/>
        <v>0.17</v>
      </c>
      <c r="Z18" s="57">
        <v>1</v>
      </c>
      <c r="AA18" s="57" t="s">
        <v>35</v>
      </c>
      <c r="AB18" s="60">
        <f t="shared" si="11"/>
        <v>-0.69</v>
      </c>
      <c r="AC18" s="57">
        <v>0.13234375000000001</v>
      </c>
      <c r="AD18" s="57">
        <f t="shared" si="12"/>
        <v>-6.2095687499999999</v>
      </c>
      <c r="AE18" s="57">
        <v>-3.48</v>
      </c>
      <c r="AF18" s="57">
        <v>-3.18751545454545</v>
      </c>
      <c r="AG18" s="57">
        <v>0</v>
      </c>
    </row>
    <row r="19" spans="1:33" ht="15.75" customHeight="1">
      <c r="A19" s="13" t="s">
        <v>64</v>
      </c>
      <c r="B19" s="13" t="s">
        <v>790</v>
      </c>
      <c r="C19" s="17">
        <f t="shared" si="4"/>
        <v>19.959090909090911</v>
      </c>
      <c r="D19" s="17">
        <v>11</v>
      </c>
      <c r="E19" s="17">
        <v>0</v>
      </c>
      <c r="F19" s="17">
        <v>219.55</v>
      </c>
      <c r="G19" s="17">
        <v>-0.12</v>
      </c>
      <c r="H19" s="17">
        <f t="shared" si="1"/>
        <v>5.465725347301298E-4</v>
      </c>
      <c r="I19" s="17">
        <f t="shared" si="2"/>
        <v>0.50624391653381939</v>
      </c>
      <c r="J19" s="17">
        <f t="shared" si="5"/>
        <v>111.14585187500006</v>
      </c>
      <c r="K19" s="17">
        <f t="shared" si="3"/>
        <v>10.104168352272733</v>
      </c>
      <c r="L19" s="17">
        <v>39</v>
      </c>
      <c r="M19" s="17">
        <f t="shared" si="6"/>
        <v>0.28205128205128205</v>
      </c>
      <c r="N19" s="17">
        <v>131</v>
      </c>
      <c r="O19" s="17">
        <f t="shared" ref="O19:P19" si="27">D19/7</f>
        <v>1.5714285714285714</v>
      </c>
      <c r="P19" s="17">
        <f t="shared" si="27"/>
        <v>0</v>
      </c>
      <c r="Q19" s="17">
        <f t="shared" si="8"/>
        <v>83</v>
      </c>
      <c r="R19" s="17"/>
      <c r="S19" s="57">
        <v>1.0169491525423731</v>
      </c>
      <c r="T19" s="57">
        <v>340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0.13234375000000001</v>
      </c>
      <c r="AD19" s="57">
        <f t="shared" si="12"/>
        <v>-2.0089781250000001</v>
      </c>
      <c r="AE19" s="57">
        <v>-3.48</v>
      </c>
      <c r="AF19" s="57">
        <v>-3.18751545454545</v>
      </c>
      <c r="AG19" s="57">
        <v>0</v>
      </c>
    </row>
    <row r="20" spans="1:33" ht="15.75" customHeight="1">
      <c r="A20" s="13" t="s">
        <v>66</v>
      </c>
      <c r="B20" s="13" t="s">
        <v>791</v>
      </c>
      <c r="C20" s="17">
        <f t="shared" si="4"/>
        <v>14.645238095238096</v>
      </c>
      <c r="D20" s="17">
        <v>21</v>
      </c>
      <c r="E20" s="17">
        <v>0</v>
      </c>
      <c r="F20" s="17">
        <v>307.55</v>
      </c>
      <c r="G20" s="17">
        <v>-1.17</v>
      </c>
      <c r="H20" s="17">
        <f t="shared" si="1"/>
        <v>3.804259470004877E-3</v>
      </c>
      <c r="I20" s="17">
        <f t="shared" si="2"/>
        <v>0.37845668535049765</v>
      </c>
      <c r="J20" s="17">
        <f t="shared" si="5"/>
        <v>116.39435357954555</v>
      </c>
      <c r="K20" s="17">
        <f t="shared" si="3"/>
        <v>5.5425882656926451</v>
      </c>
      <c r="L20" s="17">
        <v>36</v>
      </c>
      <c r="M20" s="17">
        <f t="shared" si="6"/>
        <v>0.58333333333333337</v>
      </c>
      <c r="N20" s="17">
        <v>157</v>
      </c>
      <c r="O20" s="17">
        <f t="shared" ref="O20:P20" si="28">D20/7</f>
        <v>3</v>
      </c>
      <c r="P20" s="17">
        <f t="shared" si="28"/>
        <v>0</v>
      </c>
      <c r="Q20" s="17">
        <f t="shared" si="8"/>
        <v>52</v>
      </c>
      <c r="R20" s="17"/>
      <c r="S20" s="57">
        <v>1.27810650887574</v>
      </c>
      <c r="T20" s="57">
        <v>340</v>
      </c>
      <c r="U20" s="58" t="s">
        <v>63</v>
      </c>
      <c r="V20" s="61" t="s">
        <v>63</v>
      </c>
      <c r="W20" s="57">
        <v>1</v>
      </c>
      <c r="X20" s="57">
        <f t="shared" si="9"/>
        <v>4.7619047619047616E-2</v>
      </c>
      <c r="Y20" s="57">
        <f t="shared" si="10"/>
        <v>1.17</v>
      </c>
      <c r="Z20" s="57">
        <v>0</v>
      </c>
      <c r="AA20" s="57" t="s">
        <v>35</v>
      </c>
      <c r="AB20" s="60">
        <f t="shared" si="11"/>
        <v>-0.69</v>
      </c>
      <c r="AC20" s="57">
        <v>0.13234375000000001</v>
      </c>
      <c r="AD20" s="57">
        <f t="shared" si="12"/>
        <v>-3.8353218749999995</v>
      </c>
      <c r="AE20" s="57">
        <v>-3.48</v>
      </c>
      <c r="AF20" s="57">
        <v>-3.18751545454545</v>
      </c>
      <c r="AG20" s="57">
        <v>0</v>
      </c>
    </row>
    <row r="21" spans="1:33" ht="15.75" customHeight="1">
      <c r="A21" s="13" t="s">
        <v>68</v>
      </c>
      <c r="B21" s="13" t="s">
        <v>792</v>
      </c>
      <c r="C21" s="17">
        <f t="shared" si="4"/>
        <v>10.528965517241378</v>
      </c>
      <c r="D21" s="17">
        <v>116</v>
      </c>
      <c r="E21" s="17">
        <v>5</v>
      </c>
      <c r="F21" s="17">
        <v>1221.3599999999999</v>
      </c>
      <c r="G21" s="17">
        <v>-15.63</v>
      </c>
      <c r="H21" s="17">
        <f t="shared" si="1"/>
        <v>1.2797209667911183E-2</v>
      </c>
      <c r="I21" s="17">
        <f t="shared" si="2"/>
        <v>0.18660232836569704</v>
      </c>
      <c r="J21" s="17">
        <f t="shared" si="5"/>
        <v>227.90861977272772</v>
      </c>
      <c r="K21" s="17">
        <f t="shared" si="3"/>
        <v>1.9647294807993769</v>
      </c>
      <c r="L21" s="17">
        <v>141</v>
      </c>
      <c r="M21" s="17">
        <f t="shared" si="6"/>
        <v>0.82269503546099287</v>
      </c>
      <c r="N21" s="17">
        <v>43</v>
      </c>
      <c r="O21" s="17">
        <f t="shared" ref="O21:P21" si="29">D21/7</f>
        <v>16.571428571428573</v>
      </c>
      <c r="P21" s="17">
        <f t="shared" si="29"/>
        <v>0.7142857142857143</v>
      </c>
      <c r="Q21" s="17">
        <f t="shared" si="8"/>
        <v>2</v>
      </c>
      <c r="R21" s="17"/>
      <c r="S21" s="57">
        <v>8.6285714285714281</v>
      </c>
      <c r="T21" s="57">
        <v>340</v>
      </c>
      <c r="U21" s="58" t="s">
        <v>63</v>
      </c>
      <c r="V21" s="61" t="s">
        <v>63</v>
      </c>
      <c r="W21" s="57">
        <v>9</v>
      </c>
      <c r="X21" s="57">
        <f t="shared" si="9"/>
        <v>7.7586206896551727E-2</v>
      </c>
      <c r="Y21" s="57">
        <f t="shared" si="10"/>
        <v>1.1164285714285715</v>
      </c>
      <c r="Z21" s="57">
        <v>5</v>
      </c>
      <c r="AA21" s="57" t="s">
        <v>35</v>
      </c>
      <c r="AB21" s="60">
        <f t="shared" si="11"/>
        <v>-0.69</v>
      </c>
      <c r="AC21" s="57">
        <v>0.13234375000000001</v>
      </c>
      <c r="AD21" s="57">
        <f t="shared" si="12"/>
        <v>-21.185587499999997</v>
      </c>
      <c r="AE21" s="57">
        <v>-3.48</v>
      </c>
      <c r="AF21" s="57">
        <v>-3.18751545454545</v>
      </c>
      <c r="AG21" s="57">
        <v>0</v>
      </c>
    </row>
    <row r="22" spans="1:33" ht="15.75" customHeight="1">
      <c r="A22" s="13" t="s">
        <v>70</v>
      </c>
      <c r="B22" s="13" t="s">
        <v>115</v>
      </c>
      <c r="C22" s="17">
        <f t="shared" si="4"/>
        <v>11.42939393939394</v>
      </c>
      <c r="D22" s="17">
        <v>33</v>
      </c>
      <c r="E22" s="17">
        <v>0</v>
      </c>
      <c r="F22" s="17">
        <v>377.17</v>
      </c>
      <c r="G22" s="17">
        <v>-0.08</v>
      </c>
      <c r="H22" s="17">
        <f t="shared" si="1"/>
        <v>2.1210594692048677E-4</v>
      </c>
      <c r="I22" s="17">
        <f t="shared" si="2"/>
        <v>0.25044291864411311</v>
      </c>
      <c r="J22" s="17">
        <f t="shared" si="5"/>
        <v>94.459555625000149</v>
      </c>
      <c r="K22" s="17">
        <f t="shared" si="3"/>
        <v>2.8624107765151559</v>
      </c>
      <c r="L22" s="17">
        <v>40</v>
      </c>
      <c r="M22" s="17">
        <f t="shared" si="6"/>
        <v>0.82499999999999996</v>
      </c>
      <c r="N22" s="17">
        <v>1</v>
      </c>
      <c r="O22" s="17">
        <f t="shared" ref="O22:P22" si="30">D22/7</f>
        <v>4.7142857142857144</v>
      </c>
      <c r="P22" s="17">
        <f t="shared" si="30"/>
        <v>0</v>
      </c>
      <c r="Q22" s="17">
        <f t="shared" si="8"/>
        <v>0</v>
      </c>
      <c r="R22" s="17"/>
      <c r="S22" s="57">
        <v>4.2574257425742577</v>
      </c>
      <c r="T22" s="57">
        <v>340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0.13234375000000001</v>
      </c>
      <c r="AD22" s="57">
        <f t="shared" si="12"/>
        <v>-6.0269343749999997</v>
      </c>
      <c r="AE22" s="57">
        <v>-3.48</v>
      </c>
      <c r="AF22" s="57">
        <v>-3.18751545454545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340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0.13234375000000001</v>
      </c>
      <c r="AD23" s="57">
        <f t="shared" si="12"/>
        <v>0</v>
      </c>
      <c r="AE23" s="57">
        <v>-3.48</v>
      </c>
      <c r="AF23" s="57">
        <v>-3.18751545454545</v>
      </c>
      <c r="AG23" s="57">
        <v>0</v>
      </c>
    </row>
    <row r="24" spans="1:33" ht="15.75" customHeight="1">
      <c r="A24" s="13" t="s">
        <v>74</v>
      </c>
      <c r="B24" s="13" t="s">
        <v>793</v>
      </c>
      <c r="C24" s="17">
        <f t="shared" si="4"/>
        <v>11.95</v>
      </c>
      <c r="D24" s="17">
        <v>5</v>
      </c>
      <c r="E24" s="17">
        <v>0</v>
      </c>
      <c r="F24" s="17">
        <v>59.75</v>
      </c>
      <c r="G24" s="17">
        <v>-0.06</v>
      </c>
      <c r="H24" s="17">
        <f t="shared" si="1"/>
        <v>1.0041841004184101E-3</v>
      </c>
      <c r="I24" s="17">
        <f t="shared" si="2"/>
        <v>0.27576152054012976</v>
      </c>
      <c r="J24" s="17">
        <f t="shared" si="5"/>
        <v>16.476750852272755</v>
      </c>
      <c r="K24" s="17">
        <f t="shared" si="3"/>
        <v>3.2953501704545509</v>
      </c>
      <c r="L24" s="17">
        <v>6</v>
      </c>
      <c r="M24" s="17">
        <f t="shared" si="6"/>
        <v>0.83333333333333337</v>
      </c>
      <c r="N24" s="17">
        <v>457</v>
      </c>
      <c r="O24" s="17">
        <f t="shared" ref="O24:P24" si="32">D24/7</f>
        <v>0.7142857142857143</v>
      </c>
      <c r="P24" s="17">
        <f t="shared" si="32"/>
        <v>0</v>
      </c>
      <c r="Q24" s="17">
        <f t="shared" si="8"/>
        <v>639</v>
      </c>
      <c r="R24" s="17"/>
      <c r="S24" s="57">
        <v>1.493243243243243</v>
      </c>
      <c r="T24" s="57">
        <v>340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0.13234375000000001</v>
      </c>
      <c r="AD24" s="57">
        <f t="shared" si="12"/>
        <v>-0.91317187499999997</v>
      </c>
      <c r="AE24" s="57">
        <v>-3.48</v>
      </c>
      <c r="AF24" s="57">
        <v>-3.18751545454545</v>
      </c>
      <c r="AG24" s="57">
        <v>0</v>
      </c>
    </row>
    <row r="25" spans="1:33" ht="15.75" customHeight="1">
      <c r="A25" s="13" t="s">
        <v>76</v>
      </c>
      <c r="B25" s="13" t="s">
        <v>794</v>
      </c>
      <c r="C25" s="17">
        <f t="shared" si="4"/>
        <v>12.144918032786887</v>
      </c>
      <c r="D25" s="17">
        <v>61</v>
      </c>
      <c r="E25" s="17">
        <v>0</v>
      </c>
      <c r="F25" s="17">
        <v>740.84</v>
      </c>
      <c r="G25" s="17">
        <v>-0.60000000000000009</v>
      </c>
      <c r="H25" s="17">
        <f t="shared" si="1"/>
        <v>8.0989147454241142E-4</v>
      </c>
      <c r="I25" s="17">
        <f t="shared" si="2"/>
        <v>0.27198161600038817</v>
      </c>
      <c r="J25" s="17">
        <f t="shared" si="5"/>
        <v>201.49486039772756</v>
      </c>
      <c r="K25" s="17">
        <f t="shared" si="3"/>
        <v>3.3031944327496321</v>
      </c>
      <c r="L25" s="17">
        <v>92</v>
      </c>
      <c r="M25" s="17">
        <f t="shared" si="6"/>
        <v>0.66304347826086951</v>
      </c>
      <c r="N25" s="17">
        <v>405</v>
      </c>
      <c r="O25" s="17">
        <f t="shared" ref="O25:P25" si="33">D25/7</f>
        <v>8.7142857142857135</v>
      </c>
      <c r="P25" s="17">
        <f t="shared" si="33"/>
        <v>0</v>
      </c>
      <c r="Q25" s="17">
        <f t="shared" si="8"/>
        <v>46</v>
      </c>
      <c r="R25" s="17"/>
      <c r="S25" s="57">
        <v>1.6925734024179619</v>
      </c>
      <c r="T25" s="57">
        <v>340</v>
      </c>
      <c r="U25" s="58" t="s">
        <v>63</v>
      </c>
      <c r="V25" s="61" t="s">
        <v>63</v>
      </c>
      <c r="W25" s="57">
        <v>3</v>
      </c>
      <c r="X25" s="57">
        <f t="shared" si="9"/>
        <v>4.9180327868852458E-2</v>
      </c>
      <c r="Y25" s="57">
        <f t="shared" si="10"/>
        <v>0.20000000000000004</v>
      </c>
      <c r="Z25" s="57">
        <v>0</v>
      </c>
      <c r="AA25" s="57" t="s">
        <v>35</v>
      </c>
      <c r="AB25" s="60">
        <f t="shared" si="11"/>
        <v>-0.69</v>
      </c>
      <c r="AC25" s="57">
        <v>0.13234375000000001</v>
      </c>
      <c r="AD25" s="57">
        <f t="shared" si="12"/>
        <v>-11.140696875</v>
      </c>
      <c r="AE25" s="57">
        <v>-3.64</v>
      </c>
      <c r="AF25" s="57">
        <v>-3.18751545454545</v>
      </c>
      <c r="AG25" s="57">
        <v>0</v>
      </c>
    </row>
    <row r="26" spans="1:33" ht="15.75" customHeight="1">
      <c r="A26" s="13" t="s">
        <v>78</v>
      </c>
      <c r="B26" s="13" t="s">
        <v>795</v>
      </c>
      <c r="C26" s="17">
        <f t="shared" si="4"/>
        <v>13.741463414634145</v>
      </c>
      <c r="D26" s="17">
        <v>41</v>
      </c>
      <c r="E26" s="17">
        <v>1</v>
      </c>
      <c r="F26" s="17">
        <v>563.4</v>
      </c>
      <c r="G26" s="17">
        <v>-0.24</v>
      </c>
      <c r="H26" s="17">
        <f t="shared" si="1"/>
        <v>4.2598509052183171E-4</v>
      </c>
      <c r="I26" s="17">
        <f t="shared" si="2"/>
        <v>0.33942821616726404</v>
      </c>
      <c r="J26" s="17">
        <f t="shared" si="5"/>
        <v>191.23385698863655</v>
      </c>
      <c r="K26" s="17">
        <f t="shared" si="3"/>
        <v>4.6642404143569891</v>
      </c>
      <c r="L26" s="17">
        <v>62</v>
      </c>
      <c r="M26" s="17">
        <f t="shared" si="6"/>
        <v>0.66129032258064513</v>
      </c>
      <c r="N26" s="17">
        <v>354</v>
      </c>
      <c r="O26" s="17">
        <f t="shared" ref="O26:P26" si="34">D26/7</f>
        <v>5.8571428571428568</v>
      </c>
      <c r="P26" s="17">
        <f t="shared" si="34"/>
        <v>0.14285714285714285</v>
      </c>
      <c r="Q26" s="17">
        <f t="shared" si="8"/>
        <v>59</v>
      </c>
      <c r="R26" s="17"/>
      <c r="S26" s="57">
        <v>2.0797342192691031</v>
      </c>
      <c r="T26" s="57">
        <v>340</v>
      </c>
      <c r="U26" s="58" t="s">
        <v>63</v>
      </c>
      <c r="V26" s="61" t="s">
        <v>63</v>
      </c>
      <c r="W26" s="57">
        <v>2</v>
      </c>
      <c r="X26" s="57">
        <f t="shared" si="9"/>
        <v>4.878048780487805E-2</v>
      </c>
      <c r="Y26" s="57">
        <f t="shared" si="10"/>
        <v>0.12</v>
      </c>
      <c r="Z26" s="57">
        <v>0</v>
      </c>
      <c r="AA26" s="57" t="s">
        <v>35</v>
      </c>
      <c r="AB26" s="60">
        <f t="shared" si="11"/>
        <v>-0.69</v>
      </c>
      <c r="AC26" s="57">
        <v>0.13234375000000001</v>
      </c>
      <c r="AD26" s="57">
        <f t="shared" si="12"/>
        <v>-7.4880093749999999</v>
      </c>
      <c r="AE26" s="57">
        <v>-3.64</v>
      </c>
      <c r="AF26" s="57">
        <v>-3.18751545454545</v>
      </c>
      <c r="AG26" s="57">
        <v>0</v>
      </c>
    </row>
    <row r="27" spans="1:33" ht="15.75" customHeight="1">
      <c r="A27" s="13" t="s">
        <v>79</v>
      </c>
      <c r="B27" s="13" t="s">
        <v>643</v>
      </c>
      <c r="C27" s="17">
        <f t="shared" si="4"/>
        <v>13.84</v>
      </c>
      <c r="D27" s="17">
        <v>16</v>
      </c>
      <c r="E27" s="17">
        <v>0</v>
      </c>
      <c r="F27" s="17">
        <v>221.44</v>
      </c>
      <c r="G27" s="17">
        <v>-0.24</v>
      </c>
      <c r="H27" s="17">
        <f t="shared" si="1"/>
        <v>1.083815028901734E-3</v>
      </c>
      <c r="I27" s="17">
        <f t="shared" si="2"/>
        <v>0.34240246896347892</v>
      </c>
      <c r="J27" s="17">
        <f t="shared" si="5"/>
        <v>75.821602727272776</v>
      </c>
      <c r="K27" s="17">
        <f t="shared" si="3"/>
        <v>4.7388501704545485</v>
      </c>
      <c r="L27" s="17">
        <v>35</v>
      </c>
      <c r="M27" s="17">
        <f t="shared" si="6"/>
        <v>0.45714285714285713</v>
      </c>
      <c r="N27" s="17">
        <v>339</v>
      </c>
      <c r="O27" s="17">
        <f t="shared" ref="O27:P27" si="35">D27/7</f>
        <v>2.2857142857142856</v>
      </c>
      <c r="P27" s="17">
        <f t="shared" si="35"/>
        <v>0</v>
      </c>
      <c r="Q27" s="17">
        <f t="shared" si="8"/>
        <v>148</v>
      </c>
      <c r="R27" s="17"/>
      <c r="S27" s="57">
        <v>2.6003824091778198</v>
      </c>
      <c r="T27" s="57">
        <v>340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0.13234375000000001</v>
      </c>
      <c r="AD27" s="57">
        <f t="shared" si="12"/>
        <v>-2.9221499999999998</v>
      </c>
      <c r="AE27" s="57">
        <v>-3.64</v>
      </c>
      <c r="AF27" s="57">
        <v>-3.18751545454545</v>
      </c>
      <c r="AG27" s="57">
        <v>0</v>
      </c>
    </row>
    <row r="28" spans="1:33" ht="15.75" customHeight="1">
      <c r="A28" s="13" t="s">
        <v>81</v>
      </c>
      <c r="B28" s="13" t="s">
        <v>643</v>
      </c>
      <c r="C28" s="17">
        <f t="shared" si="4"/>
        <v>10.536200000000001</v>
      </c>
      <c r="D28" s="17">
        <v>50</v>
      </c>
      <c r="E28" s="17">
        <v>0</v>
      </c>
      <c r="F28" s="17">
        <v>526.81000000000006</v>
      </c>
      <c r="G28" s="17">
        <v>-0.42</v>
      </c>
      <c r="H28" s="17">
        <f t="shared" si="1"/>
        <v>7.9725138095328477E-4</v>
      </c>
      <c r="I28" s="17">
        <f t="shared" si="2"/>
        <v>0.18837442282321898</v>
      </c>
      <c r="J28" s="17">
        <f t="shared" si="5"/>
        <v>99.2375296875</v>
      </c>
      <c r="K28" s="17">
        <f t="shared" si="3"/>
        <v>1.9847505937500001</v>
      </c>
      <c r="L28" s="17">
        <v>74</v>
      </c>
      <c r="M28" s="17">
        <f t="shared" si="6"/>
        <v>0.67567567567567566</v>
      </c>
      <c r="N28" s="17">
        <v>290</v>
      </c>
      <c r="O28" s="17">
        <f t="shared" ref="O28:P28" si="36">D28/7</f>
        <v>7.1428571428571432</v>
      </c>
      <c r="P28" s="17">
        <f t="shared" si="36"/>
        <v>0</v>
      </c>
      <c r="Q28" s="17">
        <f t="shared" si="8"/>
        <v>40</v>
      </c>
      <c r="R28" s="17"/>
      <c r="S28" s="57">
        <v>3.416856492027335</v>
      </c>
      <c r="T28" s="57">
        <v>340</v>
      </c>
      <c r="U28" s="58" t="s">
        <v>63</v>
      </c>
      <c r="V28" s="61" t="s">
        <v>63</v>
      </c>
      <c r="W28" s="57">
        <v>1</v>
      </c>
      <c r="X28" s="57">
        <f t="shared" si="9"/>
        <v>0.02</v>
      </c>
      <c r="Y28" s="57">
        <f t="shared" si="10"/>
        <v>0.42</v>
      </c>
      <c r="Z28" s="57">
        <v>0</v>
      </c>
      <c r="AA28" s="57" t="s">
        <v>35</v>
      </c>
      <c r="AB28" s="60">
        <f t="shared" si="11"/>
        <v>-0.69</v>
      </c>
      <c r="AC28" s="57">
        <v>0.13234375000000001</v>
      </c>
      <c r="AD28" s="57">
        <f t="shared" si="12"/>
        <v>-9.1317187499999992</v>
      </c>
      <c r="AE28" s="57">
        <v>-3.64</v>
      </c>
      <c r="AF28" s="57">
        <v>-3.1399850312500002</v>
      </c>
      <c r="AG28" s="57">
        <v>0</v>
      </c>
    </row>
    <row r="29" spans="1:33" ht="15.75" customHeight="1">
      <c r="A29" s="13" t="s">
        <v>82</v>
      </c>
      <c r="B29" s="13" t="s">
        <v>643</v>
      </c>
      <c r="C29" s="17">
        <f t="shared" si="4"/>
        <v>9.9874999999999989</v>
      </c>
      <c r="D29" s="17">
        <v>64</v>
      </c>
      <c r="E29" s="17">
        <v>0</v>
      </c>
      <c r="F29" s="17">
        <v>639.19999999999993</v>
      </c>
      <c r="G29" s="17">
        <v>-0.08</v>
      </c>
      <c r="H29" s="17">
        <f t="shared" si="1"/>
        <v>1.251564455569462E-4</v>
      </c>
      <c r="I29" s="17">
        <f t="shared" si="2"/>
        <v>0.15274148623279082</v>
      </c>
      <c r="J29" s="17">
        <f t="shared" si="5"/>
        <v>97.632357999999883</v>
      </c>
      <c r="K29" s="17">
        <f t="shared" si="3"/>
        <v>1.5255055937499982</v>
      </c>
      <c r="L29" s="17">
        <v>75</v>
      </c>
      <c r="M29" s="17">
        <f t="shared" si="6"/>
        <v>0.85333333333333339</v>
      </c>
      <c r="N29" s="17">
        <v>224</v>
      </c>
      <c r="O29" s="17">
        <f t="shared" ref="O29:P29" si="37">D29/7</f>
        <v>9.1428571428571423</v>
      </c>
      <c r="P29" s="17">
        <f t="shared" si="37"/>
        <v>0</v>
      </c>
      <c r="Q29" s="17">
        <f t="shared" si="8"/>
        <v>24</v>
      </c>
      <c r="R29" s="17"/>
      <c r="S29" s="57">
        <v>2.1970443349753701</v>
      </c>
      <c r="T29" s="57">
        <v>340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0.13234375000000001</v>
      </c>
      <c r="AD29" s="57">
        <f t="shared" si="12"/>
        <v>-11.688599999999999</v>
      </c>
      <c r="AE29" s="57">
        <v>-3.64</v>
      </c>
      <c r="AF29" s="57">
        <v>-3.1399850312500002</v>
      </c>
      <c r="AG29" s="57">
        <v>0</v>
      </c>
    </row>
    <row r="30" spans="1:33" ht="15.75" customHeight="1">
      <c r="A30" s="13" t="s">
        <v>84</v>
      </c>
      <c r="B30" s="13" t="s">
        <v>643</v>
      </c>
      <c r="C30" s="17">
        <f t="shared" si="4"/>
        <v>9.9935000000000009</v>
      </c>
      <c r="D30" s="17">
        <v>60</v>
      </c>
      <c r="E30" s="17">
        <v>1</v>
      </c>
      <c r="F30" s="17">
        <v>599.61</v>
      </c>
      <c r="G30" s="17">
        <v>-0.06</v>
      </c>
      <c r="H30" s="17">
        <f t="shared" si="1"/>
        <v>1.0006504227748036E-4</v>
      </c>
      <c r="I30" s="17">
        <f t="shared" si="2"/>
        <v>0.15318512970931106</v>
      </c>
      <c r="J30" s="17">
        <f t="shared" si="5"/>
        <v>91.851335625000004</v>
      </c>
      <c r="K30" s="17">
        <f t="shared" si="3"/>
        <v>1.5308555937500001</v>
      </c>
      <c r="L30" s="17">
        <v>70</v>
      </c>
      <c r="M30" s="17">
        <f t="shared" si="6"/>
        <v>0.8571428571428571</v>
      </c>
      <c r="N30" s="17">
        <v>170</v>
      </c>
      <c r="O30" s="17">
        <f t="shared" ref="O30:P30" si="38">D30/7</f>
        <v>8.5714285714285712</v>
      </c>
      <c r="P30" s="17">
        <f t="shared" si="38"/>
        <v>0.14285714285714285</v>
      </c>
      <c r="Q30" s="17">
        <f t="shared" si="8"/>
        <v>19</v>
      </c>
      <c r="R30" s="17"/>
      <c r="S30" s="57">
        <v>2.2479338842975212</v>
      </c>
      <c r="T30" s="57">
        <v>340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0.13234375000000001</v>
      </c>
      <c r="AD30" s="57">
        <f t="shared" si="12"/>
        <v>-10.958062499999999</v>
      </c>
      <c r="AE30" s="57">
        <v>-3.64</v>
      </c>
      <c r="AF30" s="57">
        <v>-3.1399850312500002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9.7039436619718309</v>
      </c>
      <c r="D31" s="17">
        <v>71</v>
      </c>
      <c r="E31" s="17">
        <v>3</v>
      </c>
      <c r="F31" s="17">
        <v>688.98</v>
      </c>
      <c r="G31" s="17">
        <v>-0.28999999999999998</v>
      </c>
      <c r="H31" s="17">
        <f t="shared" si="1"/>
        <v>4.2091207291938804E-4</v>
      </c>
      <c r="I31" s="17">
        <f t="shared" si="2"/>
        <v>0.13207498353544386</v>
      </c>
      <c r="J31" s="17">
        <f t="shared" si="5"/>
        <v>90.997022156250111</v>
      </c>
      <c r="K31" s="17">
        <f t="shared" si="3"/>
        <v>1.2816481993838045</v>
      </c>
      <c r="L31" s="17">
        <v>101</v>
      </c>
      <c r="M31" s="17">
        <f t="shared" si="6"/>
        <v>0.70297029702970293</v>
      </c>
      <c r="N31" s="17">
        <v>98</v>
      </c>
      <c r="O31" s="17">
        <f t="shared" ref="O31:P31" si="39">D31/7</f>
        <v>10.142857142857142</v>
      </c>
      <c r="P31" s="17">
        <f t="shared" si="39"/>
        <v>0.42857142857142855</v>
      </c>
      <c r="Q31" s="17">
        <f t="shared" si="8"/>
        <v>9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3.192716236722307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</v>
      </c>
      <c r="X31" s="57">
        <f t="shared" si="9"/>
        <v>1.4084507042253521E-2</v>
      </c>
      <c r="Y31" s="57">
        <f t="shared" si="10"/>
        <v>0.28999999999999998</v>
      </c>
      <c r="Z31" s="57">
        <v>0</v>
      </c>
      <c r="AA31" s="57" t="s">
        <v>35</v>
      </c>
      <c r="AB31" s="60">
        <f t="shared" si="11"/>
        <v>-0.69</v>
      </c>
      <c r="AC31" s="57">
        <v>0.13234375000000001</v>
      </c>
      <c r="AD31" s="57">
        <f t="shared" si="12"/>
        <v>-12.967040624999999</v>
      </c>
      <c r="AE31" s="57">
        <v>-3.64</v>
      </c>
      <c r="AF31" s="57">
        <v>-3.1399850312500002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1:33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1:33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0.3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26" t="str">
        <f ca="1">IFERROR(__xludf.DUMMYFUNCTION("IFERROR(VLOOKUP(B2,IMPORTRANGE(""https://docs.google.com/spreadsheets/d/1x0DhHglkXKoEBOD2MBsuK_EyIr1ouxD2ftIpqOYFa-k/edit?usp=sharing"",""OllieShops-SKU-Specific Info!B1:BJ7000""),4,FALSE),"""")"),"Swing Trapeze Bar with Rings for Swing Set - Playground Equipment")</f>
        <v>Swing Trapeze Bar with Rings for Swing Set - Playground Equipment</v>
      </c>
      <c r="B1" s="26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Info!B1:BJ7000""),3,FALSE),"""")"),"B071415Z62")</f>
        <v>B071415Z62</v>
      </c>
      <c r="B2" s="2" t="s">
        <v>796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57.5" customHeight="1">
      <c r="A3" s="45" t="s">
        <v>32</v>
      </c>
      <c r="B3" s="46"/>
      <c r="C3" s="3">
        <f>((AE31+AF31)/0.85)*-1</f>
        <v>18.301609816544115</v>
      </c>
      <c r="D3" s="4">
        <f>SUM(D4:D99763)</f>
        <v>126</v>
      </c>
      <c r="E3" s="4"/>
      <c r="F3" s="5">
        <f t="shared" ref="F3:G3" si="0">SUM(F4:F99763)</f>
        <v>3161.8199999999997</v>
      </c>
      <c r="G3" s="5">
        <f t="shared" si="0"/>
        <v>-67.42</v>
      </c>
      <c r="H3" s="6">
        <f t="shared" ref="H3:H31" si="1">G3/F3*-1</f>
        <v>2.132316197633009E-2</v>
      </c>
      <c r="I3" s="7">
        <f t="shared" ref="I3:I31" si="2">J3/F3</f>
        <v>0.17372128072661536</v>
      </c>
      <c r="J3" s="5">
        <f>SUM(J4:J99763)</f>
        <v>549.27541982702689</v>
      </c>
      <c r="K3" s="5">
        <f t="shared" ref="K3:K31" si="3">J3/D3</f>
        <v>4.3593287287859281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Compiled!b1:g5000""),2,FALSE),"""")"),"10 - March
15 - April
17 - May
15 - Jun
12 - Jul
4 - Aug
4 - Sept
2 - Oct
1 - Nov
1 - Dec
1.5 - Jan
2.5 - Feb")</f>
        <v>10 - March
15 - April
17 - May
15 - Jun
12 - Jul
4 - Aug
4 - Sept
2 - Oct
1 - Nov
1 - Dec
1.5 - Jan
2.5 -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QTY-1080")</f>
        <v>US Storage QTY-1080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42</v>
      </c>
      <c r="X3" s="6">
        <f>AVERAGE(X4:X99763)</f>
        <v>4.597020626432391E-2</v>
      </c>
      <c r="Y3" s="5">
        <f>ROUND(AVERAGE(Y4:Y99763),2)</f>
        <v>0.17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Info!B2:BZ7000""),36,false)),"""")*-1"),-8.9963683440625)</f>
        <v>-8.9963683440624997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1792</v>
      </c>
      <c r="U4" s="58">
        <v>197</v>
      </c>
      <c r="V4" s="61">
        <v>44232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-8.6980538636363605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1792</v>
      </c>
      <c r="U5" s="58">
        <v>197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-8.6980538636363605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1945</v>
      </c>
      <c r="U6" s="58">
        <v>350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-8.6980538636363605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1945</v>
      </c>
      <c r="U7" s="58">
        <v>350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-8.6980538640000002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1945</v>
      </c>
      <c r="U8" s="58">
        <v>350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-6.56</v>
      </c>
      <c r="AF8" s="57">
        <v>-8.6980538640000002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1942</v>
      </c>
      <c r="U9" s="58">
        <v>350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0.42370370370370375</v>
      </c>
      <c r="AD9" s="57">
        <f t="shared" si="12"/>
        <v>0</v>
      </c>
      <c r="AE9" s="57">
        <v>-6.56</v>
      </c>
      <c r="AF9" s="57">
        <v>-9.0868845450000002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1592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0.42370370370370375</v>
      </c>
      <c r="AD10" s="57">
        <f t="shared" si="12"/>
        <v>0</v>
      </c>
      <c r="AE10" s="57">
        <v>-6.56</v>
      </c>
      <c r="AF10" s="57">
        <v>-9.0868845450000002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1592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0.42370370370370375</v>
      </c>
      <c r="AD11" s="57">
        <f t="shared" si="12"/>
        <v>0</v>
      </c>
      <c r="AE11" s="57">
        <v>-6.56</v>
      </c>
      <c r="AF11" s="57">
        <v>-9.0868845450000002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1592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0.42370370370370375</v>
      </c>
      <c r="AD12" s="57">
        <f t="shared" si="12"/>
        <v>0</v>
      </c>
      <c r="AE12" s="57">
        <v>-6.56</v>
      </c>
      <c r="AF12" s="57">
        <v>-9.2915322729999996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1592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0.42370370370370375</v>
      </c>
      <c r="AD13" s="57">
        <f t="shared" si="12"/>
        <v>0</v>
      </c>
      <c r="AE13" s="57">
        <v>-6.56</v>
      </c>
      <c r="AF13" s="57">
        <v>-9.2915322729999996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1592</v>
      </c>
      <c r="U14" s="58">
        <v>1592</v>
      </c>
      <c r="V14" s="61">
        <v>44326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0.42370370370370375</v>
      </c>
      <c r="AD14" s="57">
        <f t="shared" si="12"/>
        <v>0</v>
      </c>
      <c r="AE14" s="57">
        <v>-6.56</v>
      </c>
      <c r="AF14" s="57">
        <v>-9.2915322727272702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1592</v>
      </c>
      <c r="U15" s="58">
        <v>1592</v>
      </c>
      <c r="V15" s="61">
        <v>44326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0.42370370370370375</v>
      </c>
      <c r="AD15" s="57">
        <f t="shared" si="12"/>
        <v>0</v>
      </c>
      <c r="AE15" s="57">
        <v>-6.56</v>
      </c>
      <c r="AF15" s="57">
        <v>-9.2915322727272702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3184</v>
      </c>
      <c r="U16" s="58">
        <v>1592</v>
      </c>
      <c r="V16" s="61">
        <v>44326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0.42370370370370375</v>
      </c>
      <c r="AD16" s="57">
        <f t="shared" si="12"/>
        <v>0</v>
      </c>
      <c r="AE16" s="57">
        <v>-6.56</v>
      </c>
      <c r="AF16" s="57">
        <v>-9.2915322727272702</v>
      </c>
      <c r="AG16" s="57">
        <v>0</v>
      </c>
    </row>
    <row r="17" spans="1:33" ht="15.75" customHeight="1">
      <c r="A17" s="13" t="s">
        <v>59</v>
      </c>
      <c r="B17" s="13" t="s">
        <v>797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200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3184</v>
      </c>
      <c r="U17" s="58">
        <v>1592</v>
      </c>
      <c r="V17" s="61">
        <v>44326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0.42370370370370375</v>
      </c>
      <c r="AD17" s="57">
        <f t="shared" si="12"/>
        <v>0</v>
      </c>
      <c r="AE17" s="57">
        <v>-6.56</v>
      </c>
      <c r="AF17" s="57">
        <v>-9.2915322727272702</v>
      </c>
      <c r="AG17" s="57">
        <v>0</v>
      </c>
    </row>
    <row r="18" spans="1:33" ht="15.75" customHeight="1">
      <c r="A18" s="13" t="s">
        <v>61</v>
      </c>
      <c r="B18" s="13" t="s">
        <v>798</v>
      </c>
      <c r="C18" s="17">
        <f t="shared" si="4"/>
        <v>29.385000000000002</v>
      </c>
      <c r="D18" s="17">
        <v>10</v>
      </c>
      <c r="E18" s="17">
        <v>1</v>
      </c>
      <c r="F18" s="17">
        <v>293.85000000000002</v>
      </c>
      <c r="G18" s="17">
        <v>-0.2</v>
      </c>
      <c r="H18" s="17">
        <f t="shared" si="1"/>
        <v>6.8061936362089504E-4</v>
      </c>
      <c r="I18" s="17">
        <f t="shared" si="2"/>
        <v>0.28975253169778453</v>
      </c>
      <c r="J18" s="17">
        <f t="shared" si="5"/>
        <v>85.14378143939399</v>
      </c>
      <c r="K18" s="17">
        <f t="shared" si="3"/>
        <v>8.5143781439393997</v>
      </c>
      <c r="L18" s="17">
        <v>24</v>
      </c>
      <c r="M18" s="17">
        <f t="shared" si="6"/>
        <v>0.41666666666666669</v>
      </c>
      <c r="N18" s="17">
        <v>184</v>
      </c>
      <c r="O18" s="17">
        <f t="shared" ref="O18:P18" si="26">D18/7</f>
        <v>1.4285714285714286</v>
      </c>
      <c r="P18" s="17">
        <f t="shared" si="26"/>
        <v>0.14285714285714285</v>
      </c>
      <c r="Q18" s="17">
        <f t="shared" si="8"/>
        <v>117</v>
      </c>
      <c r="R18" s="17"/>
      <c r="S18" s="57">
        <v>0.1176470588235294</v>
      </c>
      <c r="T18" s="57">
        <v>1592</v>
      </c>
      <c r="U18" s="58">
        <v>1592</v>
      </c>
      <c r="V18" s="61">
        <v>44331</v>
      </c>
      <c r="W18" s="57">
        <v>1</v>
      </c>
      <c r="X18" s="57">
        <f t="shared" si="9"/>
        <v>0.1</v>
      </c>
      <c r="Y18" s="57">
        <f t="shared" si="10"/>
        <v>0.2</v>
      </c>
      <c r="Z18" s="57">
        <v>0</v>
      </c>
      <c r="AA18" s="57" t="s">
        <v>35</v>
      </c>
      <c r="AB18" s="60">
        <f t="shared" si="11"/>
        <v>-0.69</v>
      </c>
      <c r="AC18" s="57">
        <v>0.42850694444444443</v>
      </c>
      <c r="AD18" s="57">
        <f t="shared" si="12"/>
        <v>-5.9133958333333325</v>
      </c>
      <c r="AE18" s="57">
        <v>-6.56</v>
      </c>
      <c r="AF18" s="57">
        <v>-9.2915322727272702</v>
      </c>
      <c r="AG18" s="57">
        <v>0</v>
      </c>
    </row>
    <row r="19" spans="1:33" ht="15.75" customHeight="1">
      <c r="A19" s="13" t="s">
        <v>64</v>
      </c>
      <c r="B19" s="13" t="s">
        <v>799</v>
      </c>
      <c r="C19" s="17">
        <f t="shared" si="4"/>
        <v>26.28</v>
      </c>
      <c r="D19" s="17">
        <v>12</v>
      </c>
      <c r="E19" s="17">
        <v>0</v>
      </c>
      <c r="F19" s="17">
        <v>315.36</v>
      </c>
      <c r="G19" s="17">
        <v>-7.63</v>
      </c>
      <c r="H19" s="17">
        <f t="shared" si="1"/>
        <v>2.4194571283612378E-2</v>
      </c>
      <c r="I19" s="17">
        <f t="shared" si="2"/>
        <v>0.20012537331073291</v>
      </c>
      <c r="J19" s="17">
        <f t="shared" si="5"/>
        <v>63.111537727272733</v>
      </c>
      <c r="K19" s="17">
        <f t="shared" si="3"/>
        <v>5.2592948106060611</v>
      </c>
      <c r="L19" s="17">
        <v>30</v>
      </c>
      <c r="M19" s="17">
        <f t="shared" si="6"/>
        <v>0.4</v>
      </c>
      <c r="N19" s="17">
        <v>164</v>
      </c>
      <c r="O19" s="17">
        <f t="shared" ref="O19:P19" si="27">D19/7</f>
        <v>1.7142857142857142</v>
      </c>
      <c r="P19" s="17">
        <f t="shared" si="27"/>
        <v>0</v>
      </c>
      <c r="Q19" s="17">
        <f t="shared" si="8"/>
        <v>95</v>
      </c>
      <c r="R19" s="17"/>
      <c r="S19" s="57">
        <v>0.30107526881720431</v>
      </c>
      <c r="T19" s="57">
        <v>1592</v>
      </c>
      <c r="U19" s="58">
        <v>1592</v>
      </c>
      <c r="V19" s="61">
        <v>44331</v>
      </c>
      <c r="W19" s="57">
        <v>6</v>
      </c>
      <c r="X19" s="57">
        <f t="shared" si="9"/>
        <v>0.5</v>
      </c>
      <c r="Y19" s="57">
        <f t="shared" si="10"/>
        <v>1.2716666666666667</v>
      </c>
      <c r="Z19" s="57">
        <v>0</v>
      </c>
      <c r="AA19" s="57" t="s">
        <v>35</v>
      </c>
      <c r="AB19" s="60">
        <f t="shared" si="11"/>
        <v>-0.69</v>
      </c>
      <c r="AC19" s="57">
        <v>0.42850694444444443</v>
      </c>
      <c r="AD19" s="57">
        <f t="shared" si="12"/>
        <v>-7.096074999999999</v>
      </c>
      <c r="AE19" s="57">
        <v>-6.56</v>
      </c>
      <c r="AF19" s="57">
        <v>-9.2915322727272702</v>
      </c>
      <c r="AG19" s="57">
        <v>0</v>
      </c>
    </row>
    <row r="20" spans="1:33" ht="15.75" customHeight="1">
      <c r="A20" s="13" t="s">
        <v>66</v>
      </c>
      <c r="B20" s="13" t="s">
        <v>800</v>
      </c>
      <c r="C20" s="17">
        <f t="shared" si="4"/>
        <v>23.95</v>
      </c>
      <c r="D20" s="17">
        <v>66</v>
      </c>
      <c r="E20" s="17">
        <v>4</v>
      </c>
      <c r="F20" s="17">
        <v>1580.7</v>
      </c>
      <c r="G20" s="17">
        <v>-37.4</v>
      </c>
      <c r="H20" s="17">
        <f t="shared" si="1"/>
        <v>2.3660403618649965E-2</v>
      </c>
      <c r="I20" s="17">
        <f t="shared" si="2"/>
        <v>0.13978962326817237</v>
      </c>
      <c r="J20" s="17">
        <f t="shared" si="5"/>
        <v>220.96545750000007</v>
      </c>
      <c r="K20" s="17">
        <f t="shared" si="3"/>
        <v>3.3479614772727282</v>
      </c>
      <c r="L20" s="17">
        <v>89</v>
      </c>
      <c r="M20" s="17">
        <f t="shared" si="6"/>
        <v>0.7415730337078652</v>
      </c>
      <c r="N20" s="17">
        <v>81</v>
      </c>
      <c r="O20" s="17">
        <f t="shared" ref="O20:P20" si="28">D20/7</f>
        <v>9.4285714285714288</v>
      </c>
      <c r="P20" s="17">
        <f t="shared" si="28"/>
        <v>0.5714285714285714</v>
      </c>
      <c r="Q20" s="17">
        <f t="shared" si="8"/>
        <v>8</v>
      </c>
      <c r="R20" s="17"/>
      <c r="S20" s="57">
        <v>2.5862068965517242</v>
      </c>
      <c r="T20" s="57">
        <v>1592</v>
      </c>
      <c r="U20" s="58">
        <v>1592</v>
      </c>
      <c r="V20" s="61">
        <v>44334</v>
      </c>
      <c r="W20" s="57">
        <v>24</v>
      </c>
      <c r="X20" s="57">
        <f t="shared" si="9"/>
        <v>0.36363636363636365</v>
      </c>
      <c r="Y20" s="57">
        <f t="shared" si="10"/>
        <v>1.5583333333333333</v>
      </c>
      <c r="Z20" s="57">
        <v>0</v>
      </c>
      <c r="AA20" s="57" t="s">
        <v>35</v>
      </c>
      <c r="AB20" s="60">
        <f t="shared" si="11"/>
        <v>-0.69</v>
      </c>
      <c r="AC20" s="57">
        <v>0.42850694444444443</v>
      </c>
      <c r="AD20" s="57">
        <f t="shared" si="12"/>
        <v>-39.028412499999995</v>
      </c>
      <c r="AE20" s="57">
        <v>-6.56</v>
      </c>
      <c r="AF20" s="57">
        <v>-9.2915322727272702</v>
      </c>
      <c r="AG20" s="57">
        <v>0</v>
      </c>
    </row>
    <row r="21" spans="1:33" ht="15.75" customHeight="1">
      <c r="A21" s="13" t="s">
        <v>68</v>
      </c>
      <c r="B21" s="13" t="s">
        <v>115</v>
      </c>
      <c r="C21" s="17">
        <f t="shared" si="4"/>
        <v>25.414999999999999</v>
      </c>
      <c r="D21" s="17">
        <v>34</v>
      </c>
      <c r="E21" s="17">
        <v>5</v>
      </c>
      <c r="F21" s="17">
        <v>864.11</v>
      </c>
      <c r="G21" s="17">
        <v>-22.19</v>
      </c>
      <c r="H21" s="17">
        <f t="shared" si="1"/>
        <v>2.5679600976727501E-2</v>
      </c>
      <c r="I21" s="17">
        <f t="shared" si="2"/>
        <v>0.1773453112380825</v>
      </c>
      <c r="J21" s="17">
        <f t="shared" si="5"/>
        <v>153.24585689393948</v>
      </c>
      <c r="K21" s="17">
        <f t="shared" si="3"/>
        <v>4.5072310851158672</v>
      </c>
      <c r="L21" s="17">
        <v>68</v>
      </c>
      <c r="M21" s="17">
        <f t="shared" si="6"/>
        <v>0.5</v>
      </c>
      <c r="N21" s="17">
        <v>25</v>
      </c>
      <c r="O21" s="17">
        <f t="shared" ref="O21:P21" si="29">D21/7</f>
        <v>4.8571428571428568</v>
      </c>
      <c r="P21" s="17">
        <f t="shared" si="29"/>
        <v>0.7142857142857143</v>
      </c>
      <c r="Q21" s="17">
        <f t="shared" si="8"/>
        <v>4</v>
      </c>
      <c r="R21" s="17"/>
      <c r="S21" s="57">
        <v>10.08333333333333</v>
      </c>
      <c r="T21" s="57">
        <v>1592</v>
      </c>
      <c r="U21" s="58">
        <v>1592</v>
      </c>
      <c r="V21" s="61">
        <v>44338</v>
      </c>
      <c r="W21" s="57">
        <v>11</v>
      </c>
      <c r="X21" s="57">
        <f t="shared" si="9"/>
        <v>0.3235294117647059</v>
      </c>
      <c r="Y21" s="57">
        <f t="shared" si="10"/>
        <v>1.8491666666666668</v>
      </c>
      <c r="Z21" s="57">
        <v>1</v>
      </c>
      <c r="AA21" s="57" t="s">
        <v>35</v>
      </c>
      <c r="AB21" s="60">
        <f t="shared" si="11"/>
        <v>-0.69</v>
      </c>
      <c r="AC21" s="57">
        <v>0.42850694444444443</v>
      </c>
      <c r="AD21" s="57">
        <f t="shared" si="12"/>
        <v>-20.105545833333331</v>
      </c>
      <c r="AE21" s="57">
        <v>-6.56</v>
      </c>
      <c r="AF21" s="57">
        <v>-9.2915322727272702</v>
      </c>
      <c r="AG21" s="57">
        <v>0</v>
      </c>
    </row>
    <row r="22" spans="1:33" ht="15.75" customHeight="1">
      <c r="A22" s="13" t="s">
        <v>70</v>
      </c>
      <c r="B22" s="13" t="s">
        <v>115</v>
      </c>
      <c r="C22" s="17">
        <f t="shared" si="4"/>
        <v>26.95</v>
      </c>
      <c r="D22" s="17">
        <v>2</v>
      </c>
      <c r="E22" s="17">
        <v>0</v>
      </c>
      <c r="F22" s="17">
        <v>53.9</v>
      </c>
      <c r="G22" s="17">
        <v>0</v>
      </c>
      <c r="H22" s="17">
        <f t="shared" si="1"/>
        <v>0</v>
      </c>
      <c r="I22" s="17">
        <f t="shared" si="2"/>
        <v>0.23987488474728741</v>
      </c>
      <c r="J22" s="17">
        <f t="shared" si="5"/>
        <v>12.929256287878792</v>
      </c>
      <c r="K22" s="17">
        <f t="shared" si="3"/>
        <v>6.4646281439393958</v>
      </c>
      <c r="L22" s="17">
        <v>7</v>
      </c>
      <c r="M22" s="17">
        <f t="shared" si="6"/>
        <v>0.2857142857142857</v>
      </c>
      <c r="N22" s="17">
        <v>3</v>
      </c>
      <c r="O22" s="17">
        <f t="shared" ref="O22:P22" si="30">D22/7</f>
        <v>0.2857142857142857</v>
      </c>
      <c r="P22" s="17">
        <f t="shared" si="30"/>
        <v>0</v>
      </c>
      <c r="Q22" s="17">
        <f t="shared" si="8"/>
        <v>10</v>
      </c>
      <c r="R22" s="17"/>
      <c r="S22" s="57">
        <v>2.4516129032258061</v>
      </c>
      <c r="T22" s="57">
        <v>1592</v>
      </c>
      <c r="U22" s="58">
        <v>1592</v>
      </c>
      <c r="V22" s="61">
        <v>44350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0.42850694444444443</v>
      </c>
      <c r="AD22" s="57">
        <f t="shared" si="12"/>
        <v>-1.1826791666666665</v>
      </c>
      <c r="AE22" s="57">
        <v>-6.56</v>
      </c>
      <c r="AF22" s="57">
        <v>-9.2915322727272702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1592</v>
      </c>
      <c r="U23" s="58">
        <v>1592</v>
      </c>
      <c r="V23" s="61">
        <v>44350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0.42850694444444443</v>
      </c>
      <c r="AD23" s="57">
        <f t="shared" si="12"/>
        <v>0</v>
      </c>
      <c r="AE23" s="57">
        <v>-6.56</v>
      </c>
      <c r="AF23" s="57">
        <v>-9.2915322727272702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1592</v>
      </c>
      <c r="U24" s="58">
        <v>1592</v>
      </c>
      <c r="V24" s="61" t="s">
        <v>801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0.42850694444444443</v>
      </c>
      <c r="AD24" s="57">
        <f t="shared" si="12"/>
        <v>0</v>
      </c>
      <c r="AE24" s="57">
        <v>-6.56</v>
      </c>
      <c r="AF24" s="57">
        <v>-9.2915322727272702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1592</v>
      </c>
      <c r="U25" s="58">
        <v>1592</v>
      </c>
      <c r="V25" s="61" t="s">
        <v>802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0.42850694444444443</v>
      </c>
      <c r="AD25" s="57">
        <f t="shared" si="12"/>
        <v>0</v>
      </c>
      <c r="AE25" s="57">
        <v>-6.56</v>
      </c>
      <c r="AF25" s="57">
        <v>-9.2915322727272702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1592</v>
      </c>
      <c r="U26" s="58">
        <v>1592</v>
      </c>
      <c r="V26" s="61" t="s">
        <v>802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0.42850694444444443</v>
      </c>
      <c r="AD26" s="57">
        <f t="shared" si="12"/>
        <v>0</v>
      </c>
      <c r="AE26" s="57">
        <v>-6.56</v>
      </c>
      <c r="AF26" s="57">
        <v>-9.2915322727272702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1592</v>
      </c>
      <c r="U27" s="58">
        <v>1592</v>
      </c>
      <c r="V27" s="61" t="s">
        <v>802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0.42850694444444443</v>
      </c>
      <c r="AD27" s="57">
        <f t="shared" si="12"/>
        <v>0</v>
      </c>
      <c r="AE27" s="57">
        <v>-6.56</v>
      </c>
      <c r="AF27" s="57">
        <v>-9.2915322727272702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1592</v>
      </c>
      <c r="U28" s="58">
        <v>1592</v>
      </c>
      <c r="V28" s="61" t="s">
        <v>802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0.42850694444444443</v>
      </c>
      <c r="AD28" s="57">
        <f t="shared" si="12"/>
        <v>0</v>
      </c>
      <c r="AE28" s="57">
        <v>-6.56</v>
      </c>
      <c r="AF28" s="57">
        <v>-8.9963683440624997</v>
      </c>
      <c r="AG28" s="57">
        <v>0</v>
      </c>
    </row>
    <row r="29" spans="1:33" ht="15.75" customHeight="1">
      <c r="A29" s="13" t="s">
        <v>82</v>
      </c>
      <c r="B29" s="13" t="s">
        <v>115</v>
      </c>
      <c r="C29" s="17">
        <f t="shared" si="4"/>
        <v>26.95</v>
      </c>
      <c r="D29" s="17">
        <v>1</v>
      </c>
      <c r="E29" s="17">
        <v>0</v>
      </c>
      <c r="F29" s="17">
        <v>26.95</v>
      </c>
      <c r="G29" s="17">
        <v>0</v>
      </c>
      <c r="H29" s="17">
        <f t="shared" si="1"/>
        <v>0</v>
      </c>
      <c r="I29" s="17">
        <f t="shared" si="2"/>
        <v>0.25750519440708097</v>
      </c>
      <c r="J29" s="17">
        <f t="shared" si="5"/>
        <v>6.9397649892708326</v>
      </c>
      <c r="K29" s="17">
        <f t="shared" si="3"/>
        <v>6.9397649892708326</v>
      </c>
      <c r="L29" s="17">
        <v>4</v>
      </c>
      <c r="M29" s="17">
        <f t="shared" si="6"/>
        <v>0.25</v>
      </c>
      <c r="N29" s="17">
        <v>1</v>
      </c>
      <c r="O29" s="17">
        <f t="shared" ref="O29:P29" si="37">D29/7</f>
        <v>0.14285714285714285</v>
      </c>
      <c r="P29" s="17">
        <f t="shared" si="37"/>
        <v>0</v>
      </c>
      <c r="Q29" s="17">
        <f t="shared" si="8"/>
        <v>7</v>
      </c>
      <c r="R29" s="17"/>
      <c r="S29" s="57">
        <v>0</v>
      </c>
      <c r="T29" s="57">
        <v>1592</v>
      </c>
      <c r="U29" s="58">
        <v>1592</v>
      </c>
      <c r="V29" s="61" t="s">
        <v>802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0.42850694444444443</v>
      </c>
      <c r="AD29" s="57">
        <f t="shared" si="12"/>
        <v>-0.41136666666666666</v>
      </c>
      <c r="AE29" s="57">
        <v>-6.56</v>
      </c>
      <c r="AF29" s="57">
        <v>-8.9963683440624997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0.42850694444444443</v>
      </c>
      <c r="AD30" s="57">
        <f t="shared" si="12"/>
        <v>0</v>
      </c>
      <c r="AE30" s="57">
        <v>-6.56</v>
      </c>
      <c r="AF30" s="57">
        <v>-8.9963683440624997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26.95</v>
      </c>
      <c r="D31" s="17">
        <v>1</v>
      </c>
      <c r="E31" s="17">
        <v>0</v>
      </c>
      <c r="F31" s="17">
        <v>26.95</v>
      </c>
      <c r="G31" s="17">
        <v>0</v>
      </c>
      <c r="H31" s="17">
        <f t="shared" si="1"/>
        <v>0</v>
      </c>
      <c r="I31" s="17">
        <f t="shared" si="2"/>
        <v>0.25750519440708097</v>
      </c>
      <c r="J31" s="17">
        <f t="shared" si="5"/>
        <v>6.9397649892708326</v>
      </c>
      <c r="K31" s="17">
        <f t="shared" si="3"/>
        <v>6.9397649892708326</v>
      </c>
      <c r="L31" s="17">
        <v>6</v>
      </c>
      <c r="M31" s="17">
        <f t="shared" si="6"/>
        <v>0.16666666666666666</v>
      </c>
      <c r="N31" s="17">
        <v>31</v>
      </c>
      <c r="O31" s="17">
        <f t="shared" ref="O31:P31" si="39">D31/7</f>
        <v>0.14285714285714285</v>
      </c>
      <c r="P31" s="17">
        <f t="shared" si="39"/>
        <v>0</v>
      </c>
      <c r="Q31" s="17">
        <f t="shared" si="8"/>
        <v>217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0.42850694444444443</v>
      </c>
      <c r="AD31" s="57">
        <f t="shared" si="12"/>
        <v>-0.41136666666666666</v>
      </c>
      <c r="AE31" s="57">
        <v>-6.56</v>
      </c>
      <c r="AF31" s="57">
        <v>-8.9963683440624997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1:33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1:33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Q1:Q2"/>
    <mergeCell ref="R1:R2"/>
    <mergeCell ref="S1:S2"/>
    <mergeCell ref="T1:T2"/>
    <mergeCell ref="U1:U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2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26" t="str">
        <f ca="1">IFERROR(__xludf.DUMMYFUNCTION("IFERROR(VLOOKUP(B2,IMPORTRANGE(""https://docs.google.com/spreadsheets/d/1x0DhHglkXKoEBOD2MBsuK_EyIr1ouxD2ftIpqOYFa-k/edit?usp=sharing"",""OllieShops-SKU-Specific Info!B1:BJ7000""),4,FALSE),"""")"),"Playground Swing 3 Pack with 2 Outdoor Kids Swings and Trapeze Bar with Rings for Jungle Gym")</f>
        <v>Playground Swing 3 Pack with 2 Outdoor Kids Swings and Trapeze Bar with Rings for Jungle Gym</v>
      </c>
      <c r="B1" s="26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Info!B1:BJ7000""),3,FALSE),"""")"),"B082DJ9Y1M")</f>
        <v>B082DJ9Y1M</v>
      </c>
      <c r="B2" s="2" t="s">
        <v>803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99.75" customHeight="1">
      <c r="A3" s="45" t="s">
        <v>32</v>
      </c>
      <c r="B3" s="46"/>
      <c r="C3" s="3">
        <f>((AE31+AF31)/0.85)*-1</f>
        <v>44.055565388235287</v>
      </c>
      <c r="D3" s="4">
        <f>SUM(D4:D99763)</f>
        <v>0</v>
      </c>
      <c r="E3" s="4"/>
      <c r="F3" s="5">
        <f t="shared" ref="F3:G3" si="0">SUM(F4:F99763)</f>
        <v>0</v>
      </c>
      <c r="G3" s="5">
        <f t="shared" si="0"/>
        <v>0</v>
      </c>
      <c r="H3" s="6" t="e">
        <f t="shared" ref="H3:H31" si="1">G3/F3*-1</f>
        <v>#DIV/0!</v>
      </c>
      <c r="I3" s="7" t="e">
        <f t="shared" ref="I3:I31" si="2">J3/F3</f>
        <v>#DIV/0!</v>
      </c>
      <c r="J3" s="5">
        <f>SUM(J4:J99763)</f>
        <v>0</v>
      </c>
      <c r="K3" s="5" t="e">
        <f t="shared" ref="K3:K31" si="3">J3/D3</f>
        <v>#DIV/0!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Compiled!b1:g5000""),2,FALSE),"""")"),"1.5 - March
3 - April
4 - May
4 - Jun
2.5 - Jul
1 - Aug
1 - Sept
1 - Oct
1 - Nov
1 - Dec
1 - Jan
1.5 - Feb")</f>
        <v>1.5 - March
3 - April
4 - May
4 - Jun
2.5 - Jul
1 - Aug
1 - Sept
1 - Oct
1 - Nov
1 - Dec
1 - Jan
1.5 -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QTY-160")</f>
        <v>US Storage QTY-160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Info!B2:BZ7000""),36,false)),"""")*-1"),-23.10723058)</f>
        <v>-23.10723058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320</v>
      </c>
      <c r="U4" s="58">
        <v>200</v>
      </c>
      <c r="V4" s="61">
        <v>44232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-22.51249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320</v>
      </c>
      <c r="U5" s="58">
        <v>200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-22.51249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120</v>
      </c>
      <c r="U6" s="58" t="s">
        <v>63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-22.51249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120</v>
      </c>
      <c r="U7" s="58" t="s">
        <v>63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-22.51249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120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-14.34</v>
      </c>
      <c r="AF8" s="57">
        <v>-22.51249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320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0.99914081712962954</v>
      </c>
      <c r="AD9" s="57">
        <f t="shared" si="12"/>
        <v>0</v>
      </c>
      <c r="AE9" s="57">
        <v>-14.34</v>
      </c>
      <c r="AF9" s="57">
        <v>-23.287690000000001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320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0.99914081712962954</v>
      </c>
      <c r="AD10" s="57">
        <f t="shared" si="12"/>
        <v>0</v>
      </c>
      <c r="AE10" s="57">
        <v>-14.34</v>
      </c>
      <c r="AF10" s="57">
        <v>-23.287690000000001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320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0.99914081712962954</v>
      </c>
      <c r="AD11" s="57">
        <f t="shared" si="12"/>
        <v>0</v>
      </c>
      <c r="AE11" s="57">
        <v>-14.34</v>
      </c>
      <c r="AF11" s="57">
        <v>-23.287690000000001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320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0.99914081712962954</v>
      </c>
      <c r="AD12" s="57">
        <f t="shared" si="12"/>
        <v>0</v>
      </c>
      <c r="AE12" s="57">
        <v>-14.34</v>
      </c>
      <c r="AF12" s="57">
        <v>-23.695689999999999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320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0.99914081712962954</v>
      </c>
      <c r="AD13" s="57">
        <f t="shared" si="12"/>
        <v>0</v>
      </c>
      <c r="AE13" s="57">
        <v>-14.34</v>
      </c>
      <c r="AF13" s="57">
        <v>-23.695689999999999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320</v>
      </c>
      <c r="U14" s="58">
        <v>320</v>
      </c>
      <c r="V14" s="61">
        <v>44326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0.99914081712962954</v>
      </c>
      <c r="AD14" s="57">
        <f t="shared" si="12"/>
        <v>0</v>
      </c>
      <c r="AE14" s="57">
        <v>-14.34</v>
      </c>
      <c r="AF14" s="57">
        <v>-23.695689999999999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320</v>
      </c>
      <c r="U15" s="58">
        <v>320</v>
      </c>
      <c r="V15" s="61">
        <v>44326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0.99914081712962954</v>
      </c>
      <c r="AD15" s="57">
        <f t="shared" si="12"/>
        <v>0</v>
      </c>
      <c r="AE15" s="57">
        <v>-14.34</v>
      </c>
      <c r="AF15" s="57">
        <v>-23.695689999999999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640</v>
      </c>
      <c r="U16" s="58">
        <v>320</v>
      </c>
      <c r="V16" s="61">
        <v>44326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0.99914081712962954</v>
      </c>
      <c r="AD16" s="57">
        <f t="shared" si="12"/>
        <v>0</v>
      </c>
      <c r="AE16" s="57">
        <v>-14.34</v>
      </c>
      <c r="AF16" s="57">
        <v>-23.695689999999999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640</v>
      </c>
      <c r="U17" s="58">
        <v>320</v>
      </c>
      <c r="V17" s="61">
        <v>44326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0.99914081712962954</v>
      </c>
      <c r="AD17" s="57">
        <f t="shared" si="12"/>
        <v>0</v>
      </c>
      <c r="AE17" s="57">
        <v>-14.34</v>
      </c>
      <c r="AF17" s="57">
        <v>-23.695689999999999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320</v>
      </c>
      <c r="U18" s="58">
        <v>320</v>
      </c>
      <c r="V18" s="61">
        <v>44331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116</v>
      </c>
      <c r="AB18" s="60">
        <f t="shared" si="11"/>
        <v>-0.48</v>
      </c>
      <c r="AC18" s="57">
        <v>0.99914081712962954</v>
      </c>
      <c r="AD18" s="57">
        <f t="shared" si="12"/>
        <v>0</v>
      </c>
      <c r="AE18" s="57">
        <v>-14.34</v>
      </c>
      <c r="AF18" s="57">
        <v>-23.695689999999999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320</v>
      </c>
      <c r="U19" s="58">
        <v>320</v>
      </c>
      <c r="V19" s="61">
        <v>44331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116</v>
      </c>
      <c r="AB19" s="60">
        <f t="shared" si="11"/>
        <v>-0.48</v>
      </c>
      <c r="AC19" s="57">
        <v>0.99914081712962954</v>
      </c>
      <c r="AD19" s="57">
        <f t="shared" si="12"/>
        <v>0</v>
      </c>
      <c r="AE19" s="57">
        <v>-14.34</v>
      </c>
      <c r="AF19" s="57">
        <v>-23.695689999999999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320</v>
      </c>
      <c r="U20" s="58">
        <v>320</v>
      </c>
      <c r="V20" s="61">
        <v>44334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116</v>
      </c>
      <c r="AB20" s="60">
        <f t="shared" si="11"/>
        <v>-0.48</v>
      </c>
      <c r="AC20" s="57">
        <v>0.99914081712962954</v>
      </c>
      <c r="AD20" s="57">
        <f t="shared" si="12"/>
        <v>0</v>
      </c>
      <c r="AE20" s="57">
        <v>-14.34</v>
      </c>
      <c r="AF20" s="57">
        <v>-23.695689999999999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320</v>
      </c>
      <c r="U21" s="58">
        <v>320</v>
      </c>
      <c r="V21" s="61">
        <v>44338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116</v>
      </c>
      <c r="AB21" s="60">
        <f t="shared" si="11"/>
        <v>-0.48</v>
      </c>
      <c r="AC21" s="57">
        <v>0.99914081712962954</v>
      </c>
      <c r="AD21" s="57">
        <f t="shared" si="12"/>
        <v>0</v>
      </c>
      <c r="AE21" s="57">
        <v>-14.34</v>
      </c>
      <c r="AF21" s="57">
        <v>-23.695689999999999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320</v>
      </c>
      <c r="U22" s="58">
        <v>320</v>
      </c>
      <c r="V22" s="61">
        <v>44350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116</v>
      </c>
      <c r="AB22" s="60">
        <f t="shared" si="11"/>
        <v>-0.48</v>
      </c>
      <c r="AC22" s="57">
        <v>0.99914081712962954</v>
      </c>
      <c r="AD22" s="57">
        <f t="shared" si="12"/>
        <v>0</v>
      </c>
      <c r="AE22" s="57">
        <v>-14.34</v>
      </c>
      <c r="AF22" s="57">
        <v>-23.695689999999999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320</v>
      </c>
      <c r="U23" s="58">
        <v>320</v>
      </c>
      <c r="V23" s="61">
        <v>44350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0.99914081712962954</v>
      </c>
      <c r="AD23" s="57">
        <f t="shared" si="12"/>
        <v>0</v>
      </c>
      <c r="AE23" s="57">
        <v>-14.34</v>
      </c>
      <c r="AF23" s="57">
        <v>-23.695689999999999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320</v>
      </c>
      <c r="U24" s="58">
        <v>320</v>
      </c>
      <c r="V24" s="61" t="s">
        <v>804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0.99914081712962954</v>
      </c>
      <c r="AD24" s="57">
        <f t="shared" si="12"/>
        <v>0</v>
      </c>
      <c r="AE24" s="57">
        <v>-14.34</v>
      </c>
      <c r="AF24" s="57">
        <v>-23.695689999999999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320</v>
      </c>
      <c r="U25" s="58">
        <v>320</v>
      </c>
      <c r="V25" s="61" t="s">
        <v>805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0.99914081712962954</v>
      </c>
      <c r="AD25" s="57">
        <f t="shared" si="12"/>
        <v>0</v>
      </c>
      <c r="AE25" s="57">
        <v>-14.34</v>
      </c>
      <c r="AF25" s="57">
        <v>-23.695689999999999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320</v>
      </c>
      <c r="U26" s="58">
        <v>320</v>
      </c>
      <c r="V26" s="61" t="s">
        <v>805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0.99914081712962954</v>
      </c>
      <c r="AD26" s="57">
        <f t="shared" si="12"/>
        <v>0</v>
      </c>
      <c r="AE26" s="57">
        <v>-14.34</v>
      </c>
      <c r="AF26" s="57">
        <v>-23.695689999999999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320</v>
      </c>
      <c r="U27" s="58">
        <v>320</v>
      </c>
      <c r="V27" s="61" t="s">
        <v>805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0.99914081712962954</v>
      </c>
      <c r="AD27" s="57">
        <f t="shared" si="12"/>
        <v>0</v>
      </c>
      <c r="AE27" s="57">
        <v>-14.34</v>
      </c>
      <c r="AF27" s="57">
        <v>-23.695689999999999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320</v>
      </c>
      <c r="U28" s="58">
        <v>320</v>
      </c>
      <c r="V28" s="61" t="s">
        <v>805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0.99914081712962954</v>
      </c>
      <c r="AD28" s="57">
        <f t="shared" si="12"/>
        <v>0</v>
      </c>
      <c r="AE28" s="57">
        <v>-14.34</v>
      </c>
      <c r="AF28" s="57">
        <v>-23.10723058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320</v>
      </c>
      <c r="U29" s="58">
        <v>320</v>
      </c>
      <c r="V29" s="61" t="s">
        <v>805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0.99914081712962954</v>
      </c>
      <c r="AD29" s="57">
        <f t="shared" si="12"/>
        <v>0</v>
      </c>
      <c r="AE29" s="57">
        <v>-14.34</v>
      </c>
      <c r="AF29" s="57">
        <v>-23.10723058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0.99914081712962954</v>
      </c>
      <c r="AD30" s="57">
        <f t="shared" si="12"/>
        <v>0</v>
      </c>
      <c r="AE30" s="57">
        <v>-14.34</v>
      </c>
      <c r="AF30" s="57">
        <v>-23.10723058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0.99914081712962954</v>
      </c>
      <c r="AD31" s="57">
        <f t="shared" si="12"/>
        <v>0</v>
      </c>
      <c r="AE31" s="57">
        <v>-14.34</v>
      </c>
      <c r="AF31" s="57">
        <v>-23.10723058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1:33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1:33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1:33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1:33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1:33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1:33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1:33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1:33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Q1:Q2"/>
    <mergeCell ref="R1:R2"/>
    <mergeCell ref="S1:S2"/>
    <mergeCell ref="T1:T2"/>
    <mergeCell ref="U1:U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7.1640625" customWidth="1"/>
    <col min="3" max="3" width="8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5.5" customWidth="1"/>
    <col min="22" max="22" width="19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Info!B1:BJ7000""),4,FALSE),"""")"),"Playground Swing with Plastic Coated Chain 2 Pack - Set of Outdoor Swings for Jungle Gym")</f>
        <v>Playground Swing with Plastic Coated Chain 2 Pack - Set of Outdoor Swings for Jungle Gym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Info!B1:BJ7000""),3,FALSE),"""")"),"B07BKBYQRN")</f>
        <v>B07BKBYQRN</v>
      </c>
      <c r="B2" s="2" t="s">
        <v>806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38" customHeight="1">
      <c r="A3" s="45" t="s">
        <v>32</v>
      </c>
      <c r="B3" s="46"/>
      <c r="C3" s="3">
        <f>((AE31+AF31)/0.85)*-1</f>
        <v>24.965095661764707</v>
      </c>
      <c r="D3" s="4">
        <f>SUM(D4:D99763)</f>
        <v>139</v>
      </c>
      <c r="E3" s="4"/>
      <c r="F3" s="5">
        <f t="shared" ref="F3:G3" si="0">SUM(F4:F99763)</f>
        <v>4107.67</v>
      </c>
      <c r="G3" s="5">
        <f t="shared" si="0"/>
        <v>-105.97</v>
      </c>
      <c r="H3" s="6">
        <f t="shared" ref="H3:H31" si="1">G3/F3*-1</f>
        <v>2.5798080176839912E-2</v>
      </c>
      <c r="I3" s="7">
        <f t="shared" ref="I3:I31" si="2">J3/F3</f>
        <v>3.5958517789662366E-2</v>
      </c>
      <c r="J3" s="5">
        <f>SUM(J4:J99763)</f>
        <v>147.70572476906241</v>
      </c>
      <c r="K3" s="5">
        <f t="shared" ref="K3:K31" si="3">J3/D3</f>
        <v>1.0626311134464921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Compiled!b1:g5000""),2,FALSE),"""")"),"2 - March
4 - April
8 - May
8 - Jun
4 - Jul
2 - Aug
2 - Sept
2 - Oct
1 - Nov
2 - Dec
0.5 - Jan
0.5 - Feb")</f>
        <v>2 - March
4 - April
8 - May
8 - Jun
4 - Jul
2 - Aug
2 - Sept
2 - Oct
1 - Nov
2 - Dec
0.5 - Jan
0.5 -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QTY-430")</f>
        <v>US Storage QTY-430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24</v>
      </c>
      <c r="X3" s="6">
        <f>AVERAGE(X4:X99763)</f>
        <v>4.8513849984438216E-2</v>
      </c>
      <c r="Y3" s="5">
        <f>ROUND(AVERAGE(Y4:Y99763),2)</f>
        <v>1.07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Info!B2:BZ7000""),36,false)),"""")*-1"),-12.8403313125)</f>
        <v>-12.8403313125</v>
      </c>
      <c r="AG3" s="5">
        <f>SUM(AG4:AG99763)</f>
        <v>0</v>
      </c>
    </row>
    <row r="4" spans="1:33" ht="15.75" customHeight="1">
      <c r="A4" s="13" t="s">
        <v>33</v>
      </c>
      <c r="B4" s="13"/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0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 t="e">
        <v>#N/A</v>
      </c>
      <c r="T4" s="57">
        <v>730</v>
      </c>
      <c r="U4" s="58">
        <v>200</v>
      </c>
      <c r="V4" s="61">
        <v>44232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e">
        <v>#N/A</v>
      </c>
      <c r="AB4" s="60" t="e">
        <f t="shared" ref="AB4:AB31" si="11">IF(OR(AA4="UsLargeStandardSize",AA4="UsSmallStandardSize"),-0.69,-0.48)</f>
        <v>#N/A</v>
      </c>
      <c r="AC4" s="57" t="e">
        <v>#N/A</v>
      </c>
      <c r="AD4" s="57">
        <f t="shared" ref="AD4:AD31" si="12">IFERROR(AB4*AC4*D4*2,0)</f>
        <v>0</v>
      </c>
      <c r="AE4" s="57">
        <v>0</v>
      </c>
      <c r="AF4" s="57">
        <v>-13.433679230769201</v>
      </c>
      <c r="AG4" s="57">
        <v>0</v>
      </c>
    </row>
    <row r="5" spans="1:33" ht="15.75" customHeight="1">
      <c r="A5" s="13" t="s">
        <v>36</v>
      </c>
      <c r="B5" s="13"/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0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 t="e">
        <v>#N/A</v>
      </c>
      <c r="T5" s="57">
        <v>730</v>
      </c>
      <c r="U5" s="58">
        <v>200</v>
      </c>
      <c r="V5" s="61">
        <v>44232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e">
        <v>#N/A</v>
      </c>
      <c r="AB5" s="60" t="e">
        <f t="shared" si="11"/>
        <v>#N/A</v>
      </c>
      <c r="AC5" s="57" t="e">
        <v>#N/A</v>
      </c>
      <c r="AD5" s="57">
        <f t="shared" si="12"/>
        <v>0</v>
      </c>
      <c r="AE5" s="57">
        <v>0</v>
      </c>
      <c r="AF5" s="57">
        <v>-13.433679230769201</v>
      </c>
      <c r="AG5" s="57">
        <v>0</v>
      </c>
    </row>
    <row r="6" spans="1:33" ht="15.75" customHeight="1">
      <c r="A6" s="13" t="s">
        <v>38</v>
      </c>
      <c r="B6" s="13"/>
      <c r="C6" s="17" t="str">
        <f t="shared" si="4"/>
        <v xml:space="preserve"> - </v>
      </c>
      <c r="D6" s="17">
        <v>0</v>
      </c>
      <c r="E6" s="17">
        <v>0</v>
      </c>
      <c r="F6" s="17">
        <v>0</v>
      </c>
      <c r="G6" s="17">
        <v>0</v>
      </c>
      <c r="H6" s="17" t="e">
        <f t="shared" si="1"/>
        <v>#DIV/0!</v>
      </c>
      <c r="I6" s="17" t="e">
        <f t="shared" si="2"/>
        <v>#DIV/0!</v>
      </c>
      <c r="J6" s="17">
        <f t="shared" si="5"/>
        <v>0</v>
      </c>
      <c r="K6" s="17" t="e">
        <f t="shared" si="3"/>
        <v>#DIV/0!</v>
      </c>
      <c r="L6" s="17">
        <v>0</v>
      </c>
      <c r="M6" s="17" t="str">
        <f t="shared" si="6"/>
        <v>-</v>
      </c>
      <c r="N6" s="17">
        <v>0</v>
      </c>
      <c r="O6" s="17">
        <f t="shared" ref="O6:P6" si="14">D6/7</f>
        <v>0</v>
      </c>
      <c r="P6" s="17">
        <f t="shared" si="14"/>
        <v>0</v>
      </c>
      <c r="Q6" s="17" t="e">
        <f t="shared" si="8"/>
        <v>#DIV/0!</v>
      </c>
      <c r="R6" s="17"/>
      <c r="S6" s="57" t="e">
        <v>#N/A</v>
      </c>
      <c r="T6" s="57">
        <v>730</v>
      </c>
      <c r="U6" s="58">
        <v>200</v>
      </c>
      <c r="V6" s="61">
        <v>44276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e">
        <v>#N/A</v>
      </c>
      <c r="AB6" s="60" t="e">
        <f t="shared" si="11"/>
        <v>#N/A</v>
      </c>
      <c r="AC6" s="57" t="e">
        <v>#N/A</v>
      </c>
      <c r="AD6" s="57">
        <f t="shared" si="12"/>
        <v>0</v>
      </c>
      <c r="AE6" s="57">
        <v>0</v>
      </c>
      <c r="AF6" s="57">
        <v>-13.433679230769201</v>
      </c>
      <c r="AG6" s="57">
        <v>0</v>
      </c>
    </row>
    <row r="7" spans="1:33" ht="15.75" customHeight="1">
      <c r="A7" s="13" t="s">
        <v>40</v>
      </c>
      <c r="B7" s="13"/>
      <c r="C7" s="17" t="str">
        <f t="shared" si="4"/>
        <v xml:space="preserve"> - </v>
      </c>
      <c r="D7" s="17">
        <v>0</v>
      </c>
      <c r="E7" s="17">
        <v>0</v>
      </c>
      <c r="F7" s="17">
        <v>0</v>
      </c>
      <c r="G7" s="17">
        <v>0</v>
      </c>
      <c r="H7" s="17" t="e">
        <f t="shared" si="1"/>
        <v>#DIV/0!</v>
      </c>
      <c r="I7" s="17" t="e">
        <f t="shared" si="2"/>
        <v>#DIV/0!</v>
      </c>
      <c r="J7" s="17">
        <f t="shared" si="5"/>
        <v>0</v>
      </c>
      <c r="K7" s="17" t="e">
        <f t="shared" si="3"/>
        <v>#DIV/0!</v>
      </c>
      <c r="L7" s="17">
        <v>0</v>
      </c>
      <c r="M7" s="17" t="str">
        <f t="shared" si="6"/>
        <v>-</v>
      </c>
      <c r="N7" s="17">
        <v>0</v>
      </c>
      <c r="O7" s="17">
        <f t="shared" ref="O7:P7" si="15">D7/7</f>
        <v>0</v>
      </c>
      <c r="P7" s="17">
        <f t="shared" si="15"/>
        <v>0</v>
      </c>
      <c r="Q7" s="17" t="e">
        <f t="shared" si="8"/>
        <v>#DIV/0!</v>
      </c>
      <c r="R7" s="17"/>
      <c r="S7" s="57">
        <v>0</v>
      </c>
      <c r="T7" s="57">
        <v>730</v>
      </c>
      <c r="U7" s="58">
        <v>200</v>
      </c>
      <c r="V7" s="61">
        <v>44276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>
        <v>0</v>
      </c>
      <c r="AB7" s="60">
        <f t="shared" si="11"/>
        <v>-0.48</v>
      </c>
      <c r="AC7" s="57">
        <v>0</v>
      </c>
      <c r="AD7" s="57">
        <f t="shared" si="12"/>
        <v>0</v>
      </c>
      <c r="AE7" s="57">
        <v>0</v>
      </c>
      <c r="AF7" s="57">
        <v>-13.433679229999999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730</v>
      </c>
      <c r="U8" s="58">
        <v>200</v>
      </c>
      <c r="V8" s="61">
        <v>44290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-8.84</v>
      </c>
      <c r="AF8" s="57">
        <v>-13.433679229999999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730</v>
      </c>
      <c r="U9" s="58">
        <v>200</v>
      </c>
      <c r="V9" s="61">
        <v>44279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0.50989583333333333</v>
      </c>
      <c r="AD9" s="57">
        <f t="shared" si="12"/>
        <v>0</v>
      </c>
      <c r="AE9" s="57">
        <v>-8.84</v>
      </c>
      <c r="AF9" s="57">
        <v>-13.87214077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530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0.50989583333333333</v>
      </c>
      <c r="AD10" s="57">
        <f t="shared" si="12"/>
        <v>0</v>
      </c>
      <c r="AE10" s="57">
        <v>-8.84</v>
      </c>
      <c r="AF10" s="57">
        <v>-13.87214077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844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0.50989583333333333</v>
      </c>
      <c r="AD11" s="57">
        <f t="shared" si="12"/>
        <v>0</v>
      </c>
      <c r="AE11" s="57">
        <v>-8.84</v>
      </c>
      <c r="AF11" s="57">
        <v>-13.87214077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844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0.50989583333333333</v>
      </c>
      <c r="AD12" s="57">
        <f t="shared" si="12"/>
        <v>0</v>
      </c>
      <c r="AE12" s="57">
        <v>-8.84</v>
      </c>
      <c r="AF12" s="57">
        <v>-14.10291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844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0.50989583333333333</v>
      </c>
      <c r="AD13" s="57">
        <f t="shared" si="12"/>
        <v>0</v>
      </c>
      <c r="AE13" s="57">
        <v>-8.84</v>
      </c>
      <c r="AF13" s="57">
        <v>-14.10291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844</v>
      </c>
      <c r="U14" s="58">
        <v>530</v>
      </c>
      <c r="V14" s="61">
        <v>44326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0.50989583333333333</v>
      </c>
      <c r="AD14" s="57">
        <f t="shared" si="12"/>
        <v>0</v>
      </c>
      <c r="AE14" s="57">
        <v>-8.84</v>
      </c>
      <c r="AF14" s="57">
        <v>-14.10291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844</v>
      </c>
      <c r="U15" s="58">
        <v>530</v>
      </c>
      <c r="V15" s="61">
        <v>44326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0.50989583333333333</v>
      </c>
      <c r="AD15" s="57">
        <f t="shared" si="12"/>
        <v>0</v>
      </c>
      <c r="AE15" s="57">
        <v>-8.84</v>
      </c>
      <c r="AF15" s="57">
        <v>-14.10291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1374</v>
      </c>
      <c r="U16" s="58">
        <v>530</v>
      </c>
      <c r="V16" s="61">
        <v>44326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116</v>
      </c>
      <c r="AB16" s="60">
        <f t="shared" si="11"/>
        <v>-0.48</v>
      </c>
      <c r="AC16" s="57">
        <v>0.50989583333333333</v>
      </c>
      <c r="AD16" s="57">
        <f t="shared" si="12"/>
        <v>0</v>
      </c>
      <c r="AE16" s="57">
        <v>-8.84</v>
      </c>
      <c r="AF16" s="57">
        <v>-14.10291</v>
      </c>
      <c r="AG16" s="57">
        <v>0</v>
      </c>
    </row>
    <row r="17" spans="1:33" ht="15.75" customHeight="1">
      <c r="A17" s="13" t="s">
        <v>59</v>
      </c>
      <c r="B17" s="13" t="s">
        <v>807</v>
      </c>
      <c r="C17" s="17">
        <f t="shared" si="4"/>
        <v>30.99</v>
      </c>
      <c r="D17" s="17">
        <v>1</v>
      </c>
      <c r="E17" s="17">
        <v>0</v>
      </c>
      <c r="F17" s="17">
        <v>30.99</v>
      </c>
      <c r="G17" s="17">
        <v>0</v>
      </c>
      <c r="H17" s="17">
        <f t="shared" si="1"/>
        <v>0</v>
      </c>
      <c r="I17" s="17">
        <f t="shared" si="2"/>
        <v>9.9376734430461355E-2</v>
      </c>
      <c r="J17" s="17">
        <f t="shared" si="5"/>
        <v>3.0796849999999973</v>
      </c>
      <c r="K17" s="17">
        <f t="shared" si="3"/>
        <v>3.0796849999999973</v>
      </c>
      <c r="L17" s="17">
        <v>0</v>
      </c>
      <c r="M17" s="17" t="str">
        <f t="shared" si="6"/>
        <v>-</v>
      </c>
      <c r="N17" s="17">
        <v>199</v>
      </c>
      <c r="O17" s="17">
        <f t="shared" ref="O17:P17" si="25">D17/7</f>
        <v>0.14285714285714285</v>
      </c>
      <c r="P17" s="17">
        <f t="shared" si="25"/>
        <v>0</v>
      </c>
      <c r="Q17" s="17">
        <f t="shared" si="8"/>
        <v>1393</v>
      </c>
      <c r="R17" s="17"/>
      <c r="S17" s="57">
        <v>0</v>
      </c>
      <c r="T17" s="57">
        <v>1374</v>
      </c>
      <c r="U17" s="58">
        <v>530</v>
      </c>
      <c r="V17" s="61">
        <v>44326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116</v>
      </c>
      <c r="AB17" s="60">
        <f t="shared" si="11"/>
        <v>-0.48</v>
      </c>
      <c r="AC17" s="57">
        <v>0.50989583333333333</v>
      </c>
      <c r="AD17" s="57">
        <f t="shared" si="12"/>
        <v>-0.48949999999999999</v>
      </c>
      <c r="AE17" s="57">
        <v>-8.84</v>
      </c>
      <c r="AF17" s="57">
        <v>-13.932314999999999</v>
      </c>
      <c r="AG17" s="57">
        <v>0</v>
      </c>
    </row>
    <row r="18" spans="1:33" ht="15.75" customHeight="1">
      <c r="A18" s="13" t="s">
        <v>61</v>
      </c>
      <c r="B18" s="13" t="s">
        <v>662</v>
      </c>
      <c r="C18" s="17">
        <f t="shared" si="4"/>
        <v>30.99</v>
      </c>
      <c r="D18" s="17">
        <v>5</v>
      </c>
      <c r="E18" s="17">
        <v>0</v>
      </c>
      <c r="F18" s="17">
        <v>154.94999999999999</v>
      </c>
      <c r="G18" s="17">
        <v>-0.12</v>
      </c>
      <c r="H18" s="17">
        <f t="shared" si="1"/>
        <v>7.7444336882865445E-4</v>
      </c>
      <c r="I18" s="17">
        <f t="shared" si="2"/>
        <v>9.1691795740561327E-2</v>
      </c>
      <c r="J18" s="17">
        <f t="shared" si="5"/>
        <v>14.207643749999976</v>
      </c>
      <c r="K18" s="17">
        <f t="shared" si="3"/>
        <v>2.8415287499999953</v>
      </c>
      <c r="L18" s="17">
        <v>7</v>
      </c>
      <c r="M18" s="17">
        <f t="shared" si="6"/>
        <v>0.7142857142857143</v>
      </c>
      <c r="N18" s="17">
        <v>197</v>
      </c>
      <c r="O18" s="17">
        <f t="shared" ref="O18:P18" si="26">D18/7</f>
        <v>0.7142857142857143</v>
      </c>
      <c r="P18" s="17">
        <f t="shared" si="26"/>
        <v>0</v>
      </c>
      <c r="Q18" s="17">
        <f t="shared" si="8"/>
        <v>275</v>
      </c>
      <c r="R18" s="17"/>
      <c r="S18" s="57">
        <v>0.10152284263959389</v>
      </c>
      <c r="T18" s="57">
        <v>844</v>
      </c>
      <c r="U18" s="58">
        <v>530</v>
      </c>
      <c r="V18" s="61">
        <v>44331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0.50989583333333333</v>
      </c>
      <c r="AD18" s="57">
        <f t="shared" si="12"/>
        <v>-3.5182812499999998</v>
      </c>
      <c r="AE18" s="57">
        <v>-8.84</v>
      </c>
      <c r="AF18" s="57">
        <v>-13.932314999999999</v>
      </c>
      <c r="AG18" s="57">
        <v>0</v>
      </c>
    </row>
    <row r="19" spans="1:33" ht="15.75" customHeight="1">
      <c r="A19" s="13" t="s">
        <v>64</v>
      </c>
      <c r="B19" s="13" t="s">
        <v>808</v>
      </c>
      <c r="C19" s="17">
        <f t="shared" si="4"/>
        <v>30.99</v>
      </c>
      <c r="D19" s="17">
        <v>6</v>
      </c>
      <c r="E19" s="17">
        <v>0</v>
      </c>
      <c r="F19" s="17">
        <v>185.94</v>
      </c>
      <c r="G19" s="17">
        <v>-14.6</v>
      </c>
      <c r="H19" s="17">
        <f t="shared" si="1"/>
        <v>7.8519952672905236E-2</v>
      </c>
      <c r="I19" s="17">
        <f t="shared" si="2"/>
        <v>1.4234083074513423E-2</v>
      </c>
      <c r="J19" s="17">
        <f t="shared" si="5"/>
        <v>2.6466854068750258</v>
      </c>
      <c r="K19" s="17">
        <f t="shared" si="3"/>
        <v>0.44111423447917097</v>
      </c>
      <c r="L19" s="17">
        <v>16</v>
      </c>
      <c r="M19" s="17">
        <f t="shared" si="6"/>
        <v>0.375</v>
      </c>
      <c r="N19" s="17">
        <v>175</v>
      </c>
      <c r="O19" s="17">
        <f t="shared" ref="O19:P19" si="27">D19/7</f>
        <v>0.8571428571428571</v>
      </c>
      <c r="P19" s="17">
        <f t="shared" si="27"/>
        <v>0</v>
      </c>
      <c r="Q19" s="17">
        <f t="shared" si="8"/>
        <v>204</v>
      </c>
      <c r="R19" s="17"/>
      <c r="S19" s="57">
        <v>0.23404255319148939</v>
      </c>
      <c r="T19" s="57">
        <v>844</v>
      </c>
      <c r="U19" s="58">
        <v>530</v>
      </c>
      <c r="V19" s="61">
        <v>44331</v>
      </c>
      <c r="W19" s="57">
        <v>1</v>
      </c>
      <c r="X19" s="57">
        <f t="shared" si="9"/>
        <v>0.16666666666666666</v>
      </c>
      <c r="Y19" s="57">
        <f t="shared" si="10"/>
        <v>14.6</v>
      </c>
      <c r="Z19" s="57">
        <v>0</v>
      </c>
      <c r="AA19" s="57" t="s">
        <v>35</v>
      </c>
      <c r="AB19" s="60">
        <f t="shared" si="11"/>
        <v>-0.69</v>
      </c>
      <c r="AC19" s="57">
        <v>0.50343292187499999</v>
      </c>
      <c r="AD19" s="57">
        <f t="shared" si="12"/>
        <v>-4.1684245931249997</v>
      </c>
      <c r="AE19" s="57">
        <v>-8.84</v>
      </c>
      <c r="AF19" s="57">
        <v>-13.932314999999999</v>
      </c>
      <c r="AG19" s="57">
        <v>0</v>
      </c>
    </row>
    <row r="20" spans="1:33" ht="15.75" customHeight="1">
      <c r="A20" s="13" t="s">
        <v>66</v>
      </c>
      <c r="B20" s="13" t="s">
        <v>676</v>
      </c>
      <c r="C20" s="17">
        <f t="shared" si="4"/>
        <v>30.389999999999997</v>
      </c>
      <c r="D20" s="17">
        <v>10</v>
      </c>
      <c r="E20" s="17">
        <v>3</v>
      </c>
      <c r="F20" s="17">
        <v>303.89999999999998</v>
      </c>
      <c r="G20" s="17">
        <v>-15.24</v>
      </c>
      <c r="H20" s="17">
        <f t="shared" si="1"/>
        <v>5.0148075024679176E-2</v>
      </c>
      <c r="I20" s="17">
        <f t="shared" si="2"/>
        <v>2.7655398743418842E-2</v>
      </c>
      <c r="J20" s="17">
        <f t="shared" si="5"/>
        <v>8.4044756781249852</v>
      </c>
      <c r="K20" s="17">
        <f t="shared" si="3"/>
        <v>0.84044756781249852</v>
      </c>
      <c r="L20" s="17">
        <v>9</v>
      </c>
      <c r="M20" s="17">
        <f t="shared" si="6"/>
        <v>1.1111111111111112</v>
      </c>
      <c r="N20" s="17">
        <v>176</v>
      </c>
      <c r="O20" s="17">
        <f t="shared" ref="O20:P20" si="28">D20/7</f>
        <v>1.4285714285714286</v>
      </c>
      <c r="P20" s="17">
        <f t="shared" si="28"/>
        <v>0.42857142857142855</v>
      </c>
      <c r="Q20" s="17">
        <f t="shared" si="8"/>
        <v>94</v>
      </c>
      <c r="R20" s="17"/>
      <c r="S20" s="57">
        <v>0.35164835164835168</v>
      </c>
      <c r="T20" s="57">
        <v>844</v>
      </c>
      <c r="U20" s="58">
        <v>530</v>
      </c>
      <c r="V20" s="61">
        <v>44334</v>
      </c>
      <c r="W20" s="57">
        <v>5</v>
      </c>
      <c r="X20" s="57">
        <f t="shared" si="9"/>
        <v>0.5</v>
      </c>
      <c r="Y20" s="57">
        <f t="shared" si="10"/>
        <v>3.048</v>
      </c>
      <c r="Z20" s="57">
        <v>0</v>
      </c>
      <c r="AA20" s="57" t="s">
        <v>35</v>
      </c>
      <c r="AB20" s="60">
        <f t="shared" si="11"/>
        <v>-0.69</v>
      </c>
      <c r="AC20" s="57">
        <v>0.50343292187499999</v>
      </c>
      <c r="AD20" s="57">
        <f t="shared" si="12"/>
        <v>-6.9473743218749995</v>
      </c>
      <c r="AE20" s="57">
        <v>-8.84</v>
      </c>
      <c r="AF20" s="57">
        <v>-13.932314999999999</v>
      </c>
      <c r="AG20" s="57">
        <v>0</v>
      </c>
    </row>
    <row r="21" spans="1:33" ht="15.75" customHeight="1">
      <c r="A21" s="13" t="s">
        <v>68</v>
      </c>
      <c r="B21" s="13" t="s">
        <v>662</v>
      </c>
      <c r="C21" s="17">
        <f t="shared" si="4"/>
        <v>29.99</v>
      </c>
      <c r="D21" s="17">
        <v>17</v>
      </c>
      <c r="E21" s="17">
        <v>15</v>
      </c>
      <c r="F21" s="17">
        <v>509.83</v>
      </c>
      <c r="G21" s="17">
        <v>-9.5299999999999994</v>
      </c>
      <c r="H21" s="17">
        <f t="shared" si="1"/>
        <v>1.8692505344918894E-2</v>
      </c>
      <c r="I21" s="17">
        <f t="shared" si="2"/>
        <v>4.8811581611149797E-2</v>
      </c>
      <c r="J21" s="17">
        <f t="shared" si="5"/>
        <v>24.8856086528125</v>
      </c>
      <c r="K21" s="17">
        <f t="shared" si="3"/>
        <v>1.4638593325183824</v>
      </c>
      <c r="L21" s="17">
        <v>17</v>
      </c>
      <c r="M21" s="17">
        <f t="shared" si="6"/>
        <v>1</v>
      </c>
      <c r="N21" s="17">
        <v>144</v>
      </c>
      <c r="O21" s="17">
        <f t="shared" ref="O21:P21" si="29">D21/7</f>
        <v>2.4285714285714284</v>
      </c>
      <c r="P21" s="17">
        <f t="shared" si="29"/>
        <v>2.1428571428571428</v>
      </c>
      <c r="Q21" s="17">
        <f t="shared" si="8"/>
        <v>31</v>
      </c>
      <c r="R21" s="17"/>
      <c r="S21" s="57">
        <v>1.19205298013245</v>
      </c>
      <c r="T21" s="57">
        <v>844</v>
      </c>
      <c r="U21" s="58">
        <v>530</v>
      </c>
      <c r="V21" s="61">
        <v>44338</v>
      </c>
      <c r="W21" s="57">
        <v>2</v>
      </c>
      <c r="X21" s="57">
        <f t="shared" si="9"/>
        <v>0.11764705882352941</v>
      </c>
      <c r="Y21" s="57">
        <f t="shared" si="10"/>
        <v>4.7649999999999997</v>
      </c>
      <c r="Z21" s="57">
        <v>0</v>
      </c>
      <c r="AA21" s="57" t="s">
        <v>35</v>
      </c>
      <c r="AB21" s="60">
        <f t="shared" si="11"/>
        <v>-0.69</v>
      </c>
      <c r="AC21" s="57">
        <v>0.50343292187499999</v>
      </c>
      <c r="AD21" s="57">
        <f t="shared" si="12"/>
        <v>-11.810536347187499</v>
      </c>
      <c r="AE21" s="57">
        <v>-8.84</v>
      </c>
      <c r="AF21" s="57">
        <v>-13.932314999999999</v>
      </c>
      <c r="AG21" s="57">
        <v>0</v>
      </c>
    </row>
    <row r="22" spans="1:33" ht="15.75" customHeight="1">
      <c r="A22" s="13" t="s">
        <v>70</v>
      </c>
      <c r="B22" s="13" t="s">
        <v>809</v>
      </c>
      <c r="C22" s="17">
        <f t="shared" si="4"/>
        <v>29.99</v>
      </c>
      <c r="D22" s="17">
        <v>5</v>
      </c>
      <c r="E22" s="17">
        <v>16</v>
      </c>
      <c r="F22" s="17">
        <v>149.94999999999999</v>
      </c>
      <c r="G22" s="17">
        <v>-4.37</v>
      </c>
      <c r="H22" s="17">
        <f t="shared" si="1"/>
        <v>2.9143047682560857E-2</v>
      </c>
      <c r="I22" s="17">
        <f t="shared" si="2"/>
        <v>3.8361039273507674E-2</v>
      </c>
      <c r="J22" s="17">
        <f t="shared" si="5"/>
        <v>5.7522378390624755</v>
      </c>
      <c r="K22" s="17">
        <f t="shared" si="3"/>
        <v>1.150447567812495</v>
      </c>
      <c r="L22" s="17">
        <v>10</v>
      </c>
      <c r="M22" s="17">
        <f t="shared" si="6"/>
        <v>0.5</v>
      </c>
      <c r="N22" s="17">
        <v>123</v>
      </c>
      <c r="O22" s="17">
        <f t="shared" ref="O22:P22" si="30">D22/7</f>
        <v>0.7142857142857143</v>
      </c>
      <c r="P22" s="17">
        <f t="shared" si="30"/>
        <v>2.2857142857142856</v>
      </c>
      <c r="Q22" s="17">
        <f t="shared" si="8"/>
        <v>41</v>
      </c>
      <c r="R22" s="17"/>
      <c r="S22" s="57">
        <v>0.83636363636363631</v>
      </c>
      <c r="T22" s="57">
        <v>844</v>
      </c>
      <c r="U22" s="58">
        <v>530</v>
      </c>
      <c r="V22" s="61">
        <v>44350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0.50343292187499999</v>
      </c>
      <c r="AD22" s="57">
        <f t="shared" si="12"/>
        <v>-3.4736871609374997</v>
      </c>
      <c r="AE22" s="57">
        <v>-8.84</v>
      </c>
      <c r="AF22" s="57">
        <v>-13.932314999999999</v>
      </c>
      <c r="AG22" s="57">
        <v>0</v>
      </c>
    </row>
    <row r="23" spans="1:33" ht="15.75" customHeight="1">
      <c r="A23" s="13" t="s">
        <v>72</v>
      </c>
      <c r="B23" s="13" t="s">
        <v>810</v>
      </c>
      <c r="C23" s="17">
        <f t="shared" si="4"/>
        <v>29.855555555555551</v>
      </c>
      <c r="D23" s="17">
        <v>27</v>
      </c>
      <c r="E23" s="17">
        <v>12</v>
      </c>
      <c r="F23" s="17">
        <v>806.09999999999991</v>
      </c>
      <c r="G23" s="17">
        <v>-43.8</v>
      </c>
      <c r="H23" s="17">
        <f t="shared" si="1"/>
        <v>5.4335690360997398E-2</v>
      </c>
      <c r="I23" s="17">
        <f t="shared" si="2"/>
        <v>9.6446896550520869E-3</v>
      </c>
      <c r="J23" s="17">
        <f t="shared" si="5"/>
        <v>7.7745843309374862</v>
      </c>
      <c r="K23" s="17">
        <f t="shared" si="3"/>
        <v>0.28794756781249947</v>
      </c>
      <c r="L23" s="17">
        <v>30</v>
      </c>
      <c r="M23" s="17">
        <f t="shared" si="6"/>
        <v>0.9</v>
      </c>
      <c r="N23" s="17">
        <v>82</v>
      </c>
      <c r="O23" s="17">
        <f t="shared" ref="O23:P23" si="31">D23/7</f>
        <v>3.8571428571428572</v>
      </c>
      <c r="P23" s="17">
        <f t="shared" si="31"/>
        <v>1.7142857142857142</v>
      </c>
      <c r="Q23" s="17">
        <f t="shared" si="8"/>
        <v>14</v>
      </c>
      <c r="R23" s="17"/>
      <c r="S23" s="57">
        <v>1.4068965517241381</v>
      </c>
      <c r="T23" s="57">
        <v>844</v>
      </c>
      <c r="U23" s="58">
        <v>530</v>
      </c>
      <c r="V23" s="61">
        <v>44350</v>
      </c>
      <c r="W23" s="57">
        <v>11</v>
      </c>
      <c r="X23" s="57">
        <f t="shared" si="9"/>
        <v>0.40740740740740738</v>
      </c>
      <c r="Y23" s="57">
        <f t="shared" si="10"/>
        <v>3.9818181818181815</v>
      </c>
      <c r="Z23" s="57">
        <v>0</v>
      </c>
      <c r="AA23" s="57" t="s">
        <v>35</v>
      </c>
      <c r="AB23" s="60">
        <f t="shared" si="11"/>
        <v>-0.69</v>
      </c>
      <c r="AC23" s="57">
        <v>0.50343292187499999</v>
      </c>
      <c r="AD23" s="57">
        <f t="shared" si="12"/>
        <v>-18.757910669062497</v>
      </c>
      <c r="AE23" s="57">
        <v>-8.84</v>
      </c>
      <c r="AF23" s="57">
        <v>-13.932314999999999</v>
      </c>
      <c r="AG23" s="57">
        <v>0</v>
      </c>
    </row>
    <row r="24" spans="1:33" ht="15.75" customHeight="1">
      <c r="A24" s="13" t="s">
        <v>74</v>
      </c>
      <c r="B24" s="13"/>
      <c r="C24" s="17">
        <f t="shared" si="4"/>
        <v>27.653666666666666</v>
      </c>
      <c r="D24" s="17">
        <v>30</v>
      </c>
      <c r="E24" s="17">
        <v>9</v>
      </c>
      <c r="F24" s="17">
        <v>829.61</v>
      </c>
      <c r="G24" s="17">
        <v>-18.23</v>
      </c>
      <c r="H24" s="17">
        <f t="shared" si="1"/>
        <v>2.1974180639095477E-2</v>
      </c>
      <c r="I24" s="17">
        <f t="shared" si="2"/>
        <v>-2.0579637378557402E-2</v>
      </c>
      <c r="J24" s="17">
        <f t="shared" si="5"/>
        <v>-17.073072965625006</v>
      </c>
      <c r="K24" s="17">
        <f t="shared" si="3"/>
        <v>-0.56910243218750023</v>
      </c>
      <c r="L24" s="17">
        <v>46</v>
      </c>
      <c r="M24" s="17">
        <f t="shared" si="6"/>
        <v>0.65217391304347827</v>
      </c>
      <c r="N24" s="17">
        <v>51</v>
      </c>
      <c r="O24" s="17">
        <f t="shared" ref="O24:P24" si="32">D24/7</f>
        <v>4.2857142857142856</v>
      </c>
      <c r="P24" s="17">
        <f t="shared" si="32"/>
        <v>1.2857142857142858</v>
      </c>
      <c r="Q24" s="17">
        <f t="shared" si="8"/>
        <v>9</v>
      </c>
      <c r="R24" s="17"/>
      <c r="S24" s="57">
        <v>2.234817813765182</v>
      </c>
      <c r="T24" s="57">
        <v>844</v>
      </c>
      <c r="U24" s="58">
        <v>530</v>
      </c>
      <c r="V24" s="61" t="s">
        <v>811</v>
      </c>
      <c r="W24" s="57">
        <v>5</v>
      </c>
      <c r="X24" s="57">
        <f t="shared" si="9"/>
        <v>0.16666666666666666</v>
      </c>
      <c r="Y24" s="57">
        <f t="shared" si="10"/>
        <v>3.6459999999999999</v>
      </c>
      <c r="Z24" s="57">
        <v>0</v>
      </c>
      <c r="AA24" s="57" t="s">
        <v>35</v>
      </c>
      <c r="AB24" s="60">
        <f t="shared" si="11"/>
        <v>-0.69</v>
      </c>
      <c r="AC24" s="57">
        <v>0.50343292187499999</v>
      </c>
      <c r="AD24" s="57">
        <f t="shared" si="12"/>
        <v>-20.842122965624998</v>
      </c>
      <c r="AE24" s="57">
        <v>-8.84</v>
      </c>
      <c r="AF24" s="57">
        <v>-13.932314999999999</v>
      </c>
      <c r="AG24" s="57">
        <v>0</v>
      </c>
    </row>
    <row r="25" spans="1:33" ht="15.75" customHeight="1">
      <c r="A25" s="13" t="s">
        <v>76</v>
      </c>
      <c r="B25" s="13" t="s">
        <v>115</v>
      </c>
      <c r="C25" s="17">
        <f t="shared" si="4"/>
        <v>29.688000000000002</v>
      </c>
      <c r="D25" s="17">
        <v>25</v>
      </c>
      <c r="E25" s="17">
        <v>10</v>
      </c>
      <c r="F25" s="17">
        <v>742.2</v>
      </c>
      <c r="G25" s="17">
        <v>0</v>
      </c>
      <c r="H25" s="17">
        <f t="shared" si="1"/>
        <v>0</v>
      </c>
      <c r="I25" s="17">
        <f t="shared" si="2"/>
        <v>7.5038654264770285E-2</v>
      </c>
      <c r="J25" s="17">
        <f t="shared" si="5"/>
        <v>55.693689195312508</v>
      </c>
      <c r="K25" s="17">
        <f t="shared" si="3"/>
        <v>2.2277475678125005</v>
      </c>
      <c r="L25" s="17">
        <v>31</v>
      </c>
      <c r="M25" s="17">
        <f t="shared" si="6"/>
        <v>0.80645161290322576</v>
      </c>
      <c r="N25" s="17">
        <v>15</v>
      </c>
      <c r="O25" s="17">
        <f t="shared" ref="O25:P25" si="33">D25/7</f>
        <v>3.5714285714285716</v>
      </c>
      <c r="P25" s="17">
        <f t="shared" si="33"/>
        <v>1.4285714285714286</v>
      </c>
      <c r="Q25" s="17">
        <f t="shared" si="8"/>
        <v>3</v>
      </c>
      <c r="R25" s="17"/>
      <c r="S25" s="57">
        <v>3.326732673267327</v>
      </c>
      <c r="T25" s="57">
        <v>844</v>
      </c>
      <c r="U25" s="58">
        <v>530</v>
      </c>
      <c r="V25" s="61" t="s">
        <v>812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0.50343292187499999</v>
      </c>
      <c r="AD25" s="57">
        <f t="shared" si="12"/>
        <v>-17.3684358046875</v>
      </c>
      <c r="AE25" s="57">
        <v>-8.3800000000000008</v>
      </c>
      <c r="AF25" s="57">
        <v>-13.932314999999999</v>
      </c>
      <c r="AG25" s="57">
        <v>0</v>
      </c>
    </row>
    <row r="26" spans="1:33" ht="15.75" customHeight="1">
      <c r="A26" s="13" t="s">
        <v>78</v>
      </c>
      <c r="B26" s="13" t="s">
        <v>115</v>
      </c>
      <c r="C26" s="17">
        <f t="shared" si="4"/>
        <v>29.639999999999997</v>
      </c>
      <c r="D26" s="17">
        <v>5</v>
      </c>
      <c r="E26" s="17">
        <v>3</v>
      </c>
      <c r="F26" s="17">
        <v>148.19999999999999</v>
      </c>
      <c r="G26" s="17">
        <v>0</v>
      </c>
      <c r="H26" s="17">
        <f t="shared" si="1"/>
        <v>0</v>
      </c>
      <c r="I26" s="17">
        <f t="shared" si="2"/>
        <v>5.8264087982877757E-2</v>
      </c>
      <c r="J26" s="17">
        <f t="shared" si="5"/>
        <v>8.6347378390624829</v>
      </c>
      <c r="K26" s="17">
        <f t="shared" si="3"/>
        <v>1.7269475678124966</v>
      </c>
      <c r="L26" s="17">
        <v>5</v>
      </c>
      <c r="M26" s="17">
        <f t="shared" si="6"/>
        <v>1</v>
      </c>
      <c r="N26" s="17">
        <v>0</v>
      </c>
      <c r="O26" s="17">
        <f t="shared" ref="O26:P26" si="34">D26/7</f>
        <v>0.7142857142857143</v>
      </c>
      <c r="P26" s="17">
        <f t="shared" si="34"/>
        <v>0.42857142857142855</v>
      </c>
      <c r="Q26" s="17">
        <f t="shared" si="8"/>
        <v>0</v>
      </c>
      <c r="R26" s="17"/>
      <c r="S26" s="57">
        <v>0</v>
      </c>
      <c r="T26" s="57">
        <v>844</v>
      </c>
      <c r="U26" s="58">
        <v>530</v>
      </c>
      <c r="V26" s="61" t="s">
        <v>812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0.50343292187499999</v>
      </c>
      <c r="AD26" s="57">
        <f t="shared" si="12"/>
        <v>-3.4736871609374997</v>
      </c>
      <c r="AE26" s="57">
        <v>-8.84</v>
      </c>
      <c r="AF26" s="57">
        <v>-13.932314999999999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844</v>
      </c>
      <c r="U27" s="58">
        <v>530</v>
      </c>
      <c r="V27" s="61" t="s">
        <v>812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0.50343292187499999</v>
      </c>
      <c r="AD27" s="57">
        <f t="shared" si="12"/>
        <v>0</v>
      </c>
      <c r="AE27" s="57">
        <v>-8.84</v>
      </c>
      <c r="AF27" s="57">
        <v>-13.932314999999999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844</v>
      </c>
      <c r="U28" s="58">
        <v>530</v>
      </c>
      <c r="V28" s="61" t="s">
        <v>812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0.50343292187499999</v>
      </c>
      <c r="AD28" s="57">
        <f t="shared" si="12"/>
        <v>0</v>
      </c>
      <c r="AE28" s="57">
        <v>-8.84</v>
      </c>
      <c r="AF28" s="57">
        <v>-12.8403313125</v>
      </c>
      <c r="AG28" s="57">
        <v>0</v>
      </c>
    </row>
    <row r="29" spans="1:33" ht="15.75" customHeight="1">
      <c r="A29" s="13" t="s">
        <v>82</v>
      </c>
      <c r="B29" s="13" t="s">
        <v>813</v>
      </c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62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3.0151515151515151</v>
      </c>
      <c r="T29" s="57">
        <v>844</v>
      </c>
      <c r="U29" s="58">
        <v>530</v>
      </c>
      <c r="V29" s="61" t="s">
        <v>812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0.50343292187499999</v>
      </c>
      <c r="AD29" s="57">
        <f t="shared" si="12"/>
        <v>0</v>
      </c>
      <c r="AE29" s="57">
        <v>-8.3800000000000008</v>
      </c>
      <c r="AF29" s="57">
        <v>-12.8403313125</v>
      </c>
      <c r="AG29" s="57">
        <v>0</v>
      </c>
    </row>
    <row r="30" spans="1:33" ht="15.75" customHeight="1">
      <c r="A30" s="13" t="s">
        <v>84</v>
      </c>
      <c r="B30" s="13" t="s">
        <v>814</v>
      </c>
      <c r="C30" s="17">
        <f t="shared" si="4"/>
        <v>29.639999999999997</v>
      </c>
      <c r="D30" s="17">
        <v>5</v>
      </c>
      <c r="E30" s="17">
        <v>7</v>
      </c>
      <c r="F30" s="17">
        <v>148.19999999999999</v>
      </c>
      <c r="G30" s="17">
        <v>-0.08</v>
      </c>
      <c r="H30" s="17">
        <f t="shared" si="1"/>
        <v>5.3981106612685569E-4</v>
      </c>
      <c r="I30" s="17">
        <f t="shared" si="2"/>
        <v>0.11008539997680482</v>
      </c>
      <c r="J30" s="17">
        <f t="shared" si="5"/>
        <v>16.314656276562474</v>
      </c>
      <c r="K30" s="17">
        <f t="shared" si="3"/>
        <v>3.2629312553124947</v>
      </c>
      <c r="L30" s="17">
        <v>11</v>
      </c>
      <c r="M30" s="17">
        <f t="shared" si="6"/>
        <v>0.45454545454545453</v>
      </c>
      <c r="N30" s="17">
        <v>50</v>
      </c>
      <c r="O30" s="17">
        <f t="shared" ref="O30:P30" si="38">D30/7</f>
        <v>0.7142857142857143</v>
      </c>
      <c r="P30" s="17">
        <f t="shared" si="38"/>
        <v>1</v>
      </c>
      <c r="Q30" s="17">
        <f t="shared" si="8"/>
        <v>29</v>
      </c>
      <c r="R30" s="17"/>
      <c r="S30" s="57">
        <v>2.049751243781095</v>
      </c>
      <c r="T30" s="57">
        <v>314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0.50343292187499999</v>
      </c>
      <c r="AD30" s="57">
        <f t="shared" si="12"/>
        <v>-3.4736871609374997</v>
      </c>
      <c r="AE30" s="57">
        <v>-8.3800000000000008</v>
      </c>
      <c r="AF30" s="57">
        <v>-12.8403313125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32.6</v>
      </c>
      <c r="D31" s="17">
        <v>3</v>
      </c>
      <c r="E31" s="17">
        <v>2</v>
      </c>
      <c r="F31" s="17">
        <v>97.800000000000011</v>
      </c>
      <c r="G31" s="17">
        <v>0</v>
      </c>
      <c r="H31" s="17">
        <f t="shared" si="1"/>
        <v>0</v>
      </c>
      <c r="I31" s="17">
        <f t="shared" si="2"/>
        <v>0.17775862746357368</v>
      </c>
      <c r="J31" s="17">
        <f t="shared" si="5"/>
        <v>17.384793765937509</v>
      </c>
      <c r="K31" s="17">
        <f t="shared" si="3"/>
        <v>5.7949312553125027</v>
      </c>
      <c r="L31" s="17">
        <v>7</v>
      </c>
      <c r="M31" s="17">
        <f t="shared" si="6"/>
        <v>0.42857142857142855</v>
      </c>
      <c r="N31" s="17">
        <v>41</v>
      </c>
      <c r="O31" s="17">
        <f t="shared" ref="O31:P31" si="39">D31/7</f>
        <v>0.42857142857142855</v>
      </c>
      <c r="P31" s="17">
        <f t="shared" si="39"/>
        <v>0.2857142857142857</v>
      </c>
      <c r="Q31" s="17">
        <f t="shared" si="8"/>
        <v>57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2.3661971830985919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0.50343292187499999</v>
      </c>
      <c r="AD31" s="57">
        <f t="shared" si="12"/>
        <v>-2.0842122965624998</v>
      </c>
      <c r="AE31" s="57">
        <v>-8.3800000000000008</v>
      </c>
      <c r="AF31" s="57">
        <v>-12.8403313125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7.1640625" customWidth="1"/>
    <col min="3" max="3" width="8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5.5" customWidth="1"/>
    <col min="22" max="22" width="19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Info!B1:BJ7000""),4,FALSE),"""")"),"17.5 Inch Playground Safety Handles – Green Grab Handle Bars for Jungle Gym")</f>
        <v>17.5 Inch Playground Safety Handles – Green Grab Handle Bars for Jungle Gym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Info!B1:BJ7000""),3,FALSE),"""")"),"B08MQRXYZG")</f>
        <v>B08MQRXYZG</v>
      </c>
      <c r="B2" s="2" t="s">
        <v>815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38" customHeight="1">
      <c r="A3" s="45" t="s">
        <v>32</v>
      </c>
      <c r="B3" s="46"/>
      <c r="C3" s="3">
        <f>((AE31+AF31)/0.85)*-1</f>
        <v>5.990121485294118</v>
      </c>
      <c r="D3" s="4">
        <f>SUM(D4:D99763)</f>
        <v>36</v>
      </c>
      <c r="E3" s="4"/>
      <c r="F3" s="5">
        <f t="shared" ref="F3:G3" si="0">SUM(F4:F99763)</f>
        <v>529.64</v>
      </c>
      <c r="G3" s="5">
        <f t="shared" si="0"/>
        <v>-55.69</v>
      </c>
      <c r="H3" s="6">
        <f>G3/F3*-1</f>
        <v>0.10514689222868363</v>
      </c>
      <c r="I3" s="7">
        <f>J3/F3</f>
        <v>0.39291081215542617</v>
      </c>
      <c r="J3" s="5">
        <f>SUM(J4:J99763)</f>
        <v>208.10128254999992</v>
      </c>
      <c r="K3" s="5">
        <f>J3/D3</f>
        <v>5.780591181944442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QTY-400")</f>
        <v>US Storage QTY-400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25</v>
      </c>
      <c r="X3" s="6">
        <f>AVERAGE(X4:X99763)</f>
        <v>0.72692307692307701</v>
      </c>
      <c r="Y3" s="5">
        <f>ROUND(AVERAGE(Y4:Y99763),2)</f>
        <v>1.72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customHeight="1">
      <c r="A29" s="13" t="s">
        <v>82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84</v>
      </c>
      <c r="B30" s="13" t="s">
        <v>816</v>
      </c>
      <c r="C30" s="17">
        <f t="shared" ref="C30:C31" si="1">IFERROR(F30/D30," - ")</f>
        <v>26.99</v>
      </c>
      <c r="D30" s="17">
        <v>10</v>
      </c>
      <c r="E30" s="17">
        <v>0</v>
      </c>
      <c r="F30" s="17">
        <v>269.89999999999998</v>
      </c>
      <c r="G30" s="17">
        <v>-31.09</v>
      </c>
      <c r="H30" s="17">
        <f t="shared" ref="H30:H31" si="2">G30/F30*-1</f>
        <v>0.11519081141163395</v>
      </c>
      <c r="I30" s="17">
        <f t="shared" ref="I30:I31" si="3">J30/F30</f>
        <v>0.54296579242311949</v>
      </c>
      <c r="J30" s="17">
        <f t="shared" ref="J30:J31" si="4">F30*0.85+G30+AF30*D30+D30*AE30+AG30+AD30</f>
        <v>146.54646737499993</v>
      </c>
      <c r="K30" s="17">
        <f t="shared" ref="K30:K31" si="5">J30/D30</f>
        <v>14.654646737499993</v>
      </c>
      <c r="L30" s="17">
        <v>20</v>
      </c>
      <c r="M30" s="17">
        <f t="shared" ref="M30:M31" si="6">IFERROR(D30/L30,"-")</f>
        <v>0.5</v>
      </c>
      <c r="N30" s="17">
        <v>60</v>
      </c>
      <c r="O30" s="17">
        <f t="shared" ref="O30:P30" si="7">D30/7</f>
        <v>1.4285714285714286</v>
      </c>
      <c r="P30" s="17">
        <f t="shared" si="7"/>
        <v>0</v>
      </c>
      <c r="Q30" s="17">
        <f t="shared" ref="Q30:Q31" si="8">ROUNDDOWN(N30/(O30+P30),0)</f>
        <v>42</v>
      </c>
      <c r="R30" s="17"/>
      <c r="S30" s="57">
        <v>5.7971014492753617E-2</v>
      </c>
      <c r="T30" s="57">
        <v>0</v>
      </c>
      <c r="U30" s="58" t="s">
        <v>63</v>
      </c>
      <c r="V30" s="61" t="s">
        <v>63</v>
      </c>
      <c r="W30" s="57">
        <v>8</v>
      </c>
      <c r="X30" s="57">
        <f t="shared" ref="X30:X31" si="9">IFERROR(W30/D30,0)</f>
        <v>0.8</v>
      </c>
      <c r="Y30" s="57">
        <f t="shared" ref="Y30:Y31" si="10">IFERROR(G30/(W30+Z30)*-1,0)</f>
        <v>2.0726666666666667</v>
      </c>
      <c r="Z30" s="57">
        <v>7</v>
      </c>
      <c r="AA30" s="57" t="s">
        <v>35</v>
      </c>
      <c r="AB30" s="60">
        <f t="shared" ref="AB30:AB31" si="11">IF(OR(AA30="UsLargeStandardSize",AA30="UsSmallStandardSize"),-0.69,-0.48)</f>
        <v>-0.69</v>
      </c>
      <c r="AC30" s="57">
        <v>6.25E-2</v>
      </c>
      <c r="AD30" s="57">
        <f t="shared" ref="AD30:AD31" si="12">IFERROR(AB30*AC30*D30*2,0)</f>
        <v>-0.86249999999999993</v>
      </c>
      <c r="AE30" s="57">
        <v>-4.95</v>
      </c>
      <c r="AF30" s="57">
        <v>-0.14160326249999999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9.99</v>
      </c>
      <c r="D31" s="17">
        <v>26</v>
      </c>
      <c r="E31" s="17">
        <v>0</v>
      </c>
      <c r="F31" s="17">
        <v>259.74</v>
      </c>
      <c r="G31" s="17">
        <v>-24.6</v>
      </c>
      <c r="H31" s="17">
        <f t="shared" si="2"/>
        <v>9.4710094710094714E-2</v>
      </c>
      <c r="I31" s="17">
        <f t="shared" si="3"/>
        <v>0.23698627541002537</v>
      </c>
      <c r="J31" s="17">
        <f t="shared" si="4"/>
        <v>61.554815174999995</v>
      </c>
      <c r="K31" s="17">
        <f t="shared" si="5"/>
        <v>2.3674928913461537</v>
      </c>
      <c r="L31" s="17">
        <v>20</v>
      </c>
      <c r="M31" s="17">
        <f t="shared" si="6"/>
        <v>1.3</v>
      </c>
      <c r="N31" s="17">
        <v>31</v>
      </c>
      <c r="O31" s="17">
        <f t="shared" ref="O31:P31" si="13">D31/7</f>
        <v>3.7142857142857144</v>
      </c>
      <c r="P31" s="17">
        <f t="shared" si="13"/>
        <v>0</v>
      </c>
      <c r="Q31" s="17">
        <f t="shared" si="8"/>
        <v>8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0.84615384615384615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17</v>
      </c>
      <c r="X31" s="57">
        <f t="shared" si="9"/>
        <v>0.65384615384615385</v>
      </c>
      <c r="Y31" s="57">
        <f t="shared" si="10"/>
        <v>1.3666666666666667</v>
      </c>
      <c r="Z31" s="57">
        <v>1</v>
      </c>
      <c r="AA31" s="57" t="s">
        <v>35</v>
      </c>
      <c r="AB31" s="60">
        <f t="shared" si="11"/>
        <v>-0.69</v>
      </c>
      <c r="AC31" s="57">
        <v>6.25E-2</v>
      </c>
      <c r="AD31" s="57">
        <f t="shared" si="12"/>
        <v>-2.2424999999999997</v>
      </c>
      <c r="AE31" s="57">
        <v>-4.95</v>
      </c>
      <c r="AF31" s="57">
        <v>-0.14160326249999999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1:33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1:33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1:33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1:33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1:33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1:33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1:33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1:33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1:33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1:33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1:33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32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3.3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0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Info!B1:BJ7000""),4,FALSE),"""")"),"Glass Beer Bottles for Home Brewing - Square 12 Pack with Flip Caps and Funnel")</f>
        <v>Glass Beer Bottles for Home Brewing - Square 12 Pack with Flip Caps and Funnel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Info!B1:BJ7000""),3,FALSE),"""")"),"B078SGSWYM")</f>
        <v>B078SGSWYM</v>
      </c>
      <c r="B2" s="2" t="s">
        <v>817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141" customHeight="1">
      <c r="A3" s="45" t="s">
        <v>32</v>
      </c>
      <c r="B3" s="46"/>
      <c r="C3" s="3">
        <f>((AE31+AF31)/0.85)*-1</f>
        <v>19.672985694117646</v>
      </c>
      <c r="D3" s="4">
        <f>SUM(D4:D99763)</f>
        <v>738</v>
      </c>
      <c r="E3" s="4"/>
      <c r="F3" s="5">
        <f t="shared" ref="F3:G3" si="0">SUM(F4:F99763)</f>
        <v>19051.810000000001</v>
      </c>
      <c r="G3" s="5">
        <f t="shared" si="0"/>
        <v>-11.429999999999998</v>
      </c>
      <c r="H3" s="6">
        <f t="shared" ref="H3:H31" si="1">G3/F3*-1</f>
        <v>5.9994299754196571E-4</v>
      </c>
      <c r="I3" s="7">
        <f t="shared" ref="I3:I31" si="2">J3/F3</f>
        <v>0.17977557574389291</v>
      </c>
      <c r="J3" s="5">
        <f>SUM(J4:J99763)</f>
        <v>3425.0501117132567</v>
      </c>
      <c r="K3" s="5">
        <f t="shared" ref="K3:K31" si="3">J3/D3</f>
        <v>4.6409893112645753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Compiled!b1:g5000""),2,FALSE),"""")"),"10 - March
10 - April
9 - May
9 - Jun
9 - Jul
9 - Aug
9 - Sept
9 - Oct
12 - Nov
12 - Dec
12 - Jan
12 - Feb")</f>
        <v>10 - March
10 - April
9 - May
9 - Jun
9 - Jul
9 - Aug
9 - Sept
9 - Oct
12 - Nov
12 - Dec
12 - Jan
12 -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QTY-546")</f>
        <v>US Storage QTY-546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In-0")</f>
        <v>Processing In-0</v>
      </c>
      <c r="W3" s="4">
        <f>SUM(W4:W99763)</f>
        <v>18</v>
      </c>
      <c r="X3" s="6">
        <f>AVERAGE(X4:X99763)</f>
        <v>1.546072555881409E-2</v>
      </c>
      <c r="Y3" s="5">
        <f>ROUND(AVERAGE(Y4:Y99763),2)</f>
        <v>0.11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Info!B2:BZ7000""),36,false)),"""")*-1"),-9.24203784)</f>
        <v>-9.2420378400000001</v>
      </c>
      <c r="AG3" s="5">
        <f>SUM(AG4:AG99763)</f>
        <v>0</v>
      </c>
    </row>
    <row r="4" spans="1:33" ht="15.75" customHeight="1">
      <c r="A4" s="25" t="s">
        <v>33</v>
      </c>
      <c r="B4" s="25" t="s">
        <v>191</v>
      </c>
      <c r="C4" s="17">
        <f t="shared" ref="C4:C31" si="4">IFERROR(F4/D4," - ")</f>
        <v>32.99</v>
      </c>
      <c r="D4" s="17">
        <v>2</v>
      </c>
      <c r="E4" s="17">
        <v>2</v>
      </c>
      <c r="F4" s="17">
        <v>65.98</v>
      </c>
      <c r="G4" s="17">
        <v>0</v>
      </c>
      <c r="H4" s="17">
        <f t="shared" si="1"/>
        <v>0</v>
      </c>
      <c r="I4" s="17">
        <f t="shared" si="2"/>
        <v>0.34573565020851138</v>
      </c>
      <c r="J4" s="17">
        <f t="shared" ref="J4:J31" si="5">F4*0.85+G4+AF4*D4+D4*AE4+AG4+AD4</f>
        <v>22.811638200757582</v>
      </c>
      <c r="K4" s="17">
        <f t="shared" si="3"/>
        <v>11.405819100378791</v>
      </c>
      <c r="L4" s="17">
        <v>138</v>
      </c>
      <c r="M4" s="17">
        <f t="shared" ref="M4:M31" si="6">IFERROR(D4/L4,"-")</f>
        <v>1.4492753623188406E-2</v>
      </c>
      <c r="N4" s="17">
        <v>130</v>
      </c>
      <c r="O4" s="17">
        <f t="shared" ref="O4:P4" si="7">D4/7</f>
        <v>0.2857142857142857</v>
      </c>
      <c r="P4" s="17">
        <f t="shared" si="7"/>
        <v>0.2857142857142857</v>
      </c>
      <c r="Q4" s="17">
        <f t="shared" ref="Q4:Q31" si="8">ROUNDDOWN(N4/(O4+P4),0)</f>
        <v>227</v>
      </c>
      <c r="R4" s="17"/>
      <c r="S4" s="57">
        <v>1.9851851851851801</v>
      </c>
      <c r="T4" s="62">
        <v>4268</v>
      </c>
      <c r="U4" s="58">
        <v>200</v>
      </c>
      <c r="V4" s="61">
        <v>44236</v>
      </c>
      <c r="W4" s="62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62">
        <v>0</v>
      </c>
      <c r="AA4" s="62" t="s">
        <v>35</v>
      </c>
      <c r="AB4" s="60">
        <f t="shared" ref="AB4:AB31" si="11">IF(OR(AA4="UsLargeStandardSize",AA4="UsSmallStandardSize"),-0.69,-0.48)</f>
        <v>-0.69</v>
      </c>
      <c r="AC4" s="57">
        <v>0.41763020833333331</v>
      </c>
      <c r="AD4" s="57">
        <f t="shared" ref="AD4:AD31" si="12">IFERROR(AB4*AC4*D4*2,0)</f>
        <v>-1.1526593749999998</v>
      </c>
      <c r="AE4" s="57">
        <v>-8.08</v>
      </c>
      <c r="AF4" s="57">
        <v>-7.9793512121212098</v>
      </c>
      <c r="AG4" s="57">
        <v>0</v>
      </c>
    </row>
    <row r="5" spans="1:33" ht="15.75" customHeight="1">
      <c r="A5" s="25" t="s">
        <v>36</v>
      </c>
      <c r="B5" s="25" t="s">
        <v>818</v>
      </c>
      <c r="C5" s="17" t="str">
        <f t="shared" si="4"/>
        <v xml:space="preserve"> - </v>
      </c>
      <c r="D5" s="17">
        <v>0</v>
      </c>
      <c r="E5" s="17">
        <v>0</v>
      </c>
      <c r="F5" s="17">
        <v>0</v>
      </c>
      <c r="G5" s="17">
        <v>0</v>
      </c>
      <c r="H5" s="17" t="e">
        <f t="shared" si="1"/>
        <v>#DIV/0!</v>
      </c>
      <c r="I5" s="17" t="e">
        <f t="shared" si="2"/>
        <v>#DIV/0!</v>
      </c>
      <c r="J5" s="17">
        <f t="shared" si="5"/>
        <v>0</v>
      </c>
      <c r="K5" s="17" t="e">
        <f t="shared" si="3"/>
        <v>#DIV/0!</v>
      </c>
      <c r="L5" s="17">
        <v>0</v>
      </c>
      <c r="M5" s="17" t="str">
        <f t="shared" si="6"/>
        <v>-</v>
      </c>
      <c r="N5" s="17">
        <v>129</v>
      </c>
      <c r="O5" s="17">
        <f t="shared" ref="O5:P5" si="13">D5/7</f>
        <v>0</v>
      </c>
      <c r="P5" s="17">
        <f t="shared" si="13"/>
        <v>0</v>
      </c>
      <c r="Q5" s="17" t="e">
        <f t="shared" si="8"/>
        <v>#DIV/0!</v>
      </c>
      <c r="R5" s="17"/>
      <c r="S5" s="57">
        <v>0.77233429394812603</v>
      </c>
      <c r="T5" s="62">
        <v>4268</v>
      </c>
      <c r="U5" s="58">
        <v>200</v>
      </c>
      <c r="V5" s="61">
        <v>44236</v>
      </c>
      <c r="W5" s="62">
        <v>0</v>
      </c>
      <c r="X5" s="57">
        <f t="shared" si="9"/>
        <v>0</v>
      </c>
      <c r="Y5" s="57">
        <f t="shared" si="10"/>
        <v>0</v>
      </c>
      <c r="Z5" s="62">
        <v>0</v>
      </c>
      <c r="AA5" s="62" t="s">
        <v>35</v>
      </c>
      <c r="AB5" s="60">
        <f t="shared" si="11"/>
        <v>-0.69</v>
      </c>
      <c r="AC5" s="57">
        <v>0.41763020833333331</v>
      </c>
      <c r="AD5" s="57">
        <f t="shared" si="12"/>
        <v>0</v>
      </c>
      <c r="AE5" s="57">
        <v>-8.08</v>
      </c>
      <c r="AF5" s="57">
        <v>-8.3077262121212101</v>
      </c>
      <c r="AG5" s="57">
        <v>0</v>
      </c>
    </row>
    <row r="6" spans="1:33" ht="15.75" customHeight="1">
      <c r="A6" s="25" t="s">
        <v>38</v>
      </c>
      <c r="B6" s="25" t="s">
        <v>819</v>
      </c>
      <c r="C6" s="17">
        <f t="shared" si="4"/>
        <v>22.990000000000006</v>
      </c>
      <c r="D6" s="17">
        <v>78</v>
      </c>
      <c r="E6" s="17">
        <v>2</v>
      </c>
      <c r="F6" s="17">
        <v>1793.2200000000005</v>
      </c>
      <c r="G6" s="17">
        <v>-3.4800000000000013</v>
      </c>
      <c r="H6" s="17">
        <f t="shared" si="1"/>
        <v>1.940643088968448E-3</v>
      </c>
      <c r="I6" s="17">
        <f t="shared" si="2"/>
        <v>0.11017088802798645</v>
      </c>
      <c r="J6" s="17">
        <f t="shared" si="5"/>
        <v>197.56063982954592</v>
      </c>
      <c r="K6" s="17">
        <f t="shared" si="3"/>
        <v>2.5328287157634093</v>
      </c>
      <c r="L6" s="17">
        <v>212</v>
      </c>
      <c r="M6" s="17">
        <f t="shared" si="6"/>
        <v>0.36792452830188677</v>
      </c>
      <c r="N6" s="17">
        <v>78</v>
      </c>
      <c r="O6" s="17">
        <f t="shared" ref="O6:P6" si="14">D6/7</f>
        <v>11.142857142857142</v>
      </c>
      <c r="P6" s="17">
        <f t="shared" si="14"/>
        <v>0.2857142857142857</v>
      </c>
      <c r="Q6" s="17">
        <f t="shared" si="8"/>
        <v>6</v>
      </c>
      <c r="R6" s="17"/>
      <c r="S6" s="57">
        <v>1.3076923076922999</v>
      </c>
      <c r="T6" s="62">
        <v>1940</v>
      </c>
      <c r="U6" s="58">
        <v>160</v>
      </c>
      <c r="V6" s="61">
        <v>44256</v>
      </c>
      <c r="W6" s="62">
        <v>9</v>
      </c>
      <c r="X6" s="57">
        <f t="shared" si="9"/>
        <v>0.11538461538461539</v>
      </c>
      <c r="Y6" s="57">
        <f t="shared" si="10"/>
        <v>0.38666666666666683</v>
      </c>
      <c r="Z6" s="62">
        <v>0</v>
      </c>
      <c r="AA6" s="62" t="s">
        <v>35</v>
      </c>
      <c r="AB6" s="60">
        <f t="shared" si="11"/>
        <v>-0.69</v>
      </c>
      <c r="AC6" s="57">
        <v>0.41763020833333331</v>
      </c>
      <c r="AD6" s="57">
        <f t="shared" si="12"/>
        <v>-44.953715624999994</v>
      </c>
      <c r="AE6" s="57">
        <v>-8.08</v>
      </c>
      <c r="AF6" s="57">
        <v>-8.3077262121212101</v>
      </c>
      <c r="AG6" s="57">
        <v>0</v>
      </c>
    </row>
    <row r="7" spans="1:33" ht="15.75" customHeight="1">
      <c r="A7" s="25" t="s">
        <v>40</v>
      </c>
      <c r="B7" s="25" t="s">
        <v>820</v>
      </c>
      <c r="C7" s="17">
        <f t="shared" si="4"/>
        <v>24.959696969696974</v>
      </c>
      <c r="D7" s="17">
        <v>66</v>
      </c>
      <c r="E7" s="17">
        <v>0</v>
      </c>
      <c r="F7" s="17">
        <v>1647.3400000000004</v>
      </c>
      <c r="G7" s="17">
        <v>-1.18</v>
      </c>
      <c r="H7" s="17">
        <f t="shared" si="1"/>
        <v>7.1630628771231176E-4</v>
      </c>
      <c r="I7" s="17">
        <f t="shared" si="2"/>
        <v>0.16962576677127986</v>
      </c>
      <c r="J7" s="17">
        <f t="shared" si="5"/>
        <v>279.43131063300024</v>
      </c>
      <c r="K7" s="17">
        <f t="shared" si="3"/>
        <v>4.23380773686364</v>
      </c>
      <c r="L7" s="17">
        <v>226</v>
      </c>
      <c r="M7" s="17">
        <f t="shared" si="6"/>
        <v>0.29203539823008851</v>
      </c>
      <c r="N7" s="17">
        <v>8</v>
      </c>
      <c r="O7" s="17">
        <f t="shared" ref="O7:P7" si="15">D7/7</f>
        <v>9.4285714285714288</v>
      </c>
      <c r="P7" s="17">
        <f t="shared" si="15"/>
        <v>0</v>
      </c>
      <c r="Q7" s="17">
        <f t="shared" si="8"/>
        <v>0</v>
      </c>
      <c r="R7" s="17"/>
      <c r="S7" s="57">
        <v>3.4857142857142862</v>
      </c>
      <c r="T7" s="62">
        <v>1940</v>
      </c>
      <c r="U7" s="58">
        <v>160</v>
      </c>
      <c r="V7" s="61">
        <v>44256</v>
      </c>
      <c r="W7" s="62">
        <v>1</v>
      </c>
      <c r="X7" s="57">
        <f t="shared" si="9"/>
        <v>1.5151515151515152E-2</v>
      </c>
      <c r="Y7" s="57">
        <f t="shared" si="10"/>
        <v>1.18</v>
      </c>
      <c r="Z7" s="62">
        <v>0</v>
      </c>
      <c r="AA7" s="62" t="s">
        <v>35</v>
      </c>
      <c r="AB7" s="60">
        <f t="shared" si="11"/>
        <v>-0.69</v>
      </c>
      <c r="AC7" s="57">
        <v>0.41763020833333331</v>
      </c>
      <c r="AD7" s="57">
        <f t="shared" si="12"/>
        <v>-38.037759374999993</v>
      </c>
      <c r="AE7" s="57">
        <v>-8.08</v>
      </c>
      <c r="AF7" s="57">
        <v>-8.3077262120000004</v>
      </c>
      <c r="AG7" s="57">
        <v>0</v>
      </c>
    </row>
    <row r="8" spans="1:33" ht="15.75" customHeight="1">
      <c r="A8" s="13" t="s">
        <v>42</v>
      </c>
      <c r="B8" s="13" t="s">
        <v>482</v>
      </c>
      <c r="C8" s="17">
        <f t="shared" si="4"/>
        <v>28.99</v>
      </c>
      <c r="D8" s="17">
        <v>1</v>
      </c>
      <c r="E8" s="17">
        <v>0</v>
      </c>
      <c r="F8" s="17">
        <v>28.99</v>
      </c>
      <c r="G8" s="17">
        <v>-0.08</v>
      </c>
      <c r="H8" s="17">
        <f t="shared" si="1"/>
        <v>2.759572266298724E-3</v>
      </c>
      <c r="I8" s="17">
        <f t="shared" si="2"/>
        <v>0.28195149320455321</v>
      </c>
      <c r="J8" s="17">
        <f t="shared" si="5"/>
        <v>8.1737737879999965</v>
      </c>
      <c r="K8" s="17">
        <f t="shared" si="3"/>
        <v>8.1737737879999965</v>
      </c>
      <c r="L8" s="17">
        <v>72</v>
      </c>
      <c r="M8" s="17">
        <f t="shared" si="6"/>
        <v>1.3888888888888888E-2</v>
      </c>
      <c r="N8" s="17">
        <v>1</v>
      </c>
      <c r="O8" s="17">
        <f t="shared" ref="O8:P8" si="16">D8/7</f>
        <v>0.14285714285714285</v>
      </c>
      <c r="P8" s="17">
        <f t="shared" si="16"/>
        <v>0</v>
      </c>
      <c r="Q8" s="17">
        <f t="shared" si="8"/>
        <v>7</v>
      </c>
      <c r="R8" s="17"/>
      <c r="S8" s="57">
        <v>6.5625</v>
      </c>
      <c r="T8" s="62">
        <v>3000</v>
      </c>
      <c r="U8" s="58">
        <v>200</v>
      </c>
      <c r="V8" s="61">
        <v>44239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-8.08</v>
      </c>
      <c r="AF8" s="57">
        <v>-8.3077262120000004</v>
      </c>
      <c r="AG8" s="57">
        <v>0</v>
      </c>
    </row>
    <row r="9" spans="1:33" ht="15.75" customHeight="1">
      <c r="A9" s="13" t="s">
        <v>44</v>
      </c>
      <c r="B9" s="13" t="s">
        <v>821</v>
      </c>
      <c r="C9" s="17">
        <f t="shared" si="4"/>
        <v>29.84714285714286</v>
      </c>
      <c r="D9" s="17">
        <v>7</v>
      </c>
      <c r="E9" s="17">
        <v>0</v>
      </c>
      <c r="F9" s="17">
        <v>208.93</v>
      </c>
      <c r="G9" s="17">
        <v>-0.24</v>
      </c>
      <c r="H9" s="17">
        <f t="shared" si="1"/>
        <v>1.1487100942899535E-3</v>
      </c>
      <c r="I9" s="17">
        <f t="shared" si="2"/>
        <v>0.28623227366103471</v>
      </c>
      <c r="J9" s="17">
        <f t="shared" si="5"/>
        <v>59.802508935999981</v>
      </c>
      <c r="K9" s="17">
        <f t="shared" si="3"/>
        <v>8.5432155622857113</v>
      </c>
      <c r="L9" s="17">
        <v>25</v>
      </c>
      <c r="M9" s="17">
        <f t="shared" si="6"/>
        <v>0.28000000000000003</v>
      </c>
      <c r="N9" s="17">
        <v>196</v>
      </c>
      <c r="O9" s="17">
        <f t="shared" ref="O9:P9" si="17">D9/7</f>
        <v>1</v>
      </c>
      <c r="P9" s="17">
        <f t="shared" si="17"/>
        <v>0</v>
      </c>
      <c r="Q9" s="17">
        <f t="shared" si="8"/>
        <v>196</v>
      </c>
      <c r="R9" s="17"/>
      <c r="S9" s="57">
        <v>0</v>
      </c>
      <c r="T9" s="57">
        <v>3000</v>
      </c>
      <c r="U9" s="58">
        <v>200</v>
      </c>
      <c r="V9" s="61">
        <v>44239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0</v>
      </c>
      <c r="AD9" s="57">
        <f t="shared" si="12"/>
        <v>0</v>
      </c>
      <c r="AE9" s="57">
        <v>-8.08</v>
      </c>
      <c r="AF9" s="57">
        <v>-8.7125701519999996</v>
      </c>
      <c r="AG9" s="57">
        <v>0</v>
      </c>
    </row>
    <row r="10" spans="1:33" ht="15.75" customHeight="1">
      <c r="A10" s="25" t="s">
        <v>46</v>
      </c>
      <c r="B10" s="25" t="s">
        <v>822</v>
      </c>
      <c r="C10" s="17">
        <f t="shared" si="4"/>
        <v>29.061</v>
      </c>
      <c r="D10" s="17">
        <v>10</v>
      </c>
      <c r="E10" s="17">
        <v>0</v>
      </c>
      <c r="F10" s="17">
        <v>290.61</v>
      </c>
      <c r="G10" s="17">
        <v>-0.36</v>
      </c>
      <c r="H10" s="17">
        <f t="shared" si="1"/>
        <v>1.2387736141220192E-3</v>
      </c>
      <c r="I10" s="17">
        <f t="shared" si="2"/>
        <v>0.25109081451085646</v>
      </c>
      <c r="J10" s="17">
        <f t="shared" si="5"/>
        <v>72.969501605000005</v>
      </c>
      <c r="K10" s="17">
        <f t="shared" si="3"/>
        <v>7.2969501605000007</v>
      </c>
      <c r="L10" s="17">
        <v>213</v>
      </c>
      <c r="M10" s="17">
        <f t="shared" si="6"/>
        <v>4.6948356807511735E-2</v>
      </c>
      <c r="N10" s="17">
        <v>189</v>
      </c>
      <c r="O10" s="17">
        <f t="shared" ref="O10:P10" si="18">D10/7</f>
        <v>1.4285714285714286</v>
      </c>
      <c r="P10" s="17">
        <f t="shared" si="18"/>
        <v>0</v>
      </c>
      <c r="Q10" s="17">
        <f t="shared" si="8"/>
        <v>132</v>
      </c>
      <c r="R10" s="17"/>
      <c r="S10" s="57">
        <v>1.7307692307692311</v>
      </c>
      <c r="T10" s="57">
        <v>3000</v>
      </c>
      <c r="U10" s="58">
        <v>200</v>
      </c>
      <c r="V10" s="61">
        <v>44239</v>
      </c>
      <c r="W10" s="62">
        <v>0</v>
      </c>
      <c r="X10" s="57">
        <f t="shared" si="9"/>
        <v>0</v>
      </c>
      <c r="Y10" s="57">
        <f t="shared" si="10"/>
        <v>0</v>
      </c>
      <c r="Z10" s="62">
        <v>0</v>
      </c>
      <c r="AA10" s="57" t="s">
        <v>35</v>
      </c>
      <c r="AB10" s="60">
        <f t="shared" si="11"/>
        <v>-0.69</v>
      </c>
      <c r="AC10" s="62">
        <v>0.41763020833333331</v>
      </c>
      <c r="AD10" s="57">
        <f t="shared" si="12"/>
        <v>-5.7632968749999991</v>
      </c>
      <c r="AE10" s="57">
        <v>-8.08</v>
      </c>
      <c r="AF10" s="57">
        <v>-8.7125701519999996</v>
      </c>
      <c r="AG10" s="57">
        <v>0</v>
      </c>
    </row>
    <row r="11" spans="1:33" ht="15.75" customHeight="1">
      <c r="A11" s="25" t="s">
        <v>48</v>
      </c>
      <c r="B11" s="25" t="s">
        <v>823</v>
      </c>
      <c r="C11" s="17">
        <f t="shared" si="4"/>
        <v>26.048947368421054</v>
      </c>
      <c r="D11" s="17">
        <v>57</v>
      </c>
      <c r="E11" s="17">
        <v>0</v>
      </c>
      <c r="F11" s="17">
        <v>1484.79</v>
      </c>
      <c r="G11" s="17">
        <v>-0.47</v>
      </c>
      <c r="H11" s="17">
        <f t="shared" si="1"/>
        <v>3.1654308016621879E-4</v>
      </c>
      <c r="I11" s="17">
        <f t="shared" si="2"/>
        <v>0.1829041205480236</v>
      </c>
      <c r="J11" s="17">
        <f t="shared" si="5"/>
        <v>271.57420914849996</v>
      </c>
      <c r="K11" s="17">
        <f t="shared" si="3"/>
        <v>4.7644598096228066</v>
      </c>
      <c r="L11" s="17">
        <v>142</v>
      </c>
      <c r="M11" s="17">
        <f t="shared" si="6"/>
        <v>0.40140845070422537</v>
      </c>
      <c r="N11" s="17">
        <v>114</v>
      </c>
      <c r="O11" s="17">
        <f t="shared" ref="O11:P11" si="19">D11/7</f>
        <v>8.1428571428571423</v>
      </c>
      <c r="P11" s="17">
        <f t="shared" si="19"/>
        <v>0</v>
      </c>
      <c r="Q11" s="17">
        <f t="shared" si="8"/>
        <v>14</v>
      </c>
      <c r="R11" s="17"/>
      <c r="S11" s="57">
        <v>3.4215384615384621</v>
      </c>
      <c r="T11" s="57">
        <v>2800</v>
      </c>
      <c r="U11" s="58">
        <v>160</v>
      </c>
      <c r="V11" s="61">
        <v>44279</v>
      </c>
      <c r="W11" s="62">
        <v>0</v>
      </c>
      <c r="X11" s="57">
        <f t="shared" si="9"/>
        <v>0</v>
      </c>
      <c r="Y11" s="57">
        <f t="shared" si="10"/>
        <v>0</v>
      </c>
      <c r="Z11" s="62">
        <v>0</v>
      </c>
      <c r="AA11" s="62" t="s">
        <v>35</v>
      </c>
      <c r="AB11" s="60">
        <f t="shared" si="11"/>
        <v>-0.69</v>
      </c>
      <c r="AC11" s="62">
        <v>0.41763020833333331</v>
      </c>
      <c r="AD11" s="57">
        <f t="shared" si="12"/>
        <v>-32.850792187499998</v>
      </c>
      <c r="AE11" s="57">
        <v>-8.08</v>
      </c>
      <c r="AF11" s="57">
        <v>-8.7125701519999996</v>
      </c>
      <c r="AG11" s="57">
        <v>0</v>
      </c>
    </row>
    <row r="12" spans="1:33" ht="15.75" customHeight="1">
      <c r="A12" s="25" t="s">
        <v>50</v>
      </c>
      <c r="B12" s="25" t="s">
        <v>824</v>
      </c>
      <c r="C12" s="17">
        <f t="shared" si="4"/>
        <v>24.995633802816901</v>
      </c>
      <c r="D12" s="17">
        <v>71</v>
      </c>
      <c r="E12" s="17">
        <v>1</v>
      </c>
      <c r="F12" s="17">
        <v>1774.69</v>
      </c>
      <c r="G12" s="17">
        <v>-1.81</v>
      </c>
      <c r="H12" s="17">
        <f t="shared" si="1"/>
        <v>1.0198964326164006E-3</v>
      </c>
      <c r="I12" s="17">
        <f t="shared" si="2"/>
        <v>0.1455782320565846</v>
      </c>
      <c r="J12" s="17">
        <f t="shared" si="5"/>
        <v>258.35623264850011</v>
      </c>
      <c r="K12" s="17">
        <f t="shared" si="3"/>
        <v>3.6388201781478888</v>
      </c>
      <c r="L12" s="17">
        <v>224</v>
      </c>
      <c r="M12" s="17">
        <f t="shared" si="6"/>
        <v>0.3169642857142857</v>
      </c>
      <c r="N12" s="17">
        <v>57</v>
      </c>
      <c r="O12" s="17">
        <f t="shared" ref="O12:P12" si="20">D12/7</f>
        <v>10.142857142857142</v>
      </c>
      <c r="P12" s="17">
        <f t="shared" si="20"/>
        <v>0.14285714285714285</v>
      </c>
      <c r="Q12" s="17">
        <f t="shared" si="8"/>
        <v>5</v>
      </c>
      <c r="R12" s="17"/>
      <c r="S12" s="57">
        <v>5.7636363636363637</v>
      </c>
      <c r="T12" s="57">
        <v>2800</v>
      </c>
      <c r="U12" s="58">
        <v>160</v>
      </c>
      <c r="V12" s="61">
        <v>44279</v>
      </c>
      <c r="W12" s="62">
        <v>6</v>
      </c>
      <c r="X12" s="57">
        <f t="shared" si="9"/>
        <v>8.4507042253521125E-2</v>
      </c>
      <c r="Y12" s="57">
        <f t="shared" si="10"/>
        <v>0.30166666666666669</v>
      </c>
      <c r="Z12" s="62">
        <v>0</v>
      </c>
      <c r="AA12" s="62" t="s">
        <v>35</v>
      </c>
      <c r="AB12" s="60">
        <f t="shared" si="11"/>
        <v>-0.69</v>
      </c>
      <c r="AC12" s="62">
        <v>0.41763020833333331</v>
      </c>
      <c r="AD12" s="57">
        <f t="shared" si="12"/>
        <v>-40.91940781249999</v>
      </c>
      <c r="AE12" s="57">
        <v>-8.08</v>
      </c>
      <c r="AF12" s="57">
        <v>-8.925645909</v>
      </c>
      <c r="AG12" s="57">
        <v>0</v>
      </c>
    </row>
    <row r="13" spans="1:33" ht="15.75" customHeight="1">
      <c r="A13" s="13" t="s">
        <v>52</v>
      </c>
      <c r="B13" s="13" t="s">
        <v>825</v>
      </c>
      <c r="C13" s="17">
        <f t="shared" si="4"/>
        <v>25.177857142857142</v>
      </c>
      <c r="D13" s="17">
        <v>56</v>
      </c>
      <c r="E13" s="17">
        <v>0</v>
      </c>
      <c r="F13" s="17">
        <v>1409.96</v>
      </c>
      <c r="G13" s="17">
        <v>-0.86</v>
      </c>
      <c r="H13" s="17">
        <f t="shared" si="1"/>
        <v>6.0994638145763001E-4</v>
      </c>
      <c r="I13" s="17">
        <f t="shared" si="2"/>
        <v>0.15804563895145959</v>
      </c>
      <c r="J13" s="17">
        <f t="shared" si="5"/>
        <v>222.83802909599996</v>
      </c>
      <c r="K13" s="17">
        <f t="shared" si="3"/>
        <v>3.9792505195714276</v>
      </c>
      <c r="L13" s="17">
        <v>216</v>
      </c>
      <c r="M13" s="17">
        <f t="shared" si="6"/>
        <v>0.25925925925925924</v>
      </c>
      <c r="N13" s="17">
        <v>3</v>
      </c>
      <c r="O13" s="17">
        <f t="shared" ref="O13:P13" si="21">D13/7</f>
        <v>8</v>
      </c>
      <c r="P13" s="17">
        <f t="shared" si="21"/>
        <v>0</v>
      </c>
      <c r="Q13" s="17">
        <f t="shared" si="8"/>
        <v>0</v>
      </c>
      <c r="R13" s="17"/>
      <c r="S13" s="57">
        <v>11.12328767123288</v>
      </c>
      <c r="T13" s="57">
        <v>2640</v>
      </c>
      <c r="U13" s="58">
        <v>860</v>
      </c>
      <c r="V13" s="61">
        <v>44280</v>
      </c>
      <c r="W13" s="57">
        <v>1</v>
      </c>
      <c r="X13" s="57">
        <f t="shared" si="9"/>
        <v>1.7857142857142856E-2</v>
      </c>
      <c r="Y13" s="57">
        <f t="shared" si="10"/>
        <v>0.86</v>
      </c>
      <c r="Z13" s="57">
        <v>0</v>
      </c>
      <c r="AA13" s="57">
        <v>0</v>
      </c>
      <c r="AB13" s="60">
        <f t="shared" si="11"/>
        <v>-0.48</v>
      </c>
      <c r="AC13" s="57">
        <v>0.41763020833333331</v>
      </c>
      <c r="AD13" s="57">
        <f t="shared" si="12"/>
        <v>-22.451799999999999</v>
      </c>
      <c r="AE13" s="57">
        <v>-8.08</v>
      </c>
      <c r="AF13" s="57">
        <v>-8.925645909</v>
      </c>
      <c r="AG13" s="57">
        <v>0</v>
      </c>
    </row>
    <row r="14" spans="1:33" ht="15.75" customHeight="1">
      <c r="A14" s="25" t="s">
        <v>54</v>
      </c>
      <c r="B14" s="13" t="s">
        <v>825</v>
      </c>
      <c r="C14" s="17">
        <f t="shared" si="4"/>
        <v>25.21</v>
      </c>
      <c r="D14" s="17">
        <v>1</v>
      </c>
      <c r="E14" s="17">
        <v>0</v>
      </c>
      <c r="F14" s="17">
        <v>25.21</v>
      </c>
      <c r="G14" s="17">
        <v>0</v>
      </c>
      <c r="H14" s="17">
        <f t="shared" si="1"/>
        <v>0</v>
      </c>
      <c r="I14" s="17">
        <f t="shared" si="2"/>
        <v>0.1595370523962352</v>
      </c>
      <c r="J14" s="17">
        <f t="shared" si="5"/>
        <v>4.0219290909090892</v>
      </c>
      <c r="K14" s="17">
        <f t="shared" si="3"/>
        <v>4.0219290909090892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0.14285714285714285</v>
      </c>
      <c r="P14" s="17">
        <f t="shared" si="22"/>
        <v>0</v>
      </c>
      <c r="Q14" s="17">
        <f t="shared" si="8"/>
        <v>0</v>
      </c>
      <c r="R14" s="17"/>
      <c r="S14" s="57">
        <v>3.0147058823529411</v>
      </c>
      <c r="T14" s="57">
        <v>2000</v>
      </c>
      <c r="U14" s="58" t="s">
        <v>63</v>
      </c>
      <c r="V14" s="61" t="s">
        <v>63</v>
      </c>
      <c r="W14" s="62">
        <v>0</v>
      </c>
      <c r="X14" s="57">
        <f t="shared" si="9"/>
        <v>0</v>
      </c>
      <c r="Y14" s="57">
        <f t="shared" si="10"/>
        <v>0</v>
      </c>
      <c r="Z14" s="62">
        <v>0</v>
      </c>
      <c r="AA14" s="62">
        <v>0</v>
      </c>
      <c r="AB14" s="60">
        <f t="shared" si="11"/>
        <v>-0.48</v>
      </c>
      <c r="AC14" s="62">
        <v>0.41763020833333331</v>
      </c>
      <c r="AD14" s="57">
        <f t="shared" si="12"/>
        <v>-0.40092499999999998</v>
      </c>
      <c r="AE14" s="57">
        <v>-8.08</v>
      </c>
      <c r="AF14" s="57">
        <v>-8.9256459090909104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3.6862745098039209</v>
      </c>
      <c r="T15" s="57">
        <v>2160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0.41763020833333331</v>
      </c>
      <c r="AD15" s="57">
        <f t="shared" si="12"/>
        <v>0</v>
      </c>
      <c r="AE15" s="57">
        <v>-8.08</v>
      </c>
      <c r="AF15" s="57">
        <v>-8.9256459090909104</v>
      </c>
      <c r="AG15" s="57">
        <v>0</v>
      </c>
    </row>
    <row r="16" spans="1:33" ht="15.75" customHeight="1">
      <c r="A16" s="25" t="s">
        <v>57</v>
      </c>
      <c r="B16" s="25" t="s">
        <v>826</v>
      </c>
      <c r="C16" s="17">
        <f t="shared" si="4"/>
        <v>24.990000000000002</v>
      </c>
      <c r="D16" s="17">
        <v>5</v>
      </c>
      <c r="E16" s="17">
        <v>0</v>
      </c>
      <c r="F16" s="17">
        <v>124.95</v>
      </c>
      <c r="G16" s="17">
        <v>-0.3</v>
      </c>
      <c r="H16" s="17">
        <f t="shared" si="1"/>
        <v>2.4009603841536613E-3</v>
      </c>
      <c r="I16" s="17">
        <f t="shared" si="2"/>
        <v>0.14403859157299279</v>
      </c>
      <c r="J16" s="17">
        <f t="shared" si="5"/>
        <v>17.997622017045448</v>
      </c>
      <c r="K16" s="17">
        <f t="shared" si="3"/>
        <v>3.5995244034090894</v>
      </c>
      <c r="L16" s="17">
        <v>80</v>
      </c>
      <c r="M16" s="17">
        <f t="shared" si="6"/>
        <v>6.25E-2</v>
      </c>
      <c r="N16" s="17">
        <v>1</v>
      </c>
      <c r="O16" s="17">
        <f t="shared" ref="O16:P16" si="24">D16/7</f>
        <v>0.7142857142857143</v>
      </c>
      <c r="P16" s="17">
        <f t="shared" si="24"/>
        <v>0</v>
      </c>
      <c r="Q16" s="17">
        <f t="shared" si="8"/>
        <v>1</v>
      </c>
      <c r="R16" s="17"/>
      <c r="S16" s="57">
        <v>0</v>
      </c>
      <c r="T16" s="57">
        <v>2160</v>
      </c>
      <c r="U16" s="58" t="s">
        <v>63</v>
      </c>
      <c r="V16" s="61" t="s">
        <v>63</v>
      </c>
      <c r="W16" s="57">
        <v>1</v>
      </c>
      <c r="X16" s="57">
        <f t="shared" si="9"/>
        <v>0.2</v>
      </c>
      <c r="Y16" s="57">
        <f t="shared" si="10"/>
        <v>0.3</v>
      </c>
      <c r="Z16" s="62">
        <v>0</v>
      </c>
      <c r="AA16" s="62" t="s">
        <v>35</v>
      </c>
      <c r="AB16" s="60">
        <f t="shared" si="11"/>
        <v>-0.69</v>
      </c>
      <c r="AC16" s="62">
        <v>0.41763020833333331</v>
      </c>
      <c r="AD16" s="57">
        <f t="shared" si="12"/>
        <v>-2.8816484374999995</v>
      </c>
      <c r="AE16" s="57">
        <v>-8.08</v>
      </c>
      <c r="AF16" s="57">
        <v>-8.9256459090909104</v>
      </c>
      <c r="AG16" s="57">
        <v>0</v>
      </c>
    </row>
    <row r="17" spans="1:33" ht="15.75" customHeight="1">
      <c r="A17" s="13" t="s">
        <v>59</v>
      </c>
      <c r="B17" s="13" t="s">
        <v>827</v>
      </c>
      <c r="C17" s="17">
        <f t="shared" si="4"/>
        <v>26.297692307692309</v>
      </c>
      <c r="D17" s="17">
        <v>26</v>
      </c>
      <c r="E17" s="17">
        <v>1</v>
      </c>
      <c r="F17" s="17">
        <v>683.74</v>
      </c>
      <c r="G17" s="17">
        <v>-0.4</v>
      </c>
      <c r="H17" s="17">
        <f t="shared" si="1"/>
        <v>5.8501769678532775E-4</v>
      </c>
      <c r="I17" s="17">
        <f t="shared" si="2"/>
        <v>0.18084013585374017</v>
      </c>
      <c r="J17" s="17">
        <f t="shared" si="5"/>
        <v>123.6476344886363</v>
      </c>
      <c r="K17" s="17">
        <f t="shared" si="3"/>
        <v>4.7556782495629344</v>
      </c>
      <c r="L17" s="17">
        <v>111</v>
      </c>
      <c r="M17" s="17">
        <f t="shared" si="6"/>
        <v>0.23423423423423423</v>
      </c>
      <c r="N17" s="17">
        <v>396</v>
      </c>
      <c r="O17" s="17">
        <f t="shared" ref="O17:P17" si="25">D17/7</f>
        <v>3.7142857142857144</v>
      </c>
      <c r="P17" s="17">
        <f t="shared" si="25"/>
        <v>0.14285714285714285</v>
      </c>
      <c r="Q17" s="17">
        <f t="shared" si="8"/>
        <v>102</v>
      </c>
      <c r="R17" s="17"/>
      <c r="S17" s="57">
        <v>2.497391304347826</v>
      </c>
      <c r="T17" s="57">
        <v>1292</v>
      </c>
      <c r="U17" s="58">
        <v>112</v>
      </c>
      <c r="V17" s="61">
        <v>44343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0.41763020833333331</v>
      </c>
      <c r="AD17" s="57">
        <f t="shared" si="12"/>
        <v>-14.984571874999997</v>
      </c>
      <c r="AE17" s="57">
        <v>-8.08</v>
      </c>
      <c r="AF17" s="57">
        <v>-8.9256459090909104</v>
      </c>
      <c r="AG17" s="57">
        <v>0</v>
      </c>
    </row>
    <row r="18" spans="1:33" ht="15.75" customHeight="1">
      <c r="A18" s="13" t="s">
        <v>61</v>
      </c>
      <c r="B18" s="13" t="s">
        <v>827</v>
      </c>
      <c r="C18" s="17">
        <f t="shared" si="4"/>
        <v>29.990000000000002</v>
      </c>
      <c r="D18" s="17">
        <v>26</v>
      </c>
      <c r="E18" s="17">
        <v>0</v>
      </c>
      <c r="F18" s="17">
        <v>779.74</v>
      </c>
      <c r="G18" s="17">
        <v>-0.18</v>
      </c>
      <c r="H18" s="17">
        <f t="shared" si="1"/>
        <v>2.3084617949572933E-4</v>
      </c>
      <c r="I18" s="17">
        <f t="shared" si="2"/>
        <v>0.2635078801762592</v>
      </c>
      <c r="J18" s="17">
        <f t="shared" si="5"/>
        <v>205.46763448863635</v>
      </c>
      <c r="K18" s="17">
        <f t="shared" si="3"/>
        <v>7.9026013264860131</v>
      </c>
      <c r="L18" s="17">
        <v>103</v>
      </c>
      <c r="M18" s="17">
        <f t="shared" si="6"/>
        <v>0.25242718446601942</v>
      </c>
      <c r="N18" s="17">
        <v>365</v>
      </c>
      <c r="O18" s="17">
        <f t="shared" ref="O18:P18" si="26">D18/7</f>
        <v>3.7142857142857144</v>
      </c>
      <c r="P18" s="17">
        <f t="shared" si="26"/>
        <v>0</v>
      </c>
      <c r="Q18" s="17">
        <f t="shared" si="8"/>
        <v>98</v>
      </c>
      <c r="R18" s="17"/>
      <c r="S18" s="57">
        <v>2.2092050209205021</v>
      </c>
      <c r="T18" s="57">
        <v>655</v>
      </c>
      <c r="U18" s="58">
        <v>112</v>
      </c>
      <c r="V18" s="61">
        <v>44343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0.41763020833333331</v>
      </c>
      <c r="AD18" s="57">
        <f t="shared" si="12"/>
        <v>-14.984571874999997</v>
      </c>
      <c r="AE18" s="57">
        <v>-8.08</v>
      </c>
      <c r="AF18" s="57">
        <v>-8.9256459090909104</v>
      </c>
      <c r="AG18" s="57">
        <v>0</v>
      </c>
    </row>
    <row r="19" spans="1:33" ht="15.75" customHeight="1">
      <c r="A19" s="25" t="s">
        <v>64</v>
      </c>
      <c r="B19" s="13" t="s">
        <v>827</v>
      </c>
      <c r="C19" s="17">
        <f t="shared" si="4"/>
        <v>29.99</v>
      </c>
      <c r="D19" s="17">
        <v>20</v>
      </c>
      <c r="E19" s="17">
        <v>0</v>
      </c>
      <c r="F19" s="17">
        <v>599.79999999999995</v>
      </c>
      <c r="G19" s="17">
        <v>-0.1</v>
      </c>
      <c r="H19" s="17">
        <f t="shared" si="1"/>
        <v>1.6672224074691566E-4</v>
      </c>
      <c r="I19" s="17">
        <f t="shared" si="2"/>
        <v>0.26357200411500781</v>
      </c>
      <c r="J19" s="17">
        <f t="shared" si="5"/>
        <v>158.09048806818168</v>
      </c>
      <c r="K19" s="17">
        <f t="shared" si="3"/>
        <v>7.9045244034090842</v>
      </c>
      <c r="L19" s="17">
        <v>103</v>
      </c>
      <c r="M19" s="17">
        <f t="shared" si="6"/>
        <v>0.1941747572815534</v>
      </c>
      <c r="N19" s="17">
        <v>334</v>
      </c>
      <c r="O19" s="17">
        <f t="shared" ref="O19:P19" si="27">D19/7</f>
        <v>2.8571428571428572</v>
      </c>
      <c r="P19" s="17">
        <f t="shared" si="27"/>
        <v>0</v>
      </c>
      <c r="Q19" s="17">
        <f t="shared" si="8"/>
        <v>116</v>
      </c>
      <c r="R19" s="17"/>
      <c r="S19" s="57">
        <v>2.3175122749590829</v>
      </c>
      <c r="T19" s="57">
        <v>655</v>
      </c>
      <c r="U19" s="58">
        <v>112</v>
      </c>
      <c r="V19" s="61">
        <v>44343</v>
      </c>
      <c r="W19" s="62">
        <v>0</v>
      </c>
      <c r="X19" s="57">
        <f t="shared" si="9"/>
        <v>0</v>
      </c>
      <c r="Y19" s="57">
        <f t="shared" si="10"/>
        <v>0</v>
      </c>
      <c r="Z19" s="62">
        <v>0</v>
      </c>
      <c r="AA19" s="62" t="s">
        <v>35</v>
      </c>
      <c r="AB19" s="60">
        <f t="shared" si="11"/>
        <v>-0.69</v>
      </c>
      <c r="AC19" s="62">
        <v>0.41763020833333331</v>
      </c>
      <c r="AD19" s="57">
        <f t="shared" si="12"/>
        <v>-11.526593749999998</v>
      </c>
      <c r="AE19" s="57">
        <v>-8.08</v>
      </c>
      <c r="AF19" s="57">
        <v>-8.9256459090909104</v>
      </c>
      <c r="AG19" s="57">
        <v>0</v>
      </c>
    </row>
    <row r="20" spans="1:33" ht="15.75" customHeight="1">
      <c r="A20" s="13" t="s">
        <v>66</v>
      </c>
      <c r="B20" s="13" t="s">
        <v>827</v>
      </c>
      <c r="C20" s="17">
        <f t="shared" si="4"/>
        <v>29.990000000000002</v>
      </c>
      <c r="D20" s="17">
        <v>14</v>
      </c>
      <c r="E20" s="17">
        <v>0</v>
      </c>
      <c r="F20" s="17">
        <v>419.86</v>
      </c>
      <c r="G20" s="17">
        <v>-0.11</v>
      </c>
      <c r="H20" s="17">
        <f t="shared" si="1"/>
        <v>2.6199209260229601E-4</v>
      </c>
      <c r="I20" s="17">
        <f t="shared" si="2"/>
        <v>0.26347673426315266</v>
      </c>
      <c r="J20" s="17">
        <f t="shared" si="5"/>
        <v>110.62334164772727</v>
      </c>
      <c r="K20" s="17">
        <f t="shared" si="3"/>
        <v>7.9016672605519478</v>
      </c>
      <c r="L20" s="17">
        <v>93</v>
      </c>
      <c r="M20" s="17">
        <f t="shared" si="6"/>
        <v>0.15053763440860216</v>
      </c>
      <c r="N20" s="17">
        <v>322</v>
      </c>
      <c r="O20" s="17">
        <f t="shared" ref="O20:P20" si="28">D20/7</f>
        <v>2</v>
      </c>
      <c r="P20" s="17">
        <f t="shared" si="28"/>
        <v>0</v>
      </c>
      <c r="Q20" s="17">
        <f t="shared" si="8"/>
        <v>161</v>
      </c>
      <c r="R20" s="17"/>
      <c r="S20" s="57">
        <v>2.6140350877192979</v>
      </c>
      <c r="T20" s="57">
        <v>655</v>
      </c>
      <c r="U20" s="58">
        <v>112</v>
      </c>
      <c r="V20" s="61">
        <v>44337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0.41763020833333331</v>
      </c>
      <c r="AD20" s="57">
        <f t="shared" si="12"/>
        <v>-8.0686156249999996</v>
      </c>
      <c r="AE20" s="57">
        <v>-8.08</v>
      </c>
      <c r="AF20" s="57">
        <v>-8.9256459090909104</v>
      </c>
      <c r="AG20" s="57">
        <v>0</v>
      </c>
    </row>
    <row r="21" spans="1:33" ht="15.75" customHeight="1">
      <c r="A21" s="25" t="s">
        <v>68</v>
      </c>
      <c r="B21" s="13" t="s">
        <v>828</v>
      </c>
      <c r="C21" s="17">
        <f t="shared" si="4"/>
        <v>29.99</v>
      </c>
      <c r="D21" s="17">
        <v>2</v>
      </c>
      <c r="E21" s="17">
        <v>0</v>
      </c>
      <c r="F21" s="17">
        <v>59.98</v>
      </c>
      <c r="G21" s="17">
        <v>0</v>
      </c>
      <c r="H21" s="17">
        <f t="shared" si="1"/>
        <v>0</v>
      </c>
      <c r="I21" s="17">
        <f t="shared" si="2"/>
        <v>0.2637387263557549</v>
      </c>
      <c r="J21" s="17">
        <f t="shared" si="5"/>
        <v>15.819048806818177</v>
      </c>
      <c r="K21" s="17">
        <f t="shared" si="3"/>
        <v>7.9095244034090886</v>
      </c>
      <c r="L21" s="17">
        <v>108</v>
      </c>
      <c r="M21" s="17">
        <f t="shared" si="6"/>
        <v>1.8518518518518517E-2</v>
      </c>
      <c r="N21" s="17">
        <v>316</v>
      </c>
      <c r="O21" s="17">
        <f t="shared" ref="O21:P21" si="29">D21/7</f>
        <v>0.2857142857142857</v>
      </c>
      <c r="P21" s="17">
        <f t="shared" si="29"/>
        <v>0</v>
      </c>
      <c r="Q21" s="17">
        <f t="shared" si="8"/>
        <v>1106</v>
      </c>
      <c r="R21" s="17"/>
      <c r="S21" s="57">
        <v>1.4993646759847521</v>
      </c>
      <c r="T21" s="57">
        <v>655</v>
      </c>
      <c r="U21" s="58">
        <v>112</v>
      </c>
      <c r="V21" s="61">
        <v>44337</v>
      </c>
      <c r="W21" s="62">
        <v>0</v>
      </c>
      <c r="X21" s="57">
        <f t="shared" si="9"/>
        <v>0</v>
      </c>
      <c r="Y21" s="57">
        <f t="shared" si="10"/>
        <v>0</v>
      </c>
      <c r="Z21" s="62">
        <v>0</v>
      </c>
      <c r="AA21" s="62" t="s">
        <v>35</v>
      </c>
      <c r="AB21" s="60">
        <f t="shared" si="11"/>
        <v>-0.69</v>
      </c>
      <c r="AC21" s="57">
        <v>0.41763020833333331</v>
      </c>
      <c r="AD21" s="57">
        <f t="shared" si="12"/>
        <v>-1.1526593749999998</v>
      </c>
      <c r="AE21" s="57">
        <v>-8.08</v>
      </c>
      <c r="AF21" s="57">
        <v>-8.9256459090909104</v>
      </c>
      <c r="AG21" s="57">
        <v>0</v>
      </c>
    </row>
    <row r="22" spans="1:33" ht="15.75" customHeight="1">
      <c r="A22" s="25" t="s">
        <v>70</v>
      </c>
      <c r="B22" s="13" t="s">
        <v>829</v>
      </c>
      <c r="C22" s="17">
        <f t="shared" si="4"/>
        <v>29.99</v>
      </c>
      <c r="D22" s="17">
        <v>1</v>
      </c>
      <c r="E22" s="17">
        <v>0</v>
      </c>
      <c r="F22" s="17">
        <v>29.99</v>
      </c>
      <c r="G22" s="17">
        <v>0</v>
      </c>
      <c r="H22" s="17">
        <f t="shared" si="1"/>
        <v>0</v>
      </c>
      <c r="I22" s="17">
        <f t="shared" si="2"/>
        <v>0.2637387263557549</v>
      </c>
      <c r="J22" s="17">
        <f t="shared" si="5"/>
        <v>7.9095244034090886</v>
      </c>
      <c r="K22" s="17">
        <f t="shared" si="3"/>
        <v>7.9095244034090886</v>
      </c>
      <c r="L22" s="17">
        <v>97</v>
      </c>
      <c r="M22" s="17">
        <f t="shared" si="6"/>
        <v>1.0309278350515464E-2</v>
      </c>
      <c r="N22" s="17">
        <v>316</v>
      </c>
      <c r="O22" s="17">
        <f t="shared" ref="O22:P22" si="30">D22/7</f>
        <v>0.14285714285714285</v>
      </c>
      <c r="P22" s="17">
        <f t="shared" si="30"/>
        <v>0</v>
      </c>
      <c r="Q22" s="17">
        <f t="shared" si="8"/>
        <v>2212</v>
      </c>
      <c r="R22" s="17"/>
      <c r="S22" s="57">
        <v>1.29060773480663</v>
      </c>
      <c r="T22" s="57">
        <v>312</v>
      </c>
      <c r="U22" s="58">
        <v>112</v>
      </c>
      <c r="V22" s="61">
        <v>44347</v>
      </c>
      <c r="W22" s="62">
        <v>0</v>
      </c>
      <c r="X22" s="57">
        <f t="shared" si="9"/>
        <v>0</v>
      </c>
      <c r="Y22" s="57">
        <f t="shared" si="10"/>
        <v>0</v>
      </c>
      <c r="Z22" s="62">
        <v>0</v>
      </c>
      <c r="AA22" s="62" t="s">
        <v>35</v>
      </c>
      <c r="AB22" s="60">
        <f t="shared" si="11"/>
        <v>-0.69</v>
      </c>
      <c r="AC22" s="62">
        <v>0.41763020833333331</v>
      </c>
      <c r="AD22" s="57">
        <f t="shared" si="12"/>
        <v>-0.57632968749999991</v>
      </c>
      <c r="AE22" s="57">
        <v>-8.08</v>
      </c>
      <c r="AF22" s="57">
        <v>-8.9256459090909104</v>
      </c>
      <c r="AG22" s="57">
        <v>0</v>
      </c>
    </row>
    <row r="23" spans="1:33" ht="15.75" customHeight="1">
      <c r="A23" s="25" t="s">
        <v>72</v>
      </c>
      <c r="B23" s="25" t="s">
        <v>830</v>
      </c>
      <c r="C23" s="17">
        <f t="shared" si="4"/>
        <v>28.434444444444445</v>
      </c>
      <c r="D23" s="17">
        <v>45</v>
      </c>
      <c r="E23" s="17">
        <v>1</v>
      </c>
      <c r="F23" s="17">
        <v>1279.55</v>
      </c>
      <c r="G23" s="17">
        <v>-0.37</v>
      </c>
      <c r="H23" s="17">
        <f t="shared" si="1"/>
        <v>2.8916415927474504E-4</v>
      </c>
      <c r="I23" s="17">
        <f t="shared" si="2"/>
        <v>0.23137712332727051</v>
      </c>
      <c r="J23" s="17">
        <f t="shared" si="5"/>
        <v>296.05859815340898</v>
      </c>
      <c r="K23" s="17">
        <f t="shared" si="3"/>
        <v>6.5790799589646438</v>
      </c>
      <c r="L23" s="17">
        <v>141</v>
      </c>
      <c r="M23" s="17">
        <f t="shared" si="6"/>
        <v>0.31914893617021278</v>
      </c>
      <c r="N23" s="17">
        <v>273</v>
      </c>
      <c r="O23" s="17">
        <f t="shared" ref="O23:P23" si="31">D23/7</f>
        <v>6.4285714285714288</v>
      </c>
      <c r="P23" s="17">
        <f t="shared" si="31"/>
        <v>0.14285714285714285</v>
      </c>
      <c r="Q23" s="17">
        <f t="shared" si="8"/>
        <v>41</v>
      </c>
      <c r="R23" s="17"/>
      <c r="S23" s="57">
        <v>1.616473616473616</v>
      </c>
      <c r="T23" s="57">
        <v>1122</v>
      </c>
      <c r="U23" s="58">
        <v>112</v>
      </c>
      <c r="V23" s="61">
        <v>44347</v>
      </c>
      <c r="W23" s="62">
        <v>0</v>
      </c>
      <c r="X23" s="57">
        <f t="shared" si="9"/>
        <v>0</v>
      </c>
      <c r="Y23" s="57">
        <f t="shared" si="10"/>
        <v>0</v>
      </c>
      <c r="Z23" s="62">
        <v>0</v>
      </c>
      <c r="AA23" s="62" t="s">
        <v>35</v>
      </c>
      <c r="AB23" s="60">
        <f t="shared" si="11"/>
        <v>-0.69</v>
      </c>
      <c r="AC23" s="62">
        <v>0.41763020833333331</v>
      </c>
      <c r="AD23" s="57">
        <f t="shared" si="12"/>
        <v>-25.934835937499997</v>
      </c>
      <c r="AE23" s="57">
        <v>-8.08</v>
      </c>
      <c r="AF23" s="57">
        <v>-8.9256459090909104</v>
      </c>
      <c r="AG23" s="57">
        <v>0</v>
      </c>
    </row>
    <row r="24" spans="1:33" ht="15.75" customHeight="1">
      <c r="A24" s="25" t="s">
        <v>74</v>
      </c>
      <c r="B24" s="25" t="s">
        <v>831</v>
      </c>
      <c r="C24" s="17">
        <f t="shared" si="4"/>
        <v>27.990000000000002</v>
      </c>
      <c r="D24" s="17">
        <v>15</v>
      </c>
      <c r="E24" s="17">
        <v>0</v>
      </c>
      <c r="F24" s="17">
        <v>419.85</v>
      </c>
      <c r="G24" s="17">
        <v>0</v>
      </c>
      <c r="H24" s="17">
        <f t="shared" si="1"/>
        <v>0</v>
      </c>
      <c r="I24" s="17">
        <f t="shared" si="2"/>
        <v>0.22184796010750588</v>
      </c>
      <c r="J24" s="17">
        <f t="shared" si="5"/>
        <v>93.142866051136352</v>
      </c>
      <c r="K24" s="17">
        <f t="shared" si="3"/>
        <v>6.2095244034090902</v>
      </c>
      <c r="L24" s="17">
        <v>130</v>
      </c>
      <c r="M24" s="17">
        <f t="shared" si="6"/>
        <v>0.11538461538461539</v>
      </c>
      <c r="N24" s="17">
        <v>256</v>
      </c>
      <c r="O24" s="17">
        <f t="shared" ref="O24:P24" si="32">D24/7</f>
        <v>2.1428571428571428</v>
      </c>
      <c r="P24" s="17">
        <f t="shared" si="32"/>
        <v>0</v>
      </c>
      <c r="Q24" s="17">
        <f t="shared" si="8"/>
        <v>119</v>
      </c>
      <c r="R24" s="17"/>
      <c r="S24" s="57">
        <v>1.59774964838256</v>
      </c>
      <c r="T24" s="57">
        <v>1010</v>
      </c>
      <c r="U24" s="58" t="s">
        <v>63</v>
      </c>
      <c r="V24" s="61" t="s">
        <v>63</v>
      </c>
      <c r="W24" s="62">
        <v>0</v>
      </c>
      <c r="X24" s="57">
        <f t="shared" si="9"/>
        <v>0</v>
      </c>
      <c r="Y24" s="57">
        <f t="shared" si="10"/>
        <v>0</v>
      </c>
      <c r="Z24" s="62">
        <v>0</v>
      </c>
      <c r="AA24" s="62" t="s">
        <v>35</v>
      </c>
      <c r="AB24" s="60">
        <f t="shared" si="11"/>
        <v>-0.69</v>
      </c>
      <c r="AC24" s="62">
        <v>0.41763020833333331</v>
      </c>
      <c r="AD24" s="57">
        <f t="shared" si="12"/>
        <v>-8.6449453124999991</v>
      </c>
      <c r="AE24" s="57">
        <v>-8.08</v>
      </c>
      <c r="AF24" s="57">
        <v>-8.9256459090909104</v>
      </c>
      <c r="AG24" s="57">
        <v>0</v>
      </c>
    </row>
    <row r="25" spans="1:33" ht="15.75" customHeight="1">
      <c r="A25" s="13" t="s">
        <v>76</v>
      </c>
      <c r="B25" s="13" t="s">
        <v>832</v>
      </c>
      <c r="C25" s="17">
        <f t="shared" si="4"/>
        <v>27.99</v>
      </c>
      <c r="D25" s="17">
        <v>1</v>
      </c>
      <c r="E25" s="17">
        <v>2</v>
      </c>
      <c r="F25" s="17">
        <v>27.99</v>
      </c>
      <c r="G25" s="17">
        <v>0</v>
      </c>
      <c r="H25" s="17">
        <f t="shared" si="1"/>
        <v>0</v>
      </c>
      <c r="I25" s="17">
        <f t="shared" si="2"/>
        <v>0.24328418733151444</v>
      </c>
      <c r="J25" s="17">
        <f t="shared" si="5"/>
        <v>6.8095244034090889</v>
      </c>
      <c r="K25" s="17">
        <f t="shared" si="3"/>
        <v>6.8095244034090889</v>
      </c>
      <c r="L25" s="17">
        <v>155</v>
      </c>
      <c r="M25" s="17">
        <f t="shared" si="6"/>
        <v>6.4516129032258064E-3</v>
      </c>
      <c r="N25" s="17">
        <v>254</v>
      </c>
      <c r="O25" s="17">
        <f t="shared" ref="O25:P25" si="33">D25/7</f>
        <v>0.14285714285714285</v>
      </c>
      <c r="P25" s="17">
        <f t="shared" si="33"/>
        <v>0.2857142857142857</v>
      </c>
      <c r="Q25" s="17">
        <f t="shared" si="8"/>
        <v>592</v>
      </c>
      <c r="R25" s="17"/>
      <c r="S25" s="57">
        <v>1.4792899408284019</v>
      </c>
      <c r="T25" s="57">
        <v>1010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0.41763020833333331</v>
      </c>
      <c r="AD25" s="57">
        <f t="shared" si="12"/>
        <v>-0.57632968749999991</v>
      </c>
      <c r="AE25" s="57">
        <v>-7.48</v>
      </c>
      <c r="AF25" s="57">
        <v>-8.9256459090909104</v>
      </c>
      <c r="AG25" s="57">
        <v>0</v>
      </c>
    </row>
    <row r="26" spans="1:33" ht="15.75" customHeight="1">
      <c r="A26" s="25" t="s">
        <v>78</v>
      </c>
      <c r="B26" s="25" t="s">
        <v>833</v>
      </c>
      <c r="C26" s="17">
        <f t="shared" si="4"/>
        <v>25.516315789473687</v>
      </c>
      <c r="D26" s="17">
        <v>57</v>
      </c>
      <c r="E26" s="17">
        <v>1</v>
      </c>
      <c r="F26" s="17">
        <v>1454.43</v>
      </c>
      <c r="G26" s="17">
        <v>-0.26</v>
      </c>
      <c r="H26" s="17">
        <f t="shared" si="1"/>
        <v>1.7876418940753421E-4</v>
      </c>
      <c r="I26" s="17">
        <f t="shared" si="2"/>
        <v>0.18428724035829713</v>
      </c>
      <c r="J26" s="17">
        <f t="shared" si="5"/>
        <v>268.03289099431811</v>
      </c>
      <c r="K26" s="17">
        <f t="shared" si="3"/>
        <v>4.702331420952949</v>
      </c>
      <c r="L26" s="17">
        <v>174</v>
      </c>
      <c r="M26" s="17">
        <f t="shared" si="6"/>
        <v>0.32758620689655171</v>
      </c>
      <c r="N26" s="17">
        <v>302</v>
      </c>
      <c r="O26" s="17">
        <f t="shared" ref="O26:P26" si="34">D26/7</f>
        <v>8.1428571428571423</v>
      </c>
      <c r="P26" s="17">
        <f t="shared" si="34"/>
        <v>0.14285714285714285</v>
      </c>
      <c r="Q26" s="17">
        <f t="shared" si="8"/>
        <v>36</v>
      </c>
      <c r="R26" s="17"/>
      <c r="S26" s="57">
        <v>0.61824953445065178</v>
      </c>
      <c r="T26" s="57">
        <v>1010</v>
      </c>
      <c r="U26" s="58" t="s">
        <v>63</v>
      </c>
      <c r="V26" s="61" t="s">
        <v>63</v>
      </c>
      <c r="W26" s="62">
        <v>0</v>
      </c>
      <c r="X26" s="57">
        <f t="shared" si="9"/>
        <v>0</v>
      </c>
      <c r="Y26" s="57">
        <f t="shared" si="10"/>
        <v>0</v>
      </c>
      <c r="Z26" s="62">
        <v>0</v>
      </c>
      <c r="AA26" s="62" t="s">
        <v>35</v>
      </c>
      <c r="AB26" s="60">
        <f t="shared" si="11"/>
        <v>-0.69</v>
      </c>
      <c r="AC26" s="62">
        <v>0.41763020833333331</v>
      </c>
      <c r="AD26" s="57">
        <f t="shared" si="12"/>
        <v>-32.850792187499998</v>
      </c>
      <c r="AE26" s="57">
        <v>-7.48</v>
      </c>
      <c r="AF26" s="57">
        <v>-8.9256459090909104</v>
      </c>
      <c r="AG26" s="57">
        <v>0</v>
      </c>
    </row>
    <row r="27" spans="1:33" ht="15.75" customHeight="1">
      <c r="A27" s="25" t="s">
        <v>79</v>
      </c>
      <c r="B27" s="25" t="s">
        <v>834</v>
      </c>
      <c r="C27" s="17">
        <f t="shared" si="4"/>
        <v>24.99</v>
      </c>
      <c r="D27" s="17">
        <v>35</v>
      </c>
      <c r="E27" s="17">
        <v>1</v>
      </c>
      <c r="F27" s="17">
        <v>874.65</v>
      </c>
      <c r="G27" s="17">
        <v>-0.49</v>
      </c>
      <c r="H27" s="17">
        <f t="shared" si="1"/>
        <v>5.602240896358543E-4</v>
      </c>
      <c r="I27" s="17">
        <f t="shared" si="2"/>
        <v>0.16988893170904715</v>
      </c>
      <c r="J27" s="17">
        <f t="shared" si="5"/>
        <v>148.59335411931809</v>
      </c>
      <c r="K27" s="17">
        <f t="shared" si="3"/>
        <v>4.245524403409088</v>
      </c>
      <c r="L27" s="17">
        <v>130</v>
      </c>
      <c r="M27" s="17">
        <f t="shared" si="6"/>
        <v>0.26923076923076922</v>
      </c>
      <c r="N27" s="17">
        <v>269</v>
      </c>
      <c r="O27" s="17">
        <f t="shared" ref="O27:P27" si="35">D27/7</f>
        <v>5</v>
      </c>
      <c r="P27" s="17">
        <f t="shared" si="35"/>
        <v>0.14285714285714285</v>
      </c>
      <c r="Q27" s="17">
        <f t="shared" si="8"/>
        <v>52</v>
      </c>
      <c r="R27" s="17"/>
      <c r="S27" s="57">
        <v>1.0224598930481279</v>
      </c>
      <c r="T27" s="57">
        <v>1010</v>
      </c>
      <c r="U27" s="58" t="s">
        <v>63</v>
      </c>
      <c r="V27" s="61" t="s">
        <v>63</v>
      </c>
      <c r="W27" s="62">
        <v>0</v>
      </c>
      <c r="X27" s="57">
        <f t="shared" si="9"/>
        <v>0</v>
      </c>
      <c r="Y27" s="57">
        <f t="shared" si="10"/>
        <v>0</v>
      </c>
      <c r="Z27" s="62">
        <v>0</v>
      </c>
      <c r="AA27" s="62" t="s">
        <v>35</v>
      </c>
      <c r="AB27" s="60">
        <f t="shared" si="11"/>
        <v>-0.69</v>
      </c>
      <c r="AC27" s="62">
        <v>0.41763020833333331</v>
      </c>
      <c r="AD27" s="57">
        <f t="shared" si="12"/>
        <v>-20.171539062499996</v>
      </c>
      <c r="AE27" s="57">
        <v>-7.48</v>
      </c>
      <c r="AF27" s="57">
        <v>-8.9256459090909104</v>
      </c>
      <c r="AG27" s="57">
        <v>0</v>
      </c>
    </row>
    <row r="28" spans="1:33" ht="15.75" customHeight="1">
      <c r="A28" s="25" t="s">
        <v>81</v>
      </c>
      <c r="B28" s="25" t="s">
        <v>834</v>
      </c>
      <c r="C28" s="17">
        <f t="shared" si="4"/>
        <v>24.99</v>
      </c>
      <c r="D28" s="17">
        <v>37</v>
      </c>
      <c r="E28" s="17">
        <v>0</v>
      </c>
      <c r="F28" s="17">
        <v>924.63</v>
      </c>
      <c r="G28" s="17">
        <v>-0.2</v>
      </c>
      <c r="H28" s="17">
        <f t="shared" si="1"/>
        <v>2.1630273731114069E-4</v>
      </c>
      <c r="I28" s="17">
        <f t="shared" si="2"/>
        <v>0.15757211152839504</v>
      </c>
      <c r="J28" s="17">
        <f t="shared" si="5"/>
        <v>145.69590148249989</v>
      </c>
      <c r="K28" s="17">
        <f t="shared" si="3"/>
        <v>3.9377270670945919</v>
      </c>
      <c r="L28" s="17">
        <v>151</v>
      </c>
      <c r="M28" s="17">
        <f t="shared" si="6"/>
        <v>0.24503311258278146</v>
      </c>
      <c r="N28" s="17">
        <v>224</v>
      </c>
      <c r="O28" s="17">
        <f t="shared" ref="O28:P28" si="36">D28/7</f>
        <v>5.2857142857142856</v>
      </c>
      <c r="P28" s="17">
        <f t="shared" si="36"/>
        <v>0</v>
      </c>
      <c r="Q28" s="17">
        <f t="shared" si="8"/>
        <v>42</v>
      </c>
      <c r="R28" s="17"/>
      <c r="S28" s="57">
        <v>1.290322580645161</v>
      </c>
      <c r="T28" s="57">
        <v>1010</v>
      </c>
      <c r="U28" s="58" t="s">
        <v>63</v>
      </c>
      <c r="V28" s="61" t="s">
        <v>63</v>
      </c>
      <c r="W28" s="62">
        <v>0</v>
      </c>
      <c r="X28" s="57">
        <f t="shared" si="9"/>
        <v>0</v>
      </c>
      <c r="Y28" s="57">
        <f t="shared" si="10"/>
        <v>0</v>
      </c>
      <c r="Z28" s="62">
        <v>0</v>
      </c>
      <c r="AA28" s="62" t="s">
        <v>35</v>
      </c>
      <c r="AB28" s="60">
        <f t="shared" si="11"/>
        <v>-0.69</v>
      </c>
      <c r="AC28" s="62">
        <v>0.41763020833333331</v>
      </c>
      <c r="AD28" s="57">
        <f t="shared" si="12"/>
        <v>-21.324198437499998</v>
      </c>
      <c r="AE28" s="57">
        <v>-7.48</v>
      </c>
      <c r="AF28" s="57">
        <v>-9.2420378400000001</v>
      </c>
      <c r="AG28" s="57">
        <v>0</v>
      </c>
    </row>
    <row r="29" spans="1:33" ht="15.75" customHeight="1">
      <c r="A29" s="13" t="s">
        <v>82</v>
      </c>
      <c r="B29" s="13" t="s">
        <v>835</v>
      </c>
      <c r="C29" s="17">
        <f t="shared" si="4"/>
        <v>24.99</v>
      </c>
      <c r="D29" s="17">
        <v>45</v>
      </c>
      <c r="E29" s="17">
        <v>1</v>
      </c>
      <c r="F29" s="17">
        <v>1124.55</v>
      </c>
      <c r="G29" s="17">
        <v>-0.18</v>
      </c>
      <c r="H29" s="17">
        <f t="shared" si="1"/>
        <v>1.6006402561024409E-4</v>
      </c>
      <c r="I29" s="17">
        <f t="shared" si="2"/>
        <v>0.15762835024009597</v>
      </c>
      <c r="J29" s="17">
        <f t="shared" si="5"/>
        <v>177.2609612624999</v>
      </c>
      <c r="K29" s="17">
        <f t="shared" si="3"/>
        <v>3.9391324724999981</v>
      </c>
      <c r="L29" s="17">
        <v>107</v>
      </c>
      <c r="M29" s="17">
        <f t="shared" si="6"/>
        <v>0.42056074766355139</v>
      </c>
      <c r="N29" s="17">
        <v>184</v>
      </c>
      <c r="O29" s="17">
        <f t="shared" ref="O29:P29" si="37">D29/7</f>
        <v>6.4285714285714288</v>
      </c>
      <c r="P29" s="17">
        <f t="shared" si="37"/>
        <v>0.14285714285714285</v>
      </c>
      <c r="Q29" s="17">
        <f t="shared" si="8"/>
        <v>28</v>
      </c>
      <c r="R29" s="17"/>
      <c r="S29" s="57">
        <v>1.5867346938775511</v>
      </c>
      <c r="T29" s="57">
        <v>1010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0.41763020833333331</v>
      </c>
      <c r="AD29" s="57">
        <f t="shared" si="12"/>
        <v>-25.934835937499997</v>
      </c>
      <c r="AE29" s="57">
        <v>-7.48</v>
      </c>
      <c r="AF29" s="57">
        <v>-9.2420378400000001</v>
      </c>
      <c r="AG29" s="57">
        <v>0</v>
      </c>
    </row>
    <row r="30" spans="1:33" ht="15.75" customHeight="1">
      <c r="A30" s="13" t="s">
        <v>84</v>
      </c>
      <c r="B30" s="13" t="s">
        <v>836</v>
      </c>
      <c r="C30" s="17">
        <f t="shared" si="4"/>
        <v>25.27</v>
      </c>
      <c r="D30" s="17">
        <v>25</v>
      </c>
      <c r="E30" s="17">
        <v>0</v>
      </c>
      <c r="F30" s="17">
        <v>631.75</v>
      </c>
      <c r="G30" s="17">
        <v>-0.24</v>
      </c>
      <c r="H30" s="17">
        <f t="shared" si="1"/>
        <v>3.7989711119905026E-4</v>
      </c>
      <c r="I30" s="17">
        <f t="shared" si="2"/>
        <v>0.16507845162247714</v>
      </c>
      <c r="J30" s="17">
        <f t="shared" si="5"/>
        <v>104.28831181249994</v>
      </c>
      <c r="K30" s="17">
        <f t="shared" si="3"/>
        <v>4.1715324724999974</v>
      </c>
      <c r="L30" s="17">
        <v>128</v>
      </c>
      <c r="M30" s="17">
        <f t="shared" si="6"/>
        <v>0.1953125</v>
      </c>
      <c r="N30" s="17">
        <v>158</v>
      </c>
      <c r="O30" s="17">
        <f t="shared" ref="O30:P30" si="38">D30/7</f>
        <v>3.5714285714285716</v>
      </c>
      <c r="P30" s="17">
        <f t="shared" si="38"/>
        <v>0</v>
      </c>
      <c r="Q30" s="17">
        <f t="shared" si="8"/>
        <v>44</v>
      </c>
      <c r="R30" s="17"/>
      <c r="S30" s="57">
        <v>1.1483087597571551</v>
      </c>
      <c r="T30" s="57">
        <v>1010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0.41763020833333331</v>
      </c>
      <c r="AD30" s="57">
        <f t="shared" si="12"/>
        <v>-14.408242187499997</v>
      </c>
      <c r="AE30" s="57">
        <v>-7.48</v>
      </c>
      <c r="AF30" s="57">
        <v>-9.2420378400000001</v>
      </c>
      <c r="AG30" s="57">
        <v>0</v>
      </c>
    </row>
    <row r="31" spans="1:33" ht="15.75" customHeight="1">
      <c r="A31" s="25" t="s">
        <v>85</v>
      </c>
      <c r="B31" s="33" t="s">
        <v>837</v>
      </c>
      <c r="C31" s="17">
        <f t="shared" si="4"/>
        <v>25.332285714285714</v>
      </c>
      <c r="D31" s="17">
        <v>35</v>
      </c>
      <c r="E31" s="17">
        <v>0</v>
      </c>
      <c r="F31" s="17">
        <v>886.63</v>
      </c>
      <c r="G31" s="17">
        <v>-0.12</v>
      </c>
      <c r="H31" s="17">
        <f t="shared" si="1"/>
        <v>1.3534394279462685E-4</v>
      </c>
      <c r="I31" s="17">
        <f t="shared" si="2"/>
        <v>0.16700612040817472</v>
      </c>
      <c r="J31" s="17">
        <f t="shared" si="5"/>
        <v>148.07263653749996</v>
      </c>
      <c r="K31" s="17">
        <f t="shared" si="3"/>
        <v>4.2306467582142844</v>
      </c>
      <c r="L31" s="17">
        <v>131</v>
      </c>
      <c r="M31" s="17">
        <f t="shared" si="6"/>
        <v>0.26717557251908397</v>
      </c>
      <c r="N31" s="17">
        <v>127</v>
      </c>
      <c r="O31" s="17">
        <f t="shared" ref="O31:P31" si="39">D31/7</f>
        <v>5</v>
      </c>
      <c r="P31" s="17">
        <f t="shared" si="39"/>
        <v>0</v>
      </c>
      <c r="Q31" s="17">
        <f t="shared" si="8"/>
        <v>25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1.143362831858407</v>
      </c>
      <c r="T31" s="62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62">
        <v>0</v>
      </c>
      <c r="X31" s="57">
        <f t="shared" si="9"/>
        <v>0</v>
      </c>
      <c r="Y31" s="57">
        <f t="shared" si="10"/>
        <v>0</v>
      </c>
      <c r="Z31" s="62">
        <v>0</v>
      </c>
      <c r="AA31" s="62" t="s">
        <v>35</v>
      </c>
      <c r="AB31" s="60">
        <f t="shared" si="11"/>
        <v>-0.69</v>
      </c>
      <c r="AC31" s="62">
        <v>0.41763020833333331</v>
      </c>
      <c r="AD31" s="57">
        <f t="shared" si="12"/>
        <v>-20.171539062499996</v>
      </c>
      <c r="AE31" s="57">
        <v>-7.48</v>
      </c>
      <c r="AF31" s="57">
        <v>-9.2420378400000001</v>
      </c>
      <c r="AG31" s="57">
        <v>0</v>
      </c>
    </row>
    <row r="32" spans="1:33" ht="15.75" customHeight="1"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U32" s="19"/>
      <c r="V32" s="26"/>
      <c r="AE32" s="20"/>
      <c r="AF32" s="20"/>
      <c r="AG32" s="20"/>
    </row>
    <row r="33" spans="3:33" ht="15.75" customHeight="1"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U33" s="19"/>
      <c r="V33" s="26"/>
      <c r="AE33" s="20"/>
      <c r="AF33" s="20"/>
      <c r="AG33" s="20"/>
    </row>
    <row r="34" spans="3:33" ht="15.75" customHeight="1"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U34" s="19"/>
      <c r="V34" s="26"/>
      <c r="AE34" s="20"/>
      <c r="AF34" s="20"/>
      <c r="AG34" s="20"/>
    </row>
    <row r="35" spans="3:33" ht="15.75" customHeight="1"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U35" s="19"/>
      <c r="V35" s="26"/>
      <c r="AE35" s="20"/>
      <c r="AF35" s="20"/>
      <c r="AG35" s="20"/>
    </row>
    <row r="36" spans="3:33" ht="15.75" customHeight="1"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U36" s="19"/>
      <c r="V36" s="26"/>
      <c r="AE36" s="20"/>
      <c r="AF36" s="20"/>
      <c r="AG36" s="20"/>
    </row>
    <row r="37" spans="3:33" ht="15.75" customHeight="1"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U37" s="19"/>
      <c r="V37" s="26"/>
      <c r="AE37" s="20"/>
      <c r="AF37" s="20"/>
      <c r="AG37" s="20"/>
    </row>
    <row r="38" spans="3:33" ht="15.75" customHeight="1"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U38" s="19"/>
      <c r="V38" s="26"/>
      <c r="AE38" s="20"/>
      <c r="AF38" s="20"/>
      <c r="AG38" s="20"/>
    </row>
    <row r="39" spans="3:33" ht="15.75" customHeight="1"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U39" s="19"/>
      <c r="V39" s="26"/>
      <c r="AE39" s="20"/>
      <c r="AF39" s="20"/>
      <c r="AG39" s="20"/>
    </row>
    <row r="40" spans="3:33" ht="15.75" customHeight="1"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U40" s="19"/>
      <c r="V40" s="26"/>
      <c r="AE40" s="20"/>
      <c r="AF40" s="20"/>
      <c r="AG40" s="20"/>
    </row>
    <row r="41" spans="3:33" ht="15.75" customHeight="1"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U41" s="19"/>
      <c r="V41" s="26"/>
      <c r="AE41" s="20"/>
      <c r="AF41" s="20"/>
      <c r="AG41" s="20"/>
    </row>
    <row r="42" spans="3:33" ht="15.75" customHeight="1"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U42" s="19"/>
      <c r="V42" s="26"/>
      <c r="AE42" s="20"/>
      <c r="AF42" s="20"/>
      <c r="AG42" s="20"/>
    </row>
    <row r="43" spans="3:33" ht="15.75" customHeight="1"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U43" s="19"/>
      <c r="V43" s="26"/>
      <c r="AE43" s="20"/>
      <c r="AF43" s="20"/>
      <c r="AG43" s="20"/>
    </row>
    <row r="44" spans="3:33" ht="15.75" customHeight="1"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U44" s="19"/>
      <c r="V44" s="26"/>
      <c r="AE44" s="20"/>
      <c r="AF44" s="20"/>
      <c r="AG44" s="20"/>
    </row>
    <row r="45" spans="3:33" ht="15.75" customHeight="1"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U45" s="19"/>
      <c r="V45" s="26"/>
      <c r="AE45" s="20"/>
      <c r="AF45" s="20"/>
      <c r="AG45" s="20"/>
    </row>
    <row r="46" spans="3:33" ht="15.75" customHeight="1"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U46" s="19"/>
      <c r="V46" s="26"/>
      <c r="AE46" s="20"/>
      <c r="AF46" s="20"/>
      <c r="AG46" s="20"/>
    </row>
    <row r="47" spans="3:33" ht="15.75" customHeight="1"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U47" s="19"/>
      <c r="V47" s="26"/>
      <c r="AE47" s="20"/>
      <c r="AF47" s="20"/>
      <c r="AG47" s="20"/>
    </row>
    <row r="48" spans="3:33" ht="15.75" customHeight="1"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U48" s="19"/>
      <c r="V48" s="26"/>
      <c r="AE48" s="20"/>
      <c r="AF48" s="20"/>
      <c r="AG48" s="20"/>
    </row>
    <row r="49" spans="3:33" ht="15.75" customHeight="1"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U49" s="19"/>
      <c r="V49" s="26"/>
      <c r="AE49" s="20"/>
      <c r="AF49" s="20"/>
      <c r="AG49" s="20"/>
    </row>
    <row r="50" spans="3:33" ht="15.75" customHeight="1"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U50" s="19"/>
      <c r="V50" s="26"/>
      <c r="AE50" s="20"/>
      <c r="AF50" s="20"/>
      <c r="AG50" s="20"/>
    </row>
    <row r="51" spans="3:33" ht="15.75" customHeight="1"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U51" s="19"/>
      <c r="V51" s="26"/>
      <c r="AE51" s="20"/>
      <c r="AF51" s="20"/>
      <c r="AG51" s="20"/>
    </row>
    <row r="52" spans="3:33" ht="15.75" customHeight="1"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U52" s="19"/>
      <c r="V52" s="26"/>
      <c r="AE52" s="20"/>
      <c r="AF52" s="20"/>
      <c r="AG52" s="20"/>
    </row>
    <row r="53" spans="3:33" ht="15.75" customHeight="1"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U53" s="19"/>
      <c r="V53" s="26"/>
      <c r="AE53" s="20"/>
      <c r="AF53" s="20"/>
      <c r="AG53" s="20"/>
    </row>
    <row r="54" spans="3:33" ht="15.75" customHeight="1"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U54" s="19"/>
      <c r="V54" s="26"/>
      <c r="AE54" s="20"/>
      <c r="AF54" s="20"/>
      <c r="AG54" s="20"/>
    </row>
    <row r="55" spans="3:33" ht="15.75" customHeight="1"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U55" s="19"/>
      <c r="V55" s="26"/>
      <c r="AE55" s="20"/>
      <c r="AF55" s="20"/>
      <c r="AG55" s="20"/>
    </row>
    <row r="56" spans="3:33" ht="15.75" customHeight="1"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U56" s="19"/>
      <c r="V56" s="26"/>
      <c r="AE56" s="20"/>
      <c r="AF56" s="20"/>
      <c r="AG56" s="20"/>
    </row>
    <row r="57" spans="3:33" ht="15.75" customHeight="1"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U57" s="19"/>
      <c r="V57" s="26"/>
      <c r="AE57" s="20"/>
      <c r="AF57" s="20"/>
      <c r="AG57" s="20"/>
    </row>
    <row r="58" spans="3:33" ht="15.75" customHeight="1"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U58" s="19"/>
      <c r="V58" s="26"/>
      <c r="AE58" s="20"/>
      <c r="AF58" s="20"/>
      <c r="AG58" s="20"/>
    </row>
    <row r="59" spans="3:33" ht="15.75" customHeight="1"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U59" s="19"/>
      <c r="V59" s="26"/>
      <c r="AE59" s="20"/>
      <c r="AF59" s="20"/>
      <c r="AG59" s="20"/>
    </row>
    <row r="60" spans="3:33" ht="15.75" customHeight="1"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U60" s="19"/>
      <c r="V60" s="26"/>
      <c r="AE60" s="20"/>
      <c r="AF60" s="20"/>
      <c r="AG60" s="20"/>
    </row>
    <row r="61" spans="3:33" ht="15.75" customHeight="1"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U61" s="19"/>
      <c r="V61" s="26"/>
      <c r="AE61" s="20"/>
      <c r="AF61" s="20"/>
      <c r="AG61" s="20"/>
    </row>
    <row r="62" spans="3:33" ht="15.75" customHeight="1"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U62" s="19"/>
      <c r="V62" s="26"/>
      <c r="AE62" s="20"/>
      <c r="AF62" s="20"/>
      <c r="AG62" s="20"/>
    </row>
    <row r="63" spans="3:33" ht="15.75" customHeight="1"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U63" s="19"/>
      <c r="V63" s="26"/>
      <c r="AE63" s="20"/>
      <c r="AF63" s="20"/>
      <c r="AG63" s="20"/>
    </row>
    <row r="64" spans="3:33" ht="15.75" customHeight="1"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U64" s="19"/>
      <c r="V64" s="26"/>
      <c r="AE64" s="20"/>
      <c r="AF64" s="20"/>
      <c r="AG64" s="20"/>
    </row>
    <row r="65" spans="3:33" ht="15.75" customHeight="1"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U65" s="19"/>
      <c r="V65" s="26"/>
      <c r="AE65" s="20"/>
      <c r="AF65" s="20"/>
      <c r="AG65" s="20"/>
    </row>
    <row r="66" spans="3:33" ht="15.75" customHeight="1"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U66" s="19"/>
      <c r="V66" s="26"/>
      <c r="AE66" s="20"/>
      <c r="AF66" s="20"/>
      <c r="AG66" s="20"/>
    </row>
    <row r="67" spans="3:33" ht="15.75" customHeight="1"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U67" s="19"/>
      <c r="V67" s="26"/>
      <c r="AE67" s="20"/>
      <c r="AF67" s="20"/>
      <c r="AG67" s="20"/>
    </row>
    <row r="68" spans="3:33" ht="15.75" customHeight="1"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U68" s="19"/>
      <c r="V68" s="26"/>
      <c r="AE68" s="20"/>
      <c r="AF68" s="20"/>
      <c r="AG68" s="20"/>
    </row>
    <row r="69" spans="3:33" ht="15.75" customHeight="1"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U69" s="19"/>
      <c r="V69" s="26"/>
      <c r="AE69" s="20"/>
      <c r="AF69" s="20"/>
      <c r="AG69" s="20"/>
    </row>
    <row r="70" spans="3:33" ht="15.75" customHeight="1"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U70" s="19"/>
      <c r="V70" s="26"/>
      <c r="AE70" s="20"/>
      <c r="AF70" s="20"/>
      <c r="AG70" s="20"/>
    </row>
    <row r="71" spans="3:33" ht="15.75" customHeight="1"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U71" s="19"/>
      <c r="V71" s="26"/>
      <c r="AE71" s="20"/>
      <c r="AF71" s="20"/>
      <c r="AG71" s="20"/>
    </row>
    <row r="72" spans="3:33" ht="15.75" customHeight="1"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U72" s="19"/>
      <c r="V72" s="26"/>
      <c r="AE72" s="20"/>
      <c r="AF72" s="20"/>
      <c r="AG72" s="20"/>
    </row>
    <row r="73" spans="3:33" ht="15.75" customHeight="1"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U73" s="19"/>
      <c r="V73" s="26"/>
      <c r="AE73" s="20"/>
      <c r="AF73" s="20"/>
      <c r="AG73" s="20"/>
    </row>
    <row r="74" spans="3:33" ht="15.75" customHeight="1"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U74" s="19"/>
      <c r="V74" s="26"/>
      <c r="AE74" s="20"/>
      <c r="AF74" s="20"/>
      <c r="AG74" s="20"/>
    </row>
    <row r="75" spans="3:33" ht="15.75" customHeight="1"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U75" s="19"/>
      <c r="V75" s="26"/>
      <c r="AE75" s="20"/>
      <c r="AF75" s="20"/>
      <c r="AG75" s="20"/>
    </row>
    <row r="76" spans="3:33" ht="15.75" customHeight="1"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U76" s="19"/>
      <c r="V76" s="26"/>
      <c r="AE76" s="20"/>
      <c r="AF76" s="20"/>
      <c r="AG76" s="20"/>
    </row>
    <row r="77" spans="3:33" ht="15.75" customHeight="1"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U77" s="19"/>
      <c r="V77" s="26"/>
      <c r="AE77" s="20"/>
      <c r="AF77" s="20"/>
      <c r="AG77" s="20"/>
    </row>
    <row r="78" spans="3:33" ht="15.75" customHeight="1"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U78" s="19"/>
      <c r="V78" s="26"/>
      <c r="AE78" s="20"/>
      <c r="AF78" s="20"/>
      <c r="AG78" s="20"/>
    </row>
    <row r="79" spans="3:33" ht="15.75" customHeight="1"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U79" s="19"/>
      <c r="V79" s="26"/>
      <c r="AE79" s="20"/>
      <c r="AF79" s="20"/>
      <c r="AG79" s="20"/>
    </row>
    <row r="80" spans="3:33" ht="15.75" customHeight="1"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U80" s="19"/>
      <c r="V80" s="26"/>
      <c r="AE80" s="20"/>
      <c r="AF80" s="20"/>
      <c r="AG80" s="20"/>
    </row>
    <row r="81" spans="3:33" ht="15.75" customHeight="1"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U81" s="19"/>
      <c r="V81" s="26"/>
      <c r="AE81" s="20"/>
      <c r="AF81" s="20"/>
      <c r="AG81" s="20"/>
    </row>
    <row r="82" spans="3:33" ht="15.75" customHeight="1"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U82" s="19"/>
      <c r="V82" s="26"/>
      <c r="AE82" s="20"/>
      <c r="AF82" s="20"/>
      <c r="AG82" s="20"/>
    </row>
    <row r="83" spans="3:33" ht="15.75" customHeight="1"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U83" s="19"/>
      <c r="V83" s="26"/>
      <c r="AE83" s="20"/>
      <c r="AF83" s="20"/>
      <c r="AG83" s="20"/>
    </row>
    <row r="84" spans="3:33" ht="15.75" customHeight="1"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U84" s="19"/>
      <c r="V84" s="26"/>
      <c r="AE84" s="20"/>
      <c r="AF84" s="20"/>
      <c r="AG84" s="20"/>
    </row>
    <row r="85" spans="3:33" ht="15.75" customHeight="1"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U85" s="19"/>
      <c r="V85" s="26"/>
      <c r="AE85" s="20"/>
      <c r="AF85" s="20"/>
      <c r="AG85" s="20"/>
    </row>
    <row r="86" spans="3:33" ht="15.75" customHeight="1"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U86" s="19"/>
      <c r="V86" s="26"/>
      <c r="AE86" s="20"/>
      <c r="AF86" s="20"/>
      <c r="AG86" s="20"/>
    </row>
    <row r="87" spans="3:33" ht="15.75" customHeight="1"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U87" s="19"/>
      <c r="V87" s="26"/>
      <c r="AE87" s="20"/>
      <c r="AF87" s="20"/>
      <c r="AG87" s="20"/>
    </row>
    <row r="88" spans="3:33" ht="15.75" customHeight="1"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U88" s="19"/>
      <c r="V88" s="26"/>
      <c r="AE88" s="20"/>
      <c r="AF88" s="20"/>
      <c r="AG88" s="20"/>
    </row>
    <row r="89" spans="3:33" ht="15.75" customHeight="1"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U89" s="19"/>
      <c r="V89" s="26"/>
      <c r="AE89" s="20"/>
      <c r="AF89" s="20"/>
      <c r="AG89" s="20"/>
    </row>
    <row r="90" spans="3:33" ht="15.75" customHeight="1"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U90" s="19"/>
      <c r="V90" s="26"/>
      <c r="AE90" s="20"/>
      <c r="AF90" s="20"/>
      <c r="AG90" s="20"/>
    </row>
    <row r="91" spans="3:33" ht="15.75" customHeight="1"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U91" s="19"/>
      <c r="V91" s="26"/>
      <c r="AE91" s="20"/>
      <c r="AF91" s="20"/>
      <c r="AG91" s="20"/>
    </row>
    <row r="92" spans="3:33" ht="15.75" customHeight="1"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U92" s="19"/>
      <c r="V92" s="26"/>
      <c r="AE92" s="20"/>
      <c r="AF92" s="20"/>
      <c r="AG92" s="20"/>
    </row>
    <row r="93" spans="3:33" ht="15.75" customHeight="1"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U93" s="19"/>
      <c r="V93" s="26"/>
      <c r="AE93" s="20"/>
      <c r="AF93" s="20"/>
      <c r="AG93" s="20"/>
    </row>
    <row r="94" spans="3:33" ht="15.75" customHeight="1"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U94" s="19"/>
      <c r="V94" s="26"/>
      <c r="AE94" s="20"/>
      <c r="AF94" s="20"/>
      <c r="AG94" s="20"/>
    </row>
    <row r="95" spans="3:33" ht="15.75" customHeight="1"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</row>
    <row r="96" spans="3:33" ht="15.75" customHeight="1"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</row>
    <row r="97" spans="3:19" ht="15.75" customHeight="1"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</row>
    <row r="98" spans="3:19" ht="15.75" customHeight="1"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</row>
    <row r="99" spans="3:19" ht="15.75" customHeight="1"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</row>
    <row r="100" spans="3:19" ht="15.75" customHeight="1"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</row>
    <row r="101" spans="3:19" ht="15.75" customHeight="1"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</row>
    <row r="102" spans="3:19" ht="15.75" customHeight="1"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</row>
    <row r="103" spans="3:19" ht="15.75" customHeight="1"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</row>
    <row r="104" spans="3:19" ht="15.75" customHeight="1"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</row>
    <row r="105" spans="3:19" ht="15.75" customHeight="1"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</row>
    <row r="106" spans="3:19" ht="15.75" customHeight="1"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</row>
    <row r="107" spans="3:19" ht="15.75" customHeight="1"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</row>
    <row r="108" spans="3:19" ht="15.75" customHeight="1"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</row>
    <row r="109" spans="3:19" ht="15.75" customHeight="1"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</row>
    <row r="110" spans="3:19" ht="15.75" customHeight="1"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</row>
    <row r="111" spans="3:19" ht="15.75" customHeight="1"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</row>
    <row r="112" spans="3:19" ht="15.75" customHeight="1"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</row>
    <row r="113" spans="3:19" ht="15.75" customHeight="1"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</row>
    <row r="114" spans="3:19" ht="15.75" customHeight="1"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</row>
    <row r="115" spans="3:19" ht="15.75" customHeight="1"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</row>
    <row r="116" spans="3:19" ht="15.75" customHeight="1"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</row>
    <row r="117" spans="3:19" ht="15.75" customHeight="1"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</row>
    <row r="118" spans="3:19" ht="15.75" customHeight="1"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</row>
    <row r="119" spans="3:19" ht="15.75" customHeight="1"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</row>
    <row r="120" spans="3:19" ht="15.75" customHeight="1"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</row>
    <row r="121" spans="3:19" ht="15.75" customHeight="1"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</row>
    <row r="122" spans="3:19" ht="15.75" customHeight="1"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</row>
    <row r="123" spans="3:19" ht="15.75" customHeight="1"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</row>
    <row r="124" spans="3:19" ht="15.75" customHeight="1"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</row>
    <row r="125" spans="3:19" ht="15.75" customHeight="1"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</row>
    <row r="126" spans="3:19" ht="15.75" customHeight="1"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</row>
    <row r="127" spans="3:19" ht="15.75" customHeight="1"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</row>
    <row r="128" spans="3:19" ht="15.75" customHeight="1"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</row>
    <row r="129" spans="3:19" ht="15.75" customHeight="1"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</row>
    <row r="130" spans="3:19" ht="15.75" customHeight="1"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</row>
    <row r="131" spans="3:19" ht="15.75" customHeight="1"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</row>
    <row r="132" spans="3:19" ht="15.75" customHeight="1"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</row>
    <row r="133" spans="3:19" ht="15.75" customHeight="1"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</row>
    <row r="134" spans="3:19" ht="15.75" customHeight="1"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</row>
    <row r="135" spans="3:19" ht="15.75" customHeight="1"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</row>
    <row r="136" spans="3:19" ht="15.75" customHeight="1"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</row>
    <row r="137" spans="3:19" ht="15.75" customHeight="1"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</row>
    <row r="138" spans="3:19" ht="15.75" customHeight="1"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</row>
    <row r="139" spans="3:19" ht="15.75" customHeight="1"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</row>
    <row r="140" spans="3:19" ht="15.75" customHeight="1"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</row>
    <row r="141" spans="3:19" ht="15.75" customHeight="1"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</row>
    <row r="142" spans="3:19" ht="15.75" customHeight="1"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</row>
    <row r="143" spans="3:19" ht="15.75" customHeight="1"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</row>
    <row r="144" spans="3:19" ht="15.75" customHeight="1"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</row>
    <row r="145" spans="3:19" ht="15.75" customHeight="1"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</row>
    <row r="146" spans="3:19" ht="15.75" customHeight="1"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</row>
    <row r="147" spans="3:19" ht="15.75" customHeight="1"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</row>
    <row r="148" spans="3:19" ht="15.75" customHeight="1"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</row>
    <row r="149" spans="3:19" ht="15.75" customHeight="1"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</row>
    <row r="150" spans="3:19" ht="15.75" customHeight="1"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</row>
    <row r="151" spans="3:19" ht="15.75" customHeight="1"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</row>
    <row r="152" spans="3:19" ht="15.75" customHeight="1"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</row>
    <row r="153" spans="3:19" ht="15.75" customHeight="1"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</row>
    <row r="154" spans="3:19" ht="15.75" customHeight="1"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</row>
    <row r="155" spans="3:19" ht="15.75" customHeight="1"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</row>
    <row r="156" spans="3:19" ht="15.75" customHeight="1"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</row>
    <row r="157" spans="3:19" ht="15.75" customHeight="1"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</row>
    <row r="158" spans="3:19" ht="15.75" customHeight="1"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</row>
    <row r="159" spans="3:19" ht="15.75" customHeight="1"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</row>
    <row r="160" spans="3:19" ht="15.75" customHeight="1"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</row>
    <row r="161" spans="3:19" ht="15.75" customHeight="1"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</row>
    <row r="162" spans="3:19" ht="15.75" customHeight="1"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</row>
    <row r="163" spans="3:19" ht="15.75" customHeight="1"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</row>
    <row r="164" spans="3:19" ht="15.75" customHeight="1"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</row>
    <row r="165" spans="3:19" ht="15.75" customHeight="1"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</row>
    <row r="166" spans="3:19" ht="15.75" customHeight="1"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</row>
    <row r="167" spans="3:19" ht="15.75" customHeight="1"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</row>
    <row r="168" spans="3:19" ht="15.75" customHeight="1"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</row>
    <row r="169" spans="3:19" ht="15.75" customHeight="1"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</row>
    <row r="170" spans="3:19" ht="15.75" customHeight="1"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</row>
    <row r="171" spans="3:19" ht="15.75" customHeight="1"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</row>
    <row r="172" spans="3:19" ht="15.75" customHeight="1"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</row>
    <row r="173" spans="3:19" ht="15.75" customHeight="1"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</row>
    <row r="174" spans="3:19" ht="15.75" customHeight="1"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</row>
    <row r="175" spans="3:19" ht="15.75" customHeight="1"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</row>
    <row r="176" spans="3:19" ht="15.75" customHeight="1"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</row>
    <row r="177" spans="3:19" ht="15.75" customHeight="1"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</row>
    <row r="178" spans="3:19" ht="15.75" customHeight="1"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</row>
    <row r="179" spans="3:19" ht="15.75" customHeight="1"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</row>
    <row r="180" spans="3:19" ht="15.75" customHeight="1"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</row>
    <row r="181" spans="3:19" ht="15.75" customHeight="1"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</row>
    <row r="182" spans="3:19" ht="15.75" customHeight="1"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</row>
    <row r="183" spans="3:19" ht="15.75" customHeight="1"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</row>
    <row r="184" spans="3:19" ht="15.75" customHeight="1"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</row>
    <row r="185" spans="3:19" ht="15.75" customHeight="1"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</row>
    <row r="186" spans="3:19" ht="15.75" customHeight="1"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</row>
    <row r="187" spans="3:19" ht="15.75" customHeight="1"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</row>
    <row r="188" spans="3:19" ht="15.75" customHeight="1"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</row>
    <row r="189" spans="3:19" ht="15.75" customHeight="1"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</row>
    <row r="190" spans="3:19" ht="15.75" customHeight="1"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</row>
    <row r="191" spans="3:19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3:19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17" customWidth="1"/>
    <col min="3" max="3" width="8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2.164062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Info!B1:BJ7000""),4,FALSE),"""")"),"16oz Amber Glass Beer Bottles for Home Brewing - 12 Pack with Flip Caps")</f>
        <v>16oz Amber Glass Beer Bottles for Home Brewing - 12 Pack with Flip Caps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Info!B1:BJ7000""),3,FALSE),"""")"),"B0858F5KD8")</f>
        <v>B0858F5KD8</v>
      </c>
      <c r="B2" s="2" t="s">
        <v>838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23.211735882352944</v>
      </c>
      <c r="D3" s="4">
        <f>SUM(D4:D99763)</f>
        <v>584</v>
      </c>
      <c r="E3" s="4"/>
      <c r="F3" s="5">
        <f t="shared" ref="F3:G3" si="0">SUM(F4:F99763)</f>
        <v>20654.51999999999</v>
      </c>
      <c r="G3" s="5">
        <f t="shared" si="0"/>
        <v>0</v>
      </c>
      <c r="H3" s="6">
        <f t="shared" ref="H3:H31" si="1">G3/F3*-1</f>
        <v>0</v>
      </c>
      <c r="I3" s="7">
        <f t="shared" ref="I3:I31" si="2">J3/F3</f>
        <v>0.27858470883525044</v>
      </c>
      <c r="J3" s="5">
        <f>SUM(J4:J99763)</f>
        <v>5754.0334403318539</v>
      </c>
      <c r="K3" s="5">
        <f t="shared" ref="K3:K31" si="3">J3/D3</f>
        <v>9.8527969868696132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Info!B2:BZ7000""),36,false)),"""")*-1"),-11.0499755)</f>
        <v>-11.0499755</v>
      </c>
      <c r="AG3" s="5">
        <f>SUM(AG4:AG99763)</f>
        <v>0</v>
      </c>
    </row>
    <row r="4" spans="1:33" ht="15.75" customHeight="1">
      <c r="A4" s="13" t="s">
        <v>33</v>
      </c>
      <c r="B4" s="13" t="s">
        <v>839</v>
      </c>
      <c r="C4" s="17">
        <f t="shared" ref="C4:C31" si="4">IFERROR(F4/D4," - ")</f>
        <v>38.359565217391236</v>
      </c>
      <c r="D4" s="17">
        <v>92</v>
      </c>
      <c r="E4" s="17">
        <v>0</v>
      </c>
      <c r="F4" s="17">
        <v>3529.0799999999936</v>
      </c>
      <c r="G4" s="17">
        <v>0</v>
      </c>
      <c r="H4" s="17">
        <f t="shared" si="1"/>
        <v>0</v>
      </c>
      <c r="I4" s="17">
        <f t="shared" si="2"/>
        <v>0.33618908341785375</v>
      </c>
      <c r="J4" s="17">
        <f t="shared" ref="J4:J31" si="5">F4*0.85+G4+AF4*D4+D4*AE4+AG4+AD4</f>
        <v>1186.4381705082772</v>
      </c>
      <c r="K4" s="17">
        <f t="shared" si="3"/>
        <v>12.896067070742143</v>
      </c>
      <c r="L4" s="17">
        <v>145</v>
      </c>
      <c r="M4" s="17">
        <f t="shared" ref="M4:M31" si="6">IFERROR(D4/L4,"-")</f>
        <v>0.6344827586206897</v>
      </c>
      <c r="N4" s="17">
        <v>616</v>
      </c>
      <c r="O4" s="17">
        <f t="shared" ref="O4:P4" si="7">D4/7</f>
        <v>13.142857142857142</v>
      </c>
      <c r="P4" s="17">
        <f t="shared" si="7"/>
        <v>0</v>
      </c>
      <c r="Q4" s="17">
        <f t="shared" ref="Q4:Q31" si="8">ROUNDDOWN(N4/(O4+P4),0)</f>
        <v>46</v>
      </c>
      <c r="R4" s="17"/>
      <c r="S4" s="57">
        <v>1.4764150943396199</v>
      </c>
      <c r="T4" s="57">
        <v>80</v>
      </c>
      <c r="U4" s="58">
        <v>80</v>
      </c>
      <c r="V4" s="61">
        <v>44236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0.76919940740740733</v>
      </c>
      <c r="AD4" s="57">
        <f t="shared" ref="AD4:AD31" si="12">IFERROR(AB4*AC4*D4*2,0)</f>
        <v>-97.657556764444422</v>
      </c>
      <c r="AE4" s="57">
        <v>-9.2200000000000006</v>
      </c>
      <c r="AF4" s="57">
        <v>-9.4280681818181797</v>
      </c>
      <c r="AG4" s="57">
        <v>0</v>
      </c>
    </row>
    <row r="5" spans="1:33" ht="15.75" customHeight="1">
      <c r="A5" s="13" t="s">
        <v>36</v>
      </c>
      <c r="B5" s="13" t="s">
        <v>840</v>
      </c>
      <c r="C5" s="17">
        <f t="shared" si="4"/>
        <v>36.561428571428522</v>
      </c>
      <c r="D5" s="17">
        <v>84</v>
      </c>
      <c r="E5" s="17">
        <v>0</v>
      </c>
      <c r="F5" s="17">
        <v>3071.1599999999958</v>
      </c>
      <c r="G5" s="17">
        <v>0</v>
      </c>
      <c r="H5" s="17">
        <f t="shared" si="1"/>
        <v>0</v>
      </c>
      <c r="I5" s="17">
        <f t="shared" si="2"/>
        <v>0.31091922186424803</v>
      </c>
      <c r="J5" s="17">
        <f t="shared" si="5"/>
        <v>954.88267742060259</v>
      </c>
      <c r="K5" s="17">
        <f t="shared" si="3"/>
        <v>11.367650921673841</v>
      </c>
      <c r="L5" s="17">
        <v>133</v>
      </c>
      <c r="M5" s="17">
        <f t="shared" si="6"/>
        <v>0.63157894736842102</v>
      </c>
      <c r="N5" s="17">
        <v>501</v>
      </c>
      <c r="O5" s="17">
        <f t="shared" ref="O5:P5" si="13">D5/7</f>
        <v>12</v>
      </c>
      <c r="P5" s="17">
        <f t="shared" si="13"/>
        <v>0</v>
      </c>
      <c r="Q5" s="17">
        <f t="shared" si="8"/>
        <v>41</v>
      </c>
      <c r="R5" s="17"/>
      <c r="S5" s="57">
        <v>1.3514077163712199</v>
      </c>
      <c r="T5" s="57">
        <v>80</v>
      </c>
      <c r="U5" s="58">
        <v>80</v>
      </c>
      <c r="V5" s="61">
        <v>44236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0.76919940740740733</v>
      </c>
      <c r="AD5" s="57">
        <f t="shared" si="12"/>
        <v>-89.16559530666666</v>
      </c>
      <c r="AE5" s="57">
        <v>-9.2200000000000006</v>
      </c>
      <c r="AF5" s="57">
        <v>-9.4280681818181797</v>
      </c>
      <c r="AG5" s="57">
        <v>0</v>
      </c>
    </row>
    <row r="6" spans="1:33" ht="15.75" customHeight="1">
      <c r="A6" s="13" t="s">
        <v>38</v>
      </c>
      <c r="B6" s="13" t="s">
        <v>841</v>
      </c>
      <c r="C6" s="17">
        <f t="shared" si="4"/>
        <v>37.800344827586201</v>
      </c>
      <c r="D6" s="17">
        <v>58</v>
      </c>
      <c r="E6" s="17">
        <v>0</v>
      </c>
      <c r="F6" s="17">
        <v>2192.4199999999996</v>
      </c>
      <c r="G6" s="17">
        <v>0</v>
      </c>
      <c r="H6" s="17">
        <f t="shared" si="1"/>
        <v>0</v>
      </c>
      <c r="I6" s="17">
        <f t="shared" si="2"/>
        <v>0.32858773633047333</v>
      </c>
      <c r="J6" s="17">
        <f t="shared" si="5"/>
        <v>720.40232488565618</v>
      </c>
      <c r="K6" s="17">
        <f t="shared" si="3"/>
        <v>12.420729739407864</v>
      </c>
      <c r="L6" s="17">
        <v>132</v>
      </c>
      <c r="M6" s="17">
        <f t="shared" si="6"/>
        <v>0.43939393939393939</v>
      </c>
      <c r="N6" s="17">
        <v>447</v>
      </c>
      <c r="O6" s="17">
        <f t="shared" ref="O6:P6" si="14">D6/7</f>
        <v>8.2857142857142865</v>
      </c>
      <c r="P6" s="17">
        <f t="shared" si="14"/>
        <v>0</v>
      </c>
      <c r="Q6" s="17">
        <f t="shared" si="8"/>
        <v>53</v>
      </c>
      <c r="R6" s="17"/>
      <c r="S6" s="57">
        <v>1.37915234822451</v>
      </c>
      <c r="T6" s="57">
        <v>800</v>
      </c>
      <c r="U6" s="58" t="s">
        <v>63</v>
      </c>
      <c r="V6" s="61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0.76919940740740733</v>
      </c>
      <c r="AD6" s="57">
        <f t="shared" si="12"/>
        <v>-61.566720568888883</v>
      </c>
      <c r="AE6" s="57">
        <v>-9.2200000000000006</v>
      </c>
      <c r="AF6" s="57">
        <v>-9.4280681818181797</v>
      </c>
      <c r="AG6" s="57">
        <v>0</v>
      </c>
    </row>
    <row r="7" spans="1:33" ht="15.75" customHeight="1">
      <c r="A7" s="13" t="s">
        <v>40</v>
      </c>
      <c r="B7" s="13" t="s">
        <v>88</v>
      </c>
      <c r="C7" s="17">
        <f t="shared" si="4"/>
        <v>40.095263157894742</v>
      </c>
      <c r="D7" s="17">
        <v>38</v>
      </c>
      <c r="E7" s="17">
        <v>0</v>
      </c>
      <c r="F7" s="17">
        <v>1523.6200000000001</v>
      </c>
      <c r="G7" s="17">
        <v>0</v>
      </c>
      <c r="H7" s="17">
        <f t="shared" si="1"/>
        <v>0</v>
      </c>
      <c r="I7" s="17">
        <f t="shared" si="2"/>
        <v>0.3584316247880413</v>
      </c>
      <c r="J7" s="17">
        <f t="shared" si="5"/>
        <v>546.11359215955554</v>
      </c>
      <c r="K7" s="17">
        <f t="shared" si="3"/>
        <v>14.371410319988303</v>
      </c>
      <c r="L7" s="17">
        <v>107</v>
      </c>
      <c r="M7" s="17">
        <f t="shared" si="6"/>
        <v>0.35514018691588783</v>
      </c>
      <c r="N7" s="17">
        <v>396</v>
      </c>
      <c r="O7" s="17">
        <f t="shared" ref="O7:P7" si="15">D7/7</f>
        <v>5.4285714285714288</v>
      </c>
      <c r="P7" s="17">
        <f t="shared" si="15"/>
        <v>0</v>
      </c>
      <c r="Q7" s="17">
        <f t="shared" si="8"/>
        <v>72</v>
      </c>
      <c r="R7" s="17"/>
      <c r="S7" s="57">
        <v>1.753280839895013</v>
      </c>
      <c r="T7" s="57">
        <v>800</v>
      </c>
      <c r="U7" s="58" t="s">
        <v>63</v>
      </c>
      <c r="V7" s="61" t="s">
        <v>63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0.76919940740740733</v>
      </c>
      <c r="AD7" s="57">
        <f t="shared" si="12"/>
        <v>-40.336816924444435</v>
      </c>
      <c r="AE7" s="57">
        <v>-9.2200000000000006</v>
      </c>
      <c r="AF7" s="57">
        <v>-9.4280681820000005</v>
      </c>
      <c r="AG7" s="57">
        <v>0</v>
      </c>
    </row>
    <row r="8" spans="1:33" ht="15.75" customHeight="1">
      <c r="A8" s="13" t="s">
        <v>42</v>
      </c>
      <c r="B8" s="13" t="s">
        <v>842</v>
      </c>
      <c r="C8" s="17">
        <f t="shared" si="4"/>
        <v>40.99</v>
      </c>
      <c r="D8" s="17">
        <v>14</v>
      </c>
      <c r="E8" s="17">
        <v>0</v>
      </c>
      <c r="F8" s="17">
        <v>573.86</v>
      </c>
      <c r="G8" s="17">
        <v>0</v>
      </c>
      <c r="H8" s="17">
        <f t="shared" si="1"/>
        <v>0</v>
      </c>
      <c r="I8" s="17">
        <f t="shared" si="2"/>
        <v>0.3691616646932856</v>
      </c>
      <c r="J8" s="17">
        <f t="shared" si="5"/>
        <v>211.84711290088887</v>
      </c>
      <c r="K8" s="17">
        <f t="shared" si="3"/>
        <v>15.131936635777777</v>
      </c>
      <c r="L8" s="17">
        <v>47</v>
      </c>
      <c r="M8" s="17">
        <f t="shared" si="6"/>
        <v>0.2978723404255319</v>
      </c>
      <c r="N8" s="17">
        <v>380</v>
      </c>
      <c r="O8" s="17">
        <f t="shared" ref="O8:P8" si="16">D8/7</f>
        <v>2</v>
      </c>
      <c r="P8" s="17">
        <f t="shared" si="16"/>
        <v>0</v>
      </c>
      <c r="Q8" s="17">
        <f t="shared" si="8"/>
        <v>190</v>
      </c>
      <c r="R8" s="17"/>
      <c r="S8" s="57">
        <v>2.2742474916387958</v>
      </c>
      <c r="T8" s="57">
        <v>880</v>
      </c>
      <c r="U8" s="58">
        <v>80</v>
      </c>
      <c r="V8" s="61">
        <v>44239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0.76919940740740733</v>
      </c>
      <c r="AD8" s="57">
        <f t="shared" si="12"/>
        <v>-14.860932551111109</v>
      </c>
      <c r="AE8" s="57">
        <v>-9.2200000000000006</v>
      </c>
      <c r="AF8" s="57">
        <v>-9.4280681820000005</v>
      </c>
      <c r="AG8" s="57">
        <v>0</v>
      </c>
    </row>
    <row r="9" spans="1:33" ht="15.75" customHeight="1">
      <c r="A9" s="13" t="s">
        <v>44</v>
      </c>
      <c r="B9" s="13" t="s">
        <v>843</v>
      </c>
      <c r="C9" s="17">
        <f t="shared" si="4"/>
        <v>41.615000000000002</v>
      </c>
      <c r="D9" s="17">
        <v>16</v>
      </c>
      <c r="E9" s="17">
        <v>0</v>
      </c>
      <c r="F9" s="17">
        <v>665.84</v>
      </c>
      <c r="G9" s="17">
        <v>0</v>
      </c>
      <c r="H9" s="17">
        <f t="shared" si="1"/>
        <v>0</v>
      </c>
      <c r="I9" s="17">
        <f t="shared" si="2"/>
        <v>0.35949543548667029</v>
      </c>
      <c r="J9" s="17">
        <f t="shared" si="5"/>
        <v>239.36644076444455</v>
      </c>
      <c r="K9" s="17">
        <f t="shared" si="3"/>
        <v>14.960402547777784</v>
      </c>
      <c r="L9" s="17">
        <v>36</v>
      </c>
      <c r="M9" s="17">
        <f t="shared" si="6"/>
        <v>0.44444444444444442</v>
      </c>
      <c r="N9" s="17">
        <v>434</v>
      </c>
      <c r="O9" s="17">
        <f t="shared" ref="O9:P9" si="17">D9/7</f>
        <v>2.2857142857142856</v>
      </c>
      <c r="P9" s="17">
        <f t="shared" si="17"/>
        <v>0</v>
      </c>
      <c r="Q9" s="17">
        <f t="shared" si="8"/>
        <v>189</v>
      </c>
      <c r="R9" s="17"/>
      <c r="S9" s="57">
        <v>1.526036131774708</v>
      </c>
      <c r="T9" s="57">
        <v>880</v>
      </c>
      <c r="U9" s="58">
        <v>80</v>
      </c>
      <c r="V9" s="61">
        <v>44239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0.76919940740740733</v>
      </c>
      <c r="AD9" s="57">
        <f t="shared" si="12"/>
        <v>-16.983922915555553</v>
      </c>
      <c r="AE9" s="57">
        <v>-9.2200000000000006</v>
      </c>
      <c r="AF9" s="57">
        <v>-10.13085227</v>
      </c>
      <c r="AG9" s="57">
        <v>0</v>
      </c>
    </row>
    <row r="10" spans="1:33" ht="15.75" customHeight="1">
      <c r="A10" s="13" t="s">
        <v>46</v>
      </c>
      <c r="B10" s="13" t="s">
        <v>844</v>
      </c>
      <c r="C10" s="17">
        <f t="shared" si="4"/>
        <v>36.47</v>
      </c>
      <c r="D10" s="17">
        <v>25</v>
      </c>
      <c r="E10" s="17">
        <v>0</v>
      </c>
      <c r="F10" s="17">
        <v>911.75</v>
      </c>
      <c r="G10" s="17">
        <v>0</v>
      </c>
      <c r="H10" s="17">
        <f t="shared" si="1"/>
        <v>0</v>
      </c>
      <c r="I10" s="17">
        <f t="shared" si="2"/>
        <v>0.29029757465801415</v>
      </c>
      <c r="J10" s="17">
        <f t="shared" si="5"/>
        <v>264.67881369444439</v>
      </c>
      <c r="K10" s="17">
        <f t="shared" si="3"/>
        <v>10.587152547777775</v>
      </c>
      <c r="L10" s="17">
        <v>50</v>
      </c>
      <c r="M10" s="17">
        <f t="shared" si="6"/>
        <v>0.5</v>
      </c>
      <c r="N10" s="17">
        <v>389</v>
      </c>
      <c r="O10" s="17">
        <f t="shared" ref="O10:P10" si="18">D10/7</f>
        <v>3.5714285714285716</v>
      </c>
      <c r="P10" s="17">
        <f t="shared" si="18"/>
        <v>0</v>
      </c>
      <c r="Q10" s="17">
        <f t="shared" si="8"/>
        <v>108</v>
      </c>
      <c r="R10" s="17"/>
      <c r="S10" s="57">
        <v>1.2387096774193549</v>
      </c>
      <c r="T10" s="57">
        <v>880</v>
      </c>
      <c r="U10" s="58">
        <v>80</v>
      </c>
      <c r="V10" s="61">
        <v>44239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0.76919940740740733</v>
      </c>
      <c r="AD10" s="57">
        <f t="shared" si="12"/>
        <v>-26.537379555555553</v>
      </c>
      <c r="AE10" s="57">
        <v>-9.2200000000000006</v>
      </c>
      <c r="AF10" s="57">
        <v>-10.13085227</v>
      </c>
      <c r="AG10" s="57">
        <v>0</v>
      </c>
    </row>
    <row r="11" spans="1:33" ht="15.75" customHeight="1">
      <c r="A11" s="13" t="s">
        <v>48</v>
      </c>
      <c r="B11" s="13" t="s">
        <v>845</v>
      </c>
      <c r="C11" s="17">
        <f t="shared" si="4"/>
        <v>33.342941176470589</v>
      </c>
      <c r="D11" s="17">
        <v>34</v>
      </c>
      <c r="E11" s="17">
        <v>0</v>
      </c>
      <c r="F11" s="17">
        <v>1133.6600000000001</v>
      </c>
      <c r="G11" s="17">
        <v>0</v>
      </c>
      <c r="H11" s="17">
        <f t="shared" si="1"/>
        <v>0</v>
      </c>
      <c r="I11" s="17">
        <f t="shared" si="2"/>
        <v>0.23780603234165831</v>
      </c>
      <c r="J11" s="17">
        <f t="shared" si="5"/>
        <v>269.59118662444439</v>
      </c>
      <c r="K11" s="17">
        <f t="shared" si="3"/>
        <v>7.9291525477777762</v>
      </c>
      <c r="L11" s="17">
        <v>69</v>
      </c>
      <c r="M11" s="17">
        <f t="shared" si="6"/>
        <v>0.49275362318840582</v>
      </c>
      <c r="N11" s="17">
        <v>344</v>
      </c>
      <c r="O11" s="17">
        <f t="shared" ref="O11:P11" si="19">D11/7</f>
        <v>4.8571428571428568</v>
      </c>
      <c r="P11" s="17">
        <f t="shared" si="19"/>
        <v>0</v>
      </c>
      <c r="Q11" s="17">
        <f t="shared" si="8"/>
        <v>70</v>
      </c>
      <c r="R11" s="17"/>
      <c r="S11" s="57">
        <v>1.495495495495496</v>
      </c>
      <c r="T11" s="57">
        <v>800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0.76919940740740733</v>
      </c>
      <c r="AD11" s="57">
        <f t="shared" si="12"/>
        <v>-36.090836195555553</v>
      </c>
      <c r="AE11" s="57">
        <v>-9.2200000000000006</v>
      </c>
      <c r="AF11" s="57">
        <v>-10.13085227</v>
      </c>
      <c r="AG11" s="57">
        <v>0</v>
      </c>
    </row>
    <row r="12" spans="1:33" ht="15.75" customHeight="1">
      <c r="A12" s="13" t="s">
        <v>50</v>
      </c>
      <c r="B12" s="13" t="s">
        <v>845</v>
      </c>
      <c r="C12" s="17">
        <f t="shared" si="4"/>
        <v>32.045555555555559</v>
      </c>
      <c r="D12" s="17">
        <v>36</v>
      </c>
      <c r="E12" s="17">
        <v>2</v>
      </c>
      <c r="F12" s="17">
        <v>1153.6400000000001</v>
      </c>
      <c r="G12" s="17">
        <v>0</v>
      </c>
      <c r="H12" s="17">
        <f t="shared" si="1"/>
        <v>0</v>
      </c>
      <c r="I12" s="17">
        <f t="shared" si="2"/>
        <v>0.20147843556048683</v>
      </c>
      <c r="J12" s="17">
        <f t="shared" si="5"/>
        <v>232.43358240000006</v>
      </c>
      <c r="K12" s="17">
        <f t="shared" si="3"/>
        <v>6.4564884000000013</v>
      </c>
      <c r="L12" s="17">
        <v>63</v>
      </c>
      <c r="M12" s="17">
        <f t="shared" si="6"/>
        <v>0.5714285714285714</v>
      </c>
      <c r="N12" s="17">
        <v>296</v>
      </c>
      <c r="O12" s="17">
        <f t="shared" ref="O12:P12" si="20">D12/7</f>
        <v>5.1428571428571432</v>
      </c>
      <c r="P12" s="17">
        <f t="shared" si="20"/>
        <v>0.2857142857142857</v>
      </c>
      <c r="Q12" s="17">
        <f t="shared" si="8"/>
        <v>54</v>
      </c>
      <c r="R12" s="17"/>
      <c r="S12" s="57">
        <v>1.9496166484118289</v>
      </c>
      <c r="T12" s="57">
        <v>800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0.76919940740740733</v>
      </c>
      <c r="AD12" s="57">
        <f t="shared" si="12"/>
        <v>-38.213826559999994</v>
      </c>
      <c r="AE12" s="57">
        <v>-9.2200000000000006</v>
      </c>
      <c r="AF12" s="57">
        <v>-10.50073864</v>
      </c>
      <c r="AG12" s="57">
        <v>0</v>
      </c>
    </row>
    <row r="13" spans="1:33" ht="15.75" customHeight="1">
      <c r="A13" s="13" t="s">
        <v>52</v>
      </c>
      <c r="B13" s="13" t="s">
        <v>845</v>
      </c>
      <c r="C13" s="17">
        <f t="shared" si="4"/>
        <v>33.073333333333331</v>
      </c>
      <c r="D13" s="17">
        <v>24</v>
      </c>
      <c r="E13" s="17">
        <v>3</v>
      </c>
      <c r="F13" s="17">
        <v>793.76</v>
      </c>
      <c r="G13" s="17">
        <v>0</v>
      </c>
      <c r="H13" s="17">
        <f t="shared" si="1"/>
        <v>0</v>
      </c>
      <c r="I13" s="17">
        <f t="shared" si="2"/>
        <v>0.22163171269233359</v>
      </c>
      <c r="J13" s="17">
        <f t="shared" si="5"/>
        <v>175.9223882666667</v>
      </c>
      <c r="K13" s="17">
        <f t="shared" si="3"/>
        <v>7.3300995111111122</v>
      </c>
      <c r="L13" s="17">
        <v>42</v>
      </c>
      <c r="M13" s="17">
        <f t="shared" si="6"/>
        <v>0.5714285714285714</v>
      </c>
      <c r="N13" s="17">
        <v>253</v>
      </c>
      <c r="O13" s="17">
        <f t="shared" ref="O13:P13" si="21">D13/7</f>
        <v>3.4285714285714284</v>
      </c>
      <c r="P13" s="17">
        <f t="shared" si="21"/>
        <v>0.42857142857142855</v>
      </c>
      <c r="Q13" s="17">
        <f t="shared" si="8"/>
        <v>65</v>
      </c>
      <c r="R13" s="17"/>
      <c r="S13" s="57">
        <v>1.5660685154975531</v>
      </c>
      <c r="T13" s="57">
        <v>800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0.76919940740740733</v>
      </c>
      <c r="AD13" s="57">
        <f t="shared" si="12"/>
        <v>-25.475884373333329</v>
      </c>
      <c r="AE13" s="57">
        <v>-9.2200000000000006</v>
      </c>
      <c r="AF13" s="57">
        <v>-10.50073864</v>
      </c>
      <c r="AG13" s="57">
        <v>0</v>
      </c>
    </row>
    <row r="14" spans="1:33" ht="15.75" customHeight="1">
      <c r="A14" s="13" t="s">
        <v>54</v>
      </c>
      <c r="B14" s="13" t="s">
        <v>845</v>
      </c>
      <c r="C14" s="17">
        <f t="shared" si="4"/>
        <v>33.832105263157899</v>
      </c>
      <c r="D14" s="17">
        <v>19</v>
      </c>
      <c r="E14" s="17">
        <v>0</v>
      </c>
      <c r="F14" s="17">
        <v>642.81000000000006</v>
      </c>
      <c r="G14" s="17">
        <v>0</v>
      </c>
      <c r="H14" s="17">
        <f t="shared" si="1"/>
        <v>0</v>
      </c>
      <c r="I14" s="17">
        <f t="shared" si="2"/>
        <v>0.2357244869352832</v>
      </c>
      <c r="J14" s="17">
        <f t="shared" si="5"/>
        <v>151.5260574468694</v>
      </c>
      <c r="K14" s="17">
        <f t="shared" si="3"/>
        <v>7.97505565509839</v>
      </c>
      <c r="L14" s="17">
        <v>37</v>
      </c>
      <c r="M14" s="17">
        <f t="shared" si="6"/>
        <v>0.51351351351351349</v>
      </c>
      <c r="N14" s="17">
        <v>230</v>
      </c>
      <c r="O14" s="17">
        <f t="shared" ref="O14:P14" si="22">D14/7</f>
        <v>2.7142857142857144</v>
      </c>
      <c r="P14" s="17">
        <f t="shared" si="22"/>
        <v>0</v>
      </c>
      <c r="Q14" s="17">
        <f t="shared" si="8"/>
        <v>84</v>
      </c>
      <c r="R14" s="17"/>
      <c r="S14" s="57">
        <v>1.326287978863937</v>
      </c>
      <c r="T14" s="57">
        <v>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0.76919940740740733</v>
      </c>
      <c r="AD14" s="57">
        <f t="shared" si="12"/>
        <v>-20.168408462222217</v>
      </c>
      <c r="AE14" s="57">
        <v>-9.2200000000000006</v>
      </c>
      <c r="AF14" s="57">
        <v>-10.5007386363636</v>
      </c>
      <c r="AG14" s="57">
        <v>0</v>
      </c>
    </row>
    <row r="15" spans="1:33" ht="15.75" customHeight="1">
      <c r="A15" s="13" t="s">
        <v>56</v>
      </c>
      <c r="B15" s="13" t="s">
        <v>845</v>
      </c>
      <c r="C15" s="17">
        <f t="shared" si="4"/>
        <v>27.991250000000001</v>
      </c>
      <c r="D15" s="17">
        <v>16</v>
      </c>
      <c r="E15" s="17">
        <v>1</v>
      </c>
      <c r="F15" s="17">
        <v>447.86</v>
      </c>
      <c r="G15" s="17">
        <v>0</v>
      </c>
      <c r="H15" s="17">
        <f t="shared" si="1"/>
        <v>0</v>
      </c>
      <c r="I15" s="17">
        <f t="shared" si="2"/>
        <v>0.10754534654272946</v>
      </c>
      <c r="J15" s="17">
        <f t="shared" si="5"/>
        <v>48.165258902626817</v>
      </c>
      <c r="K15" s="17">
        <f t="shared" si="3"/>
        <v>3.0103286814141761</v>
      </c>
      <c r="L15" s="17">
        <v>48</v>
      </c>
      <c r="M15" s="17">
        <f t="shared" si="6"/>
        <v>0.33333333333333331</v>
      </c>
      <c r="N15" s="17">
        <v>204</v>
      </c>
      <c r="O15" s="17">
        <f t="shared" ref="O15:P15" si="23">D15/7</f>
        <v>2.2857142857142856</v>
      </c>
      <c r="P15" s="17">
        <f t="shared" si="23"/>
        <v>0.14285714285714285</v>
      </c>
      <c r="Q15" s="17">
        <f t="shared" si="8"/>
        <v>84</v>
      </c>
      <c r="R15" s="17"/>
      <c r="S15" s="57">
        <v>1.4974207811348561</v>
      </c>
      <c r="T15" s="57">
        <v>600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0.76919940740740733</v>
      </c>
      <c r="AD15" s="57">
        <f t="shared" si="12"/>
        <v>-16.983922915555553</v>
      </c>
      <c r="AE15" s="57">
        <v>-9.2200000000000006</v>
      </c>
      <c r="AF15" s="57">
        <v>-10.5007386363636</v>
      </c>
      <c r="AG15" s="57">
        <v>0</v>
      </c>
    </row>
    <row r="16" spans="1:33" ht="15.75" customHeight="1">
      <c r="A16" s="13" t="s">
        <v>57</v>
      </c>
      <c r="B16" s="13" t="s">
        <v>846</v>
      </c>
      <c r="C16" s="17">
        <f t="shared" si="4"/>
        <v>31.656666666666666</v>
      </c>
      <c r="D16" s="17">
        <v>12</v>
      </c>
      <c r="E16" s="17">
        <v>2</v>
      </c>
      <c r="F16" s="17">
        <v>379.88</v>
      </c>
      <c r="G16" s="17">
        <v>0</v>
      </c>
      <c r="H16" s="17">
        <f t="shared" si="1"/>
        <v>0</v>
      </c>
      <c r="I16" s="17">
        <f t="shared" si="2"/>
        <v>0.19351161992463434</v>
      </c>
      <c r="J16" s="17">
        <f t="shared" si="5"/>
        <v>73.511194176970093</v>
      </c>
      <c r="K16" s="17">
        <f t="shared" si="3"/>
        <v>6.1259328480808408</v>
      </c>
      <c r="L16" s="17">
        <v>39</v>
      </c>
      <c r="M16" s="17">
        <f t="shared" si="6"/>
        <v>0.30769230769230771</v>
      </c>
      <c r="N16" s="17">
        <v>184</v>
      </c>
      <c r="O16" s="17">
        <f t="shared" ref="O16:P16" si="24">D16/7</f>
        <v>1.7142857142857142</v>
      </c>
      <c r="P16" s="17">
        <f t="shared" si="24"/>
        <v>0.2857142857142857</v>
      </c>
      <c r="Q16" s="17">
        <f t="shared" si="8"/>
        <v>92</v>
      </c>
      <c r="R16" s="17"/>
      <c r="S16" s="57">
        <v>1.7509025270758121</v>
      </c>
      <c r="T16" s="57">
        <v>600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0.76919940740740733</v>
      </c>
      <c r="AD16" s="57">
        <f t="shared" si="12"/>
        <v>-12.737942186666665</v>
      </c>
      <c r="AE16" s="57">
        <v>-9.2200000000000006</v>
      </c>
      <c r="AF16" s="57">
        <v>-10.5007386363636</v>
      </c>
      <c r="AG16" s="57">
        <v>0</v>
      </c>
    </row>
    <row r="17" spans="1:33" ht="15.75" customHeight="1">
      <c r="A17" s="13" t="s">
        <v>59</v>
      </c>
      <c r="B17" s="13" t="s">
        <v>845</v>
      </c>
      <c r="C17" s="17">
        <f t="shared" si="4"/>
        <v>32.728181818181817</v>
      </c>
      <c r="D17" s="17">
        <v>11</v>
      </c>
      <c r="E17" s="17">
        <v>3</v>
      </c>
      <c r="F17" s="17">
        <v>360.01</v>
      </c>
      <c r="G17" s="17">
        <v>0</v>
      </c>
      <c r="H17" s="17">
        <f t="shared" si="1"/>
        <v>0</v>
      </c>
      <c r="I17" s="17">
        <f t="shared" si="2"/>
        <v>0.21500493873935703</v>
      </c>
      <c r="J17" s="17">
        <f t="shared" si="5"/>
        <v>77.403927995555918</v>
      </c>
      <c r="K17" s="17">
        <f t="shared" si="3"/>
        <v>7.0367207268687197</v>
      </c>
      <c r="L17" s="17">
        <v>22</v>
      </c>
      <c r="M17" s="17">
        <f t="shared" si="6"/>
        <v>0.5</v>
      </c>
      <c r="N17" s="17">
        <v>162</v>
      </c>
      <c r="O17" s="17">
        <f t="shared" ref="O17:P17" si="25">D17/7</f>
        <v>1.5714285714285714</v>
      </c>
      <c r="P17" s="17">
        <f t="shared" si="25"/>
        <v>0.42857142857142855</v>
      </c>
      <c r="Q17" s="17">
        <f t="shared" si="8"/>
        <v>81</v>
      </c>
      <c r="R17" s="17"/>
      <c r="S17" s="57">
        <v>1.171467764060357</v>
      </c>
      <c r="T17" s="57">
        <v>600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0.76919940740740733</v>
      </c>
      <c r="AD17" s="57">
        <f t="shared" si="12"/>
        <v>-11.676447004444443</v>
      </c>
      <c r="AE17" s="57">
        <v>-9.2200000000000006</v>
      </c>
      <c r="AF17" s="57">
        <v>-10.5007386363636</v>
      </c>
      <c r="AG17" s="57">
        <v>0</v>
      </c>
    </row>
    <row r="18" spans="1:33" ht="15.75" customHeight="1">
      <c r="A18" s="13" t="s">
        <v>61</v>
      </c>
      <c r="B18" s="13" t="s">
        <v>845</v>
      </c>
      <c r="C18" s="17">
        <f t="shared" si="4"/>
        <v>30.466734693877548</v>
      </c>
      <c r="D18" s="17">
        <v>49</v>
      </c>
      <c r="E18" s="17">
        <v>3</v>
      </c>
      <c r="F18" s="17">
        <v>1492.87</v>
      </c>
      <c r="G18" s="17">
        <v>0</v>
      </c>
      <c r="H18" s="17">
        <f t="shared" si="1"/>
        <v>0</v>
      </c>
      <c r="I18" s="17">
        <f t="shared" si="2"/>
        <v>0.1678713102207792</v>
      </c>
      <c r="J18" s="17">
        <f t="shared" si="5"/>
        <v>250.61004288929462</v>
      </c>
      <c r="K18" s="17">
        <f t="shared" si="3"/>
        <v>5.1144906712100946</v>
      </c>
      <c r="L18" s="17">
        <v>66</v>
      </c>
      <c r="M18" s="17">
        <f t="shared" si="6"/>
        <v>0.74242424242424243</v>
      </c>
      <c r="N18" s="17">
        <v>103</v>
      </c>
      <c r="O18" s="17">
        <f t="shared" ref="O18:P18" si="26">D18/7</f>
        <v>7</v>
      </c>
      <c r="P18" s="17">
        <f t="shared" si="26"/>
        <v>0.42857142857142855</v>
      </c>
      <c r="Q18" s="17">
        <f t="shared" si="8"/>
        <v>13</v>
      </c>
      <c r="R18" s="17"/>
      <c r="S18" s="57">
        <v>1.1270207852194001</v>
      </c>
      <c r="T18" s="57">
        <v>658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0.76919940740740733</v>
      </c>
      <c r="AD18" s="57">
        <f t="shared" si="12"/>
        <v>-52.013263928888883</v>
      </c>
      <c r="AE18" s="57">
        <v>-9.2200000000000006</v>
      </c>
      <c r="AF18" s="57">
        <v>-10.5007386363636</v>
      </c>
      <c r="AG18" s="57">
        <v>0</v>
      </c>
    </row>
    <row r="19" spans="1:33" ht="15.75" customHeight="1">
      <c r="A19" s="13" t="s">
        <v>64</v>
      </c>
      <c r="B19" s="13" t="s">
        <v>847</v>
      </c>
      <c r="C19" s="17">
        <f t="shared" si="4"/>
        <v>31.351818181818182</v>
      </c>
      <c r="D19" s="17">
        <v>22</v>
      </c>
      <c r="E19" s="17">
        <v>0</v>
      </c>
      <c r="F19" s="17">
        <v>689.74</v>
      </c>
      <c r="G19" s="17">
        <v>0</v>
      </c>
      <c r="H19" s="17">
        <f t="shared" si="1"/>
        <v>0</v>
      </c>
      <c r="I19" s="17">
        <f t="shared" si="2"/>
        <v>0.18712827440935989</v>
      </c>
      <c r="J19" s="17">
        <f t="shared" si="5"/>
        <v>129.06985599111189</v>
      </c>
      <c r="K19" s="17">
        <f t="shared" si="3"/>
        <v>5.8668116359596318</v>
      </c>
      <c r="L19" s="17">
        <v>34</v>
      </c>
      <c r="M19" s="17">
        <f t="shared" si="6"/>
        <v>0.6470588235294118</v>
      </c>
      <c r="N19" s="17">
        <v>64</v>
      </c>
      <c r="O19" s="17">
        <f t="shared" ref="O19:P19" si="27">D19/7</f>
        <v>3.1428571428571428</v>
      </c>
      <c r="P19" s="17">
        <f t="shared" si="27"/>
        <v>0</v>
      </c>
      <c r="Q19" s="17">
        <f t="shared" si="8"/>
        <v>20</v>
      </c>
      <c r="R19" s="17"/>
      <c r="S19" s="57">
        <v>1.161175422974176</v>
      </c>
      <c r="T19" s="57">
        <v>658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0.76919940740740733</v>
      </c>
      <c r="AD19" s="57">
        <f t="shared" si="12"/>
        <v>-23.352894008888885</v>
      </c>
      <c r="AE19" s="57">
        <v>-9.2200000000000006</v>
      </c>
      <c r="AF19" s="57">
        <v>-10.5007386363636</v>
      </c>
      <c r="AG19" s="57">
        <v>0</v>
      </c>
    </row>
    <row r="20" spans="1:33" ht="15.75" customHeight="1">
      <c r="A20" s="13" t="s">
        <v>66</v>
      </c>
      <c r="B20" s="13" t="s">
        <v>848</v>
      </c>
      <c r="C20" s="17">
        <f t="shared" si="4"/>
        <v>30.985238095238092</v>
      </c>
      <c r="D20" s="17">
        <v>21</v>
      </c>
      <c r="E20" s="17">
        <v>4</v>
      </c>
      <c r="F20" s="17">
        <v>650.68999999999994</v>
      </c>
      <c r="G20" s="17">
        <v>0</v>
      </c>
      <c r="H20" s="17">
        <f t="shared" si="1"/>
        <v>0</v>
      </c>
      <c r="I20" s="17">
        <f t="shared" si="2"/>
        <v>0.17928597305890306</v>
      </c>
      <c r="J20" s="17">
        <f t="shared" si="5"/>
        <v>116.65958980969762</v>
      </c>
      <c r="K20" s="17">
        <f t="shared" si="3"/>
        <v>5.5552185623665533</v>
      </c>
      <c r="L20" s="17">
        <v>50</v>
      </c>
      <c r="M20" s="17">
        <f t="shared" si="6"/>
        <v>0.42</v>
      </c>
      <c r="N20" s="17">
        <v>28</v>
      </c>
      <c r="O20" s="17">
        <f t="shared" ref="O20:P20" si="28">D20/7</f>
        <v>3</v>
      </c>
      <c r="P20" s="17">
        <f t="shared" si="28"/>
        <v>0.5714285714285714</v>
      </c>
      <c r="Q20" s="17">
        <f t="shared" si="8"/>
        <v>7</v>
      </c>
      <c r="R20" s="17"/>
      <c r="S20" s="57">
        <v>1.304075235109718</v>
      </c>
      <c r="T20" s="57">
        <v>658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0.76919940740740733</v>
      </c>
      <c r="AD20" s="57">
        <f t="shared" si="12"/>
        <v>-22.291398826666665</v>
      </c>
      <c r="AE20" s="57">
        <v>-9.2200000000000006</v>
      </c>
      <c r="AF20" s="57">
        <v>-10.5007386363636</v>
      </c>
      <c r="AG20" s="57">
        <v>0</v>
      </c>
    </row>
    <row r="21" spans="1:33" ht="15.75" customHeight="1">
      <c r="A21" s="13" t="s">
        <v>68</v>
      </c>
      <c r="B21" s="13" t="s">
        <v>849</v>
      </c>
      <c r="C21" s="17">
        <f t="shared" si="4"/>
        <v>33.704285714285717</v>
      </c>
      <c r="D21" s="17">
        <v>7</v>
      </c>
      <c r="E21" s="17">
        <v>3</v>
      </c>
      <c r="F21" s="17">
        <v>235.93</v>
      </c>
      <c r="G21" s="17">
        <v>0</v>
      </c>
      <c r="H21" s="17">
        <f t="shared" si="1"/>
        <v>0</v>
      </c>
      <c r="I21" s="17">
        <f t="shared" si="2"/>
        <v>0.23339491912812801</v>
      </c>
      <c r="J21" s="17">
        <f t="shared" si="5"/>
        <v>55.064863269899242</v>
      </c>
      <c r="K21" s="17">
        <f t="shared" si="3"/>
        <v>7.8664090385570349</v>
      </c>
      <c r="L21" s="17">
        <v>23</v>
      </c>
      <c r="M21" s="17">
        <f t="shared" si="6"/>
        <v>0.30434782608695654</v>
      </c>
      <c r="N21" s="17">
        <v>13</v>
      </c>
      <c r="O21" s="17">
        <f t="shared" ref="O21:P21" si="29">D21/7</f>
        <v>1</v>
      </c>
      <c r="P21" s="17">
        <f t="shared" si="29"/>
        <v>0.42857142857142855</v>
      </c>
      <c r="Q21" s="17">
        <f t="shared" si="8"/>
        <v>9</v>
      </c>
      <c r="R21" s="17"/>
      <c r="S21" s="57">
        <v>1.485448195576252</v>
      </c>
      <c r="T21" s="57">
        <v>1258</v>
      </c>
      <c r="U21" s="58">
        <v>600</v>
      </c>
      <c r="V21" s="61">
        <v>44369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0.76919940740740733</v>
      </c>
      <c r="AD21" s="57">
        <f t="shared" si="12"/>
        <v>-7.4304662755555544</v>
      </c>
      <c r="AE21" s="57">
        <v>-9.2200000000000006</v>
      </c>
      <c r="AF21" s="57">
        <v>-10.5007386363636</v>
      </c>
      <c r="AG21" s="57">
        <v>0</v>
      </c>
    </row>
    <row r="22" spans="1:33" ht="15.75" customHeight="1">
      <c r="A22" s="13" t="s">
        <v>70</v>
      </c>
      <c r="B22" s="13" t="s">
        <v>850</v>
      </c>
      <c r="C22" s="17">
        <f t="shared" si="4"/>
        <v>33.989999999999995</v>
      </c>
      <c r="D22" s="17">
        <v>5</v>
      </c>
      <c r="E22" s="17">
        <v>0</v>
      </c>
      <c r="F22" s="17">
        <v>169.95</v>
      </c>
      <c r="G22" s="17">
        <v>0</v>
      </c>
      <c r="H22" s="17">
        <f t="shared" si="1"/>
        <v>0</v>
      </c>
      <c r="I22" s="17">
        <f t="shared" si="2"/>
        <v>0.23857799886478892</v>
      </c>
      <c r="J22" s="17">
        <f t="shared" si="5"/>
        <v>40.546330907070875</v>
      </c>
      <c r="K22" s="17">
        <f t="shared" si="3"/>
        <v>8.1092661814141742</v>
      </c>
      <c r="L22" s="17">
        <v>13</v>
      </c>
      <c r="M22" s="17">
        <f t="shared" si="6"/>
        <v>0.38461538461538464</v>
      </c>
      <c r="N22" s="17">
        <v>3</v>
      </c>
      <c r="O22" s="17">
        <f t="shared" ref="O22:P22" si="30">D22/7</f>
        <v>0.7142857142857143</v>
      </c>
      <c r="P22" s="17">
        <f t="shared" si="30"/>
        <v>0</v>
      </c>
      <c r="Q22" s="17">
        <f t="shared" si="8"/>
        <v>4</v>
      </c>
      <c r="R22" s="17"/>
      <c r="S22" s="57">
        <v>1.478787878787879</v>
      </c>
      <c r="T22" s="57">
        <v>600</v>
      </c>
      <c r="U22" s="58">
        <v>600</v>
      </c>
      <c r="V22" s="61">
        <v>44390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0.76919940740740733</v>
      </c>
      <c r="AD22" s="57">
        <f t="shared" si="12"/>
        <v>-5.3074759111111103</v>
      </c>
      <c r="AE22" s="57">
        <v>-9.2200000000000006</v>
      </c>
      <c r="AF22" s="57">
        <v>-10.5007386363636</v>
      </c>
      <c r="AG22" s="57">
        <v>0</v>
      </c>
    </row>
    <row r="23" spans="1:33" ht="15.75" customHeight="1">
      <c r="A23" s="13" t="s">
        <v>72</v>
      </c>
      <c r="B23" s="13" t="s">
        <v>851</v>
      </c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600</v>
      </c>
      <c r="U23" s="58">
        <v>600</v>
      </c>
      <c r="V23" s="61">
        <v>44390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0.76919940740740733</v>
      </c>
      <c r="AD23" s="57">
        <f t="shared" si="12"/>
        <v>0</v>
      </c>
      <c r="AE23" s="57">
        <v>-9.2200000000000006</v>
      </c>
      <c r="AF23" s="57">
        <v>-10.5007386363636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600</v>
      </c>
      <c r="U24" s="58">
        <v>600</v>
      </c>
      <c r="V24" s="61" t="s">
        <v>852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0.76919940740740733</v>
      </c>
      <c r="AD24" s="57">
        <f t="shared" si="12"/>
        <v>0</v>
      </c>
      <c r="AE24" s="57">
        <v>-9.2200000000000006</v>
      </c>
      <c r="AF24" s="57">
        <v>-10.5007386363636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600</v>
      </c>
      <c r="U25" s="58">
        <v>600</v>
      </c>
      <c r="V25" s="61" t="s">
        <v>853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0.76919940740740733</v>
      </c>
      <c r="AD25" s="57">
        <f t="shared" si="12"/>
        <v>0</v>
      </c>
      <c r="AE25" s="57">
        <v>-9.2200000000000006</v>
      </c>
      <c r="AF25" s="57">
        <v>-10.5007386363636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600</v>
      </c>
      <c r="U26" s="58">
        <v>600</v>
      </c>
      <c r="V26" s="61" t="s">
        <v>853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0.76919940740740733</v>
      </c>
      <c r="AD26" s="57">
        <f t="shared" si="12"/>
        <v>0</v>
      </c>
      <c r="AE26" s="57">
        <v>-9.2200000000000006</v>
      </c>
      <c r="AF26" s="57">
        <v>-10.5007386363636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600</v>
      </c>
      <c r="U27" s="58">
        <v>600</v>
      </c>
      <c r="V27" s="61" t="s">
        <v>853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0.76919940740740733</v>
      </c>
      <c r="AD27" s="57">
        <f t="shared" si="12"/>
        <v>0</v>
      </c>
      <c r="AE27" s="57">
        <v>-9.2200000000000006</v>
      </c>
      <c r="AF27" s="57">
        <v>-10.5007386363636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600</v>
      </c>
      <c r="U28" s="58">
        <v>600</v>
      </c>
      <c r="V28" s="61" t="s">
        <v>853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0.76919940740740733</v>
      </c>
      <c r="AD28" s="57">
        <f t="shared" si="12"/>
        <v>0</v>
      </c>
      <c r="AE28" s="57">
        <v>-9.2200000000000006</v>
      </c>
      <c r="AF28" s="57">
        <v>-11.0499755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600</v>
      </c>
      <c r="U29" s="58">
        <v>600</v>
      </c>
      <c r="V29" s="61" t="s">
        <v>853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0.76919940740740733</v>
      </c>
      <c r="AD29" s="57">
        <f t="shared" si="12"/>
        <v>0</v>
      </c>
      <c r="AE29" s="57">
        <v>-9.2200000000000006</v>
      </c>
      <c r="AF29" s="57">
        <v>-11.0499755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600</v>
      </c>
      <c r="U30" s="58">
        <v>600</v>
      </c>
      <c r="V30" s="61" t="s">
        <v>854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0.76919940740740733</v>
      </c>
      <c r="AD30" s="57">
        <f t="shared" si="12"/>
        <v>0</v>
      </c>
      <c r="AE30" s="57">
        <v>-9.2200000000000006</v>
      </c>
      <c r="AF30" s="57">
        <v>-11.0499755</v>
      </c>
      <c r="AG30" s="57">
        <v>0</v>
      </c>
    </row>
    <row r="31" spans="1:33" ht="15.75" customHeight="1">
      <c r="A31" s="13" t="s">
        <v>85</v>
      </c>
      <c r="B31" s="35" t="s">
        <v>851</v>
      </c>
      <c r="C31" s="17">
        <f t="shared" si="4"/>
        <v>35.99</v>
      </c>
      <c r="D31" s="17">
        <v>1</v>
      </c>
      <c r="E31" s="17">
        <v>0</v>
      </c>
      <c r="F31" s="17">
        <v>35.99</v>
      </c>
      <c r="G31" s="17">
        <v>0</v>
      </c>
      <c r="H31" s="17">
        <f t="shared" si="1"/>
        <v>0</v>
      </c>
      <c r="I31" s="17">
        <f t="shared" si="2"/>
        <v>0.27229867512580658</v>
      </c>
      <c r="J31" s="17">
        <f t="shared" si="5"/>
        <v>9.8000293177777795</v>
      </c>
      <c r="K31" s="17">
        <f t="shared" si="3"/>
        <v>9.8000293177777795</v>
      </c>
      <c r="L31" s="17">
        <v>4</v>
      </c>
      <c r="M31" s="17">
        <f t="shared" si="6"/>
        <v>0.25</v>
      </c>
      <c r="N31" s="17">
        <v>2</v>
      </c>
      <c r="O31" s="17">
        <f t="shared" ref="O31:P31" si="39">D31/7</f>
        <v>0.14285714285714285</v>
      </c>
      <c r="P31" s="17">
        <f t="shared" si="39"/>
        <v>0</v>
      </c>
      <c r="Q31" s="17">
        <f t="shared" si="8"/>
        <v>14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2.666666666666667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0.76919940740740733</v>
      </c>
      <c r="AD31" s="57">
        <f t="shared" si="12"/>
        <v>-1.0614951822222221</v>
      </c>
      <c r="AE31" s="57">
        <v>-8.68</v>
      </c>
      <c r="AF31" s="57">
        <v>-11.0499755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5.75" customHeight="1">
      <c r="A96" s="13"/>
      <c r="B96" s="13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5.75" customHeight="1">
      <c r="A97" s="13"/>
      <c r="B97" s="13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5.75" customHeight="1">
      <c r="A98" s="13"/>
      <c r="B98" s="13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5.75" customHeight="1">
      <c r="A99" s="13"/>
      <c r="B99" s="13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5.75" customHeight="1">
      <c r="A100" s="13"/>
      <c r="B100" s="13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5.75" customHeight="1">
      <c r="A101" s="13"/>
      <c r="B101" s="13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5.75" customHeight="1">
      <c r="A102" s="13"/>
      <c r="B102" s="13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5.75" customHeight="1">
      <c r="A103" s="13"/>
      <c r="B103" s="13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5.75" customHeight="1">
      <c r="A104" s="13"/>
      <c r="B104" s="13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5.75" customHeight="1">
      <c r="A105" s="13"/>
      <c r="B105" s="13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5.75" customHeight="1">
      <c r="A106" s="13"/>
      <c r="B106" s="13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5.75" customHeight="1">
      <c r="A107" s="13"/>
      <c r="B107" s="13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5.75" customHeight="1">
      <c r="A108" s="13"/>
      <c r="B108" s="13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5.75" customHeight="1">
      <c r="A109" s="13"/>
      <c r="B109" s="13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5.75" customHeight="1">
      <c r="A110" s="13"/>
      <c r="B110" s="13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5.75" customHeight="1">
      <c r="A111" s="13"/>
      <c r="B111" s="13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5.75" customHeight="1">
      <c r="A112" s="13"/>
      <c r="B112" s="13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5.75" customHeight="1">
      <c r="A113" s="13"/>
      <c r="B113" s="13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5.75" customHeight="1">
      <c r="A114" s="13"/>
      <c r="B114" s="1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5.75" customHeight="1">
      <c r="A115" s="13"/>
      <c r="B115" s="1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5.75" customHeight="1">
      <c r="A116" s="13"/>
      <c r="B116" s="1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5.75" customHeight="1">
      <c r="A117" s="13"/>
      <c r="B117" s="1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5.75" customHeight="1">
      <c r="A118" s="13"/>
      <c r="B118" s="1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5.75" customHeight="1">
      <c r="A119" s="13"/>
      <c r="B119" s="1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5.75" customHeight="1">
      <c r="A120" s="13"/>
      <c r="B120" s="1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5.75" customHeight="1">
      <c r="A121" s="13"/>
      <c r="B121" s="1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5.75" customHeight="1">
      <c r="A122" s="13"/>
      <c r="B122" s="1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5.75" customHeight="1">
      <c r="A123" s="13"/>
      <c r="B123" s="1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5.75" customHeight="1">
      <c r="A124" s="13"/>
      <c r="B124" s="1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5.75" customHeight="1">
      <c r="A125" s="13"/>
      <c r="B125" s="1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5.75" customHeight="1">
      <c r="A126" s="13"/>
      <c r="B126" s="1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5.75" customHeight="1">
      <c r="A127" s="13"/>
      <c r="B127" s="1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5.75" customHeight="1">
      <c r="A128" s="13"/>
      <c r="B128" s="1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5.75" customHeight="1">
      <c r="A129" s="13"/>
      <c r="B129" s="1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5.75" customHeight="1">
      <c r="A130" s="13"/>
      <c r="B130" s="1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5.75" customHeight="1">
      <c r="A131" s="13"/>
      <c r="B131" s="1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5.75" customHeight="1">
      <c r="A132" s="13"/>
      <c r="B132" s="1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5.75" customHeight="1">
      <c r="A133" s="13"/>
      <c r="B133" s="1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5.75" customHeight="1">
      <c r="A134" s="13"/>
      <c r="B134" s="1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5.75" customHeight="1">
      <c r="A135" s="13"/>
      <c r="B135" s="1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5.75" customHeight="1">
      <c r="A136" s="13"/>
      <c r="B136" s="1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5.75" customHeight="1">
      <c r="A137" s="13"/>
      <c r="B137" s="1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5.75" customHeight="1">
      <c r="A138" s="13"/>
      <c r="B138" s="1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5.75" customHeight="1">
      <c r="A139" s="13"/>
      <c r="B139" s="1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5.75" customHeight="1">
      <c r="A140" s="13"/>
      <c r="B140" s="1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5.75" customHeight="1">
      <c r="A141" s="13"/>
      <c r="B141" s="1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5.75" customHeight="1">
      <c r="A142" s="13"/>
      <c r="B142" s="1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5.75" customHeight="1">
      <c r="A143" s="13"/>
      <c r="B143" s="1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5.75" customHeight="1">
      <c r="A144" s="13"/>
      <c r="B144" s="1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5.75" customHeight="1">
      <c r="A145" s="13"/>
      <c r="B145" s="1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5.75" customHeight="1">
      <c r="A146" s="13"/>
      <c r="B146" s="1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5.75" customHeight="1">
      <c r="A147" s="13"/>
      <c r="B147" s="1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5.75" customHeight="1">
      <c r="A148" s="13"/>
      <c r="B148" s="1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5.75" customHeight="1">
      <c r="A149" s="13"/>
      <c r="B149" s="1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5.75" customHeight="1">
      <c r="A150" s="13"/>
      <c r="B150" s="1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5.75" customHeight="1">
      <c r="A151" s="13"/>
      <c r="B151" s="1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5.75" customHeight="1">
      <c r="A152" s="13"/>
      <c r="B152" s="1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5.75" customHeight="1">
      <c r="A153" s="13"/>
      <c r="B153" s="1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5.75" customHeight="1">
      <c r="A154" s="13"/>
      <c r="B154" s="1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5.75" customHeight="1">
      <c r="A155" s="13"/>
      <c r="B155" s="1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5.75" customHeight="1">
      <c r="A156" s="13"/>
      <c r="B156" s="1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5.75" customHeight="1">
      <c r="A157" s="13"/>
      <c r="B157" s="1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5.75" customHeight="1">
      <c r="A158" s="13"/>
      <c r="B158" s="1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5.75" customHeight="1">
      <c r="A159" s="13"/>
      <c r="B159" s="1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5.75" customHeight="1">
      <c r="A160" s="13"/>
      <c r="B160" s="1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5.75" customHeight="1">
      <c r="A161" s="13"/>
      <c r="B161" s="1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5.75" customHeight="1">
      <c r="A162" s="13"/>
      <c r="B162" s="1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5.75" customHeight="1">
      <c r="A163" s="13"/>
      <c r="B163" s="1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5.75" customHeight="1">
      <c r="A164" s="13"/>
      <c r="B164" s="1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5.75" customHeight="1">
      <c r="A165" s="13"/>
      <c r="B165" s="1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5.75" customHeight="1">
      <c r="A166" s="13"/>
      <c r="B166" s="1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5.75" customHeight="1">
      <c r="A167" s="13"/>
      <c r="B167" s="1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5.75" customHeight="1">
      <c r="A168" s="13"/>
      <c r="B168" s="1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5.75" customHeight="1">
      <c r="A169" s="13"/>
      <c r="B169" s="1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5.75" customHeight="1">
      <c r="A170" s="13"/>
      <c r="B170" s="1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5.75" customHeight="1">
      <c r="A171" s="13"/>
      <c r="B171" s="1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5.75" customHeight="1">
      <c r="A172" s="13"/>
      <c r="B172" s="1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5.75" customHeight="1">
      <c r="A173" s="13"/>
      <c r="B173" s="1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5.75" customHeight="1">
      <c r="A174" s="13"/>
      <c r="B174" s="1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5.75" customHeight="1">
      <c r="A175" s="13"/>
      <c r="B175" s="1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5.75" customHeight="1">
      <c r="A176" s="13"/>
      <c r="B176" s="1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5.75" customHeight="1">
      <c r="A177" s="13"/>
      <c r="B177" s="1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5.75" customHeight="1">
      <c r="A178" s="13"/>
      <c r="B178" s="1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5.75" customHeight="1">
      <c r="A179" s="13"/>
      <c r="B179" s="1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5.75" customHeight="1">
      <c r="A180" s="13"/>
      <c r="B180" s="1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5.75" customHeight="1">
      <c r="A181" s="13"/>
      <c r="B181" s="1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5.75" customHeight="1">
      <c r="A182" s="13"/>
      <c r="B182" s="1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5.75" customHeight="1">
      <c r="A183" s="13"/>
      <c r="B183" s="1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5.75" customHeight="1">
      <c r="A184" s="13"/>
      <c r="B184" s="1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5.75" customHeight="1">
      <c r="A185" s="13"/>
      <c r="B185" s="1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5.75" customHeight="1">
      <c r="A186" s="13"/>
      <c r="B186" s="1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5.75" customHeight="1">
      <c r="A187" s="13"/>
      <c r="B187" s="1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5.75" customHeight="1">
      <c r="A188" s="13"/>
      <c r="B188" s="1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5.75" customHeight="1">
      <c r="A189" s="13"/>
      <c r="B189" s="1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spans="1:33" ht="15.75" customHeight="1">
      <c r="A190" s="13"/>
      <c r="B190" s="1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</row>
    <row r="191" spans="1:33" ht="15.75" customHeight="1"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</row>
    <row r="192" spans="1:33" ht="15.75" customHeight="1"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</row>
    <row r="193" spans="3:18" ht="15.75" customHeight="1"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</row>
    <row r="194" spans="3:18" ht="15.75" customHeight="1"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</row>
    <row r="195" spans="3:18" ht="15.75" customHeight="1"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</row>
    <row r="196" spans="3:18" ht="15.75" customHeight="1"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</row>
    <row r="197" spans="3:18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3:18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3:18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3:18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3:18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3:18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3:18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3:18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3:18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3:18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3:18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3:18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6.1640625" customWidth="1"/>
    <col min="2" max="2" width="23.83203125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6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Oil Rubbed Bronze 2 Pack")</f>
        <v>Ball Catch Door Hardware for Closet or Cabinet, Oil Rubbed Bronze 2 Pack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50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Info!B1:BJ7000""),3,FALSE),"""")"),"B088P6LQG9")</f>
        <v>B088P6LQG9</v>
      </c>
      <c r="B2" s="2" t="s">
        <v>855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4.4460623897058706</v>
      </c>
      <c r="D3" s="4">
        <f t="shared" ref="D3:G3" si="0">SUM(D4:D99671)</f>
        <v>142</v>
      </c>
      <c r="E3" s="4">
        <f t="shared" si="0"/>
        <v>4</v>
      </c>
      <c r="F3" s="5">
        <f t="shared" si="0"/>
        <v>1618.5800000000006</v>
      </c>
      <c r="G3" s="5">
        <f t="shared" si="0"/>
        <v>-194.19</v>
      </c>
      <c r="H3" s="6">
        <f t="shared" ref="H3:H31" si="1">G3/F3*-1</f>
        <v>0.11997553411014589</v>
      </c>
      <c r="I3" s="7">
        <f t="shared" ref="I3:I31" si="2">J3/F3</f>
        <v>0.408601674125604</v>
      </c>
      <c r="J3" s="5">
        <f>SUM(J4:J99671)</f>
        <v>661.3544977062204</v>
      </c>
      <c r="K3" s="5">
        <f t="shared" ref="K3:K31" si="3">J3/D3</f>
        <v>4.6574260401846503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37</v>
      </c>
      <c r="X3" s="6">
        <f>AVERAGE(X4:X99671)</f>
        <v>0.14203514739229023</v>
      </c>
      <c r="Y3" s="5">
        <f>ROUND(AVERAGE(Y4:Y99671),2)</f>
        <v>1.0900000000000001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-4</v>
      </c>
    </row>
    <row r="4" spans="1:33" ht="15.75" customHeight="1">
      <c r="A4" s="13" t="s">
        <v>33</v>
      </c>
      <c r="B4" s="13" t="s">
        <v>856</v>
      </c>
      <c r="C4" s="17">
        <f t="shared" ref="C4:C31" si="4">IFERROR(F4/D4," - ")</f>
        <v>11.434444444444443</v>
      </c>
      <c r="D4" s="17">
        <v>9</v>
      </c>
      <c r="E4" s="17">
        <v>0</v>
      </c>
      <c r="F4" s="17">
        <v>102.90999999999998</v>
      </c>
      <c r="G4" s="17">
        <v>-26.25</v>
      </c>
      <c r="H4" s="17">
        <f t="shared" si="1"/>
        <v>0.25507725196773884</v>
      </c>
      <c r="I4" s="17">
        <f t="shared" si="2"/>
        <v>0.27952686552103095</v>
      </c>
      <c r="J4" s="17">
        <f t="shared" ref="J4:J31" si="5">F4*0.85+G4+AF4*D4+D4*AE4+AG4+AD4</f>
        <v>28.766109730769291</v>
      </c>
      <c r="K4" s="17">
        <f t="shared" si="3"/>
        <v>3.1962344145299211</v>
      </c>
      <c r="L4" s="17">
        <v>22</v>
      </c>
      <c r="M4" s="17">
        <f t="shared" ref="M4:M31" si="6">IFERROR(D4/L4,"-")</f>
        <v>0.40909090909090912</v>
      </c>
      <c r="N4" s="17">
        <v>134</v>
      </c>
      <c r="O4" s="17">
        <f t="shared" ref="O4:P4" si="7">D4/7</f>
        <v>1.2857142857142858</v>
      </c>
      <c r="P4" s="17">
        <f t="shared" si="7"/>
        <v>0</v>
      </c>
      <c r="Q4" s="17">
        <f t="shared" ref="Q4:Q31" si="8">ROUNDDOWN(N4/(O4+P4),0)</f>
        <v>104</v>
      </c>
      <c r="R4" s="17"/>
      <c r="S4" s="57">
        <v>0.37925925925925902</v>
      </c>
      <c r="T4" s="57">
        <v>0</v>
      </c>
      <c r="U4" s="57" t="s">
        <v>63</v>
      </c>
      <c r="V4" s="57" t="s">
        <v>63</v>
      </c>
      <c r="W4" s="57">
        <v>3</v>
      </c>
      <c r="X4" s="57">
        <f t="shared" ref="X4:X31" si="9">IFERROR(W4/D4,0)</f>
        <v>0.33333333333333331</v>
      </c>
      <c r="Y4" s="57">
        <f t="shared" ref="Y4:Y31" si="10">IFERROR(G4/(W4+Z4)*-1,0)</f>
        <v>5.25</v>
      </c>
      <c r="Z4" s="57">
        <v>2</v>
      </c>
      <c r="AA4" s="57" t="s">
        <v>166</v>
      </c>
      <c r="AB4" s="60">
        <f t="shared" ref="AB4:AB31" si="11">IF(OR(AA4="UsLargeStandardSize",AA4="UsSmallStandardSize"),-0.69,-0.48)</f>
        <v>-0.69</v>
      </c>
      <c r="AC4" s="57">
        <v>4.6296296296296294E-3</v>
      </c>
      <c r="AD4" s="57">
        <f t="shared" ref="AD4:AD31" si="12">IFERROR(AB4*AC4*D4*2,0)</f>
        <v>-5.7499999999999996E-2</v>
      </c>
      <c r="AE4" s="57">
        <v>-2.5</v>
      </c>
      <c r="AF4" s="57">
        <v>-1.0999878076923</v>
      </c>
      <c r="AG4" s="57">
        <v>0</v>
      </c>
    </row>
    <row r="5" spans="1:33" ht="15.75" customHeight="1">
      <c r="A5" s="13" t="s">
        <v>36</v>
      </c>
      <c r="B5" s="13" t="s">
        <v>857</v>
      </c>
      <c r="C5" s="17">
        <f t="shared" si="4"/>
        <v>9.1011111111111109</v>
      </c>
      <c r="D5" s="17">
        <v>9</v>
      </c>
      <c r="E5" s="17">
        <v>0</v>
      </c>
      <c r="F5" s="17">
        <v>81.91</v>
      </c>
      <c r="G5" s="17">
        <v>-31.18</v>
      </c>
      <c r="H5" s="17">
        <f t="shared" si="1"/>
        <v>0.38066170186790382</v>
      </c>
      <c r="I5" s="17">
        <f t="shared" si="2"/>
        <v>7.3081549637032034E-2</v>
      </c>
      <c r="J5" s="17">
        <f t="shared" si="5"/>
        <v>5.9861097307692939</v>
      </c>
      <c r="K5" s="17">
        <f t="shared" si="3"/>
        <v>0.66512330341881043</v>
      </c>
      <c r="L5" s="17">
        <v>30</v>
      </c>
      <c r="M5" s="17">
        <f t="shared" si="6"/>
        <v>0.3</v>
      </c>
      <c r="N5" s="17">
        <v>120</v>
      </c>
      <c r="O5" s="17">
        <f t="shared" ref="O5:P5" si="13">D5/7</f>
        <v>1.2857142857142858</v>
      </c>
      <c r="P5" s="17">
        <f t="shared" si="13"/>
        <v>0</v>
      </c>
      <c r="Q5" s="17">
        <f t="shared" si="8"/>
        <v>93</v>
      </c>
      <c r="R5" s="17"/>
      <c r="S5" s="57">
        <v>0.45941807044410399</v>
      </c>
      <c r="T5" s="57">
        <v>0</v>
      </c>
      <c r="U5" s="57" t="s">
        <v>63</v>
      </c>
      <c r="V5" s="57" t="s">
        <v>63</v>
      </c>
      <c r="W5" s="57">
        <v>5</v>
      </c>
      <c r="X5" s="57">
        <f t="shared" si="9"/>
        <v>0.55555555555555558</v>
      </c>
      <c r="Y5" s="57">
        <f t="shared" si="10"/>
        <v>3.4644444444444442</v>
      </c>
      <c r="Z5" s="57">
        <v>4</v>
      </c>
      <c r="AA5" s="57" t="s">
        <v>166</v>
      </c>
      <c r="AB5" s="60">
        <f t="shared" si="11"/>
        <v>-0.69</v>
      </c>
      <c r="AC5" s="57">
        <v>4.6296296296296294E-3</v>
      </c>
      <c r="AD5" s="57">
        <f t="shared" si="12"/>
        <v>-5.7499999999999996E-2</v>
      </c>
      <c r="AE5" s="57">
        <v>-2.5</v>
      </c>
      <c r="AF5" s="57">
        <v>-1.0999878076923</v>
      </c>
      <c r="AG5" s="57">
        <v>0</v>
      </c>
    </row>
    <row r="6" spans="1:33" ht="15.75" customHeight="1">
      <c r="A6" s="13" t="s">
        <v>38</v>
      </c>
      <c r="B6" s="13" t="s">
        <v>858</v>
      </c>
      <c r="C6" s="17">
        <f t="shared" si="4"/>
        <v>10.34</v>
      </c>
      <c r="D6" s="17">
        <v>20</v>
      </c>
      <c r="E6" s="17">
        <v>0</v>
      </c>
      <c r="F6" s="17">
        <v>206.8</v>
      </c>
      <c r="G6" s="17">
        <v>-22.07</v>
      </c>
      <c r="H6" s="17">
        <f t="shared" si="1"/>
        <v>0.10672147001934236</v>
      </c>
      <c r="I6" s="17">
        <f t="shared" si="2"/>
        <v>0.39449935236158717</v>
      </c>
      <c r="J6" s="17">
        <f t="shared" si="5"/>
        <v>81.582466068376235</v>
      </c>
      <c r="K6" s="17">
        <f t="shared" si="3"/>
        <v>4.0791233034188119</v>
      </c>
      <c r="L6" s="17">
        <v>29</v>
      </c>
      <c r="M6" s="17">
        <f t="shared" si="6"/>
        <v>0.68965517241379315</v>
      </c>
      <c r="N6" s="17">
        <v>106</v>
      </c>
      <c r="O6" s="17">
        <f t="shared" ref="O6:P6" si="14">D6/7</f>
        <v>2.8571428571428572</v>
      </c>
      <c r="P6" s="17">
        <f t="shared" si="14"/>
        <v>0</v>
      </c>
      <c r="Q6" s="17">
        <f t="shared" si="8"/>
        <v>37</v>
      </c>
      <c r="R6" s="17"/>
      <c r="S6" s="57">
        <v>0.46496815286624199</v>
      </c>
      <c r="T6" s="57">
        <v>0</v>
      </c>
      <c r="U6" s="57" t="s">
        <v>63</v>
      </c>
      <c r="V6" s="57" t="s">
        <v>63</v>
      </c>
      <c r="W6" s="57">
        <v>4</v>
      </c>
      <c r="X6" s="57">
        <f t="shared" si="9"/>
        <v>0.2</v>
      </c>
      <c r="Y6" s="57">
        <f t="shared" si="10"/>
        <v>3.6783333333333332</v>
      </c>
      <c r="Z6" s="57">
        <v>2</v>
      </c>
      <c r="AA6" s="57" t="s">
        <v>166</v>
      </c>
      <c r="AB6" s="60">
        <f t="shared" si="11"/>
        <v>-0.69</v>
      </c>
      <c r="AC6" s="57">
        <v>4.6296296296296294E-3</v>
      </c>
      <c r="AD6" s="57">
        <f t="shared" si="12"/>
        <v>-0.12777777777777777</v>
      </c>
      <c r="AE6" s="57">
        <v>-2.5</v>
      </c>
      <c r="AF6" s="57">
        <v>-1.0999878076923</v>
      </c>
      <c r="AG6" s="57">
        <v>0</v>
      </c>
    </row>
    <row r="7" spans="1:33" ht="15.75" customHeight="1">
      <c r="A7" s="13" t="s">
        <v>40</v>
      </c>
      <c r="B7" s="13" t="s">
        <v>859</v>
      </c>
      <c r="C7" s="17">
        <f t="shared" si="4"/>
        <v>12.540000000000003</v>
      </c>
      <c r="D7" s="17">
        <v>20</v>
      </c>
      <c r="E7" s="17">
        <v>0</v>
      </c>
      <c r="F7" s="17">
        <v>250.80000000000007</v>
      </c>
      <c r="G7" s="17">
        <v>-36.4</v>
      </c>
      <c r="H7" s="17">
        <f t="shared" si="1"/>
        <v>0.14513556618819773</v>
      </c>
      <c r="I7" s="17">
        <f t="shared" si="2"/>
        <v>0.41727458557504882</v>
      </c>
      <c r="J7" s="17">
        <f t="shared" si="5"/>
        <v>104.65246606222227</v>
      </c>
      <c r="K7" s="17">
        <f t="shared" si="3"/>
        <v>5.2326233031111133</v>
      </c>
      <c r="L7" s="17">
        <v>34</v>
      </c>
      <c r="M7" s="17">
        <f t="shared" si="6"/>
        <v>0.58823529411764708</v>
      </c>
      <c r="N7" s="17">
        <v>85</v>
      </c>
      <c r="O7" s="17">
        <f t="shared" ref="O7:P7" si="15">D7/7</f>
        <v>2.8571428571428572</v>
      </c>
      <c r="P7" s="17">
        <f t="shared" si="15"/>
        <v>0</v>
      </c>
      <c r="Q7" s="17">
        <f t="shared" si="8"/>
        <v>29</v>
      </c>
      <c r="R7" s="17"/>
      <c r="S7" s="57">
        <v>0.57333333333333336</v>
      </c>
      <c r="T7" s="57">
        <v>0</v>
      </c>
      <c r="U7" s="57" t="s">
        <v>63</v>
      </c>
      <c r="V7" s="57" t="s">
        <v>63</v>
      </c>
      <c r="W7" s="57">
        <v>12</v>
      </c>
      <c r="X7" s="57">
        <f t="shared" si="9"/>
        <v>0.6</v>
      </c>
      <c r="Y7" s="57">
        <f t="shared" si="10"/>
        <v>2.2749999999999999</v>
      </c>
      <c r="Z7" s="57">
        <v>4</v>
      </c>
      <c r="AA7" s="57" t="s">
        <v>166</v>
      </c>
      <c r="AB7" s="60">
        <f t="shared" si="11"/>
        <v>-0.69</v>
      </c>
      <c r="AC7" s="57">
        <v>4.6296296296296294E-3</v>
      </c>
      <c r="AD7" s="57">
        <f t="shared" si="12"/>
        <v>-0.12777777777777777</v>
      </c>
      <c r="AE7" s="57">
        <v>-2.5</v>
      </c>
      <c r="AF7" s="57">
        <v>-1.0999878080000001</v>
      </c>
      <c r="AG7" s="57">
        <v>0</v>
      </c>
    </row>
    <row r="8" spans="1:33" ht="15.75" customHeight="1">
      <c r="A8" s="13" t="s">
        <v>42</v>
      </c>
      <c r="B8" s="13" t="s">
        <v>860</v>
      </c>
      <c r="C8" s="17">
        <f t="shared" si="4"/>
        <v>12.99</v>
      </c>
      <c r="D8" s="17">
        <v>6</v>
      </c>
      <c r="E8" s="17">
        <v>0</v>
      </c>
      <c r="F8" s="17">
        <v>77.94</v>
      </c>
      <c r="G8" s="17">
        <v>-43.42</v>
      </c>
      <c r="H8" s="17">
        <f t="shared" si="1"/>
        <v>0.55709520143700286</v>
      </c>
      <c r="I8" s="17">
        <f t="shared" si="2"/>
        <v>1.5277647147378209E-2</v>
      </c>
      <c r="J8" s="17">
        <f t="shared" si="5"/>
        <v>1.1907398186666576</v>
      </c>
      <c r="K8" s="17">
        <f t="shared" si="3"/>
        <v>0.19845663644444292</v>
      </c>
      <c r="L8" s="17">
        <v>31</v>
      </c>
      <c r="M8" s="17">
        <f t="shared" si="6"/>
        <v>0.19354838709677419</v>
      </c>
      <c r="N8" s="17">
        <v>78</v>
      </c>
      <c r="O8" s="17">
        <f t="shared" ref="O8:P8" si="16">D8/7</f>
        <v>0.8571428571428571</v>
      </c>
      <c r="P8" s="17">
        <f t="shared" si="16"/>
        <v>0</v>
      </c>
      <c r="Q8" s="17">
        <f t="shared" si="8"/>
        <v>91</v>
      </c>
      <c r="R8" s="17"/>
      <c r="S8" s="57">
        <v>0.69162210338680929</v>
      </c>
      <c r="T8" s="57">
        <v>0</v>
      </c>
      <c r="U8" s="57" t="s">
        <v>63</v>
      </c>
      <c r="V8" s="57" t="s">
        <v>63</v>
      </c>
      <c r="W8" s="57">
        <v>4</v>
      </c>
      <c r="X8" s="57">
        <f t="shared" si="9"/>
        <v>0.66666666666666663</v>
      </c>
      <c r="Y8" s="57">
        <f t="shared" si="10"/>
        <v>10.855</v>
      </c>
      <c r="Z8" s="57">
        <v>0</v>
      </c>
      <c r="AA8" s="57" t="s">
        <v>166</v>
      </c>
      <c r="AB8" s="60">
        <f t="shared" si="11"/>
        <v>-0.69</v>
      </c>
      <c r="AC8" s="57">
        <v>4.6296296296296294E-3</v>
      </c>
      <c r="AD8" s="57">
        <f t="shared" si="12"/>
        <v>-3.833333333333333E-2</v>
      </c>
      <c r="AE8" s="57">
        <v>-2.5</v>
      </c>
      <c r="AF8" s="57">
        <v>-1.0999878080000001</v>
      </c>
      <c r="AG8" s="57">
        <v>0</v>
      </c>
    </row>
    <row r="9" spans="1:33" ht="15.75" customHeight="1">
      <c r="A9" s="13" t="s">
        <v>44</v>
      </c>
      <c r="B9" s="13" t="s">
        <v>861</v>
      </c>
      <c r="C9" s="17">
        <f t="shared" si="4"/>
        <v>14.704285714285716</v>
      </c>
      <c r="D9" s="17">
        <v>7</v>
      </c>
      <c r="E9" s="17">
        <v>0</v>
      </c>
      <c r="F9" s="17">
        <v>102.93</v>
      </c>
      <c r="G9" s="17">
        <v>-27.42</v>
      </c>
      <c r="H9" s="17">
        <f t="shared" si="1"/>
        <v>0.26639463713203149</v>
      </c>
      <c r="I9" s="17">
        <f t="shared" si="2"/>
        <v>0.33735116519749125</v>
      </c>
      <c r="J9" s="17">
        <f t="shared" si="5"/>
        <v>34.723555433777776</v>
      </c>
      <c r="K9" s="17">
        <f t="shared" si="3"/>
        <v>4.9605079191111106</v>
      </c>
      <c r="L9" s="17">
        <v>19</v>
      </c>
      <c r="M9" s="17">
        <f t="shared" si="6"/>
        <v>0.36842105263157893</v>
      </c>
      <c r="N9" s="17">
        <v>72</v>
      </c>
      <c r="O9" s="17">
        <f t="shared" ref="O9:P9" si="17">D9/7</f>
        <v>1</v>
      </c>
      <c r="P9" s="17">
        <f t="shared" si="17"/>
        <v>0</v>
      </c>
      <c r="Q9" s="17">
        <f t="shared" si="8"/>
        <v>72</v>
      </c>
      <c r="R9" s="17"/>
      <c r="S9" s="57">
        <v>0.726605504587156</v>
      </c>
      <c r="T9" s="57">
        <v>0</v>
      </c>
      <c r="U9" s="58" t="s">
        <v>63</v>
      </c>
      <c r="V9" s="61" t="s">
        <v>63</v>
      </c>
      <c r="W9" s="57">
        <v>4</v>
      </c>
      <c r="X9" s="57">
        <f t="shared" si="9"/>
        <v>0.5714285714285714</v>
      </c>
      <c r="Y9" s="57">
        <f t="shared" si="10"/>
        <v>3.4275000000000002</v>
      </c>
      <c r="Z9" s="57">
        <v>4</v>
      </c>
      <c r="AA9" s="57" t="s">
        <v>166</v>
      </c>
      <c r="AB9" s="60">
        <f t="shared" si="11"/>
        <v>-0.69</v>
      </c>
      <c r="AC9" s="57">
        <v>4.6296296296296294E-3</v>
      </c>
      <c r="AD9" s="57">
        <f t="shared" si="12"/>
        <v>-4.4722222222222219E-2</v>
      </c>
      <c r="AE9" s="57">
        <v>-2.5</v>
      </c>
      <c r="AF9" s="57">
        <v>-1.1146031919999999</v>
      </c>
      <c r="AG9" s="57">
        <v>0</v>
      </c>
    </row>
    <row r="10" spans="1:33" ht="15.75" customHeight="1">
      <c r="A10" s="13" t="s">
        <v>46</v>
      </c>
      <c r="B10" s="13" t="s">
        <v>88</v>
      </c>
      <c r="C10" s="17">
        <f t="shared" si="4"/>
        <v>13.59</v>
      </c>
      <c r="D10" s="17">
        <v>5</v>
      </c>
      <c r="E10" s="17">
        <v>0</v>
      </c>
      <c r="F10" s="17">
        <v>67.95</v>
      </c>
      <c r="G10" s="17">
        <v>-5.36</v>
      </c>
      <c r="H10" s="17">
        <f t="shared" si="1"/>
        <v>7.8881530537159683E-2</v>
      </c>
      <c r="I10" s="17">
        <f t="shared" si="2"/>
        <v>0.50467313606409947</v>
      </c>
      <c r="J10" s="17">
        <f t="shared" si="5"/>
        <v>34.29253959555556</v>
      </c>
      <c r="K10" s="17">
        <f t="shared" si="3"/>
        <v>6.858507919111112</v>
      </c>
      <c r="L10" s="17">
        <v>14</v>
      </c>
      <c r="M10" s="17">
        <f t="shared" si="6"/>
        <v>0.35714285714285715</v>
      </c>
      <c r="N10" s="17">
        <v>65</v>
      </c>
      <c r="O10" s="17">
        <f t="shared" ref="O10:P10" si="18">D10/7</f>
        <v>0.7142857142857143</v>
      </c>
      <c r="P10" s="17">
        <f t="shared" si="18"/>
        <v>0</v>
      </c>
      <c r="Q10" s="17">
        <f t="shared" si="8"/>
        <v>91</v>
      </c>
      <c r="R10" s="17"/>
      <c r="S10" s="57">
        <v>0.81871345029239762</v>
      </c>
      <c r="T10" s="57">
        <v>0</v>
      </c>
      <c r="U10" s="58" t="s">
        <v>63</v>
      </c>
      <c r="V10" s="61" t="s">
        <v>63</v>
      </c>
      <c r="W10" s="57">
        <v>4</v>
      </c>
      <c r="X10" s="57">
        <f t="shared" si="9"/>
        <v>0.8</v>
      </c>
      <c r="Y10" s="57">
        <f t="shared" si="10"/>
        <v>1.34</v>
      </c>
      <c r="Z10" s="57">
        <v>0</v>
      </c>
      <c r="AA10" s="57" t="s">
        <v>166</v>
      </c>
      <c r="AB10" s="60">
        <f t="shared" si="11"/>
        <v>-0.69</v>
      </c>
      <c r="AC10" s="57">
        <v>4.6296296296296294E-3</v>
      </c>
      <c r="AD10" s="57">
        <f t="shared" si="12"/>
        <v>-3.1944444444444442E-2</v>
      </c>
      <c r="AE10" s="57">
        <v>-2.5</v>
      </c>
      <c r="AF10" s="57">
        <v>-1.1146031919999999</v>
      </c>
      <c r="AG10" s="57">
        <v>0</v>
      </c>
    </row>
    <row r="11" spans="1:33" ht="15.75" customHeight="1">
      <c r="A11" s="13" t="s">
        <v>48</v>
      </c>
      <c r="B11" s="13" t="s">
        <v>862</v>
      </c>
      <c r="C11" s="17">
        <f t="shared" si="4"/>
        <v>11.865</v>
      </c>
      <c r="D11" s="17">
        <v>8</v>
      </c>
      <c r="E11" s="17">
        <v>1</v>
      </c>
      <c r="F11" s="17">
        <v>94.92</v>
      </c>
      <c r="G11" s="17">
        <v>0</v>
      </c>
      <c r="H11" s="17">
        <f t="shared" si="1"/>
        <v>0</v>
      </c>
      <c r="I11" s="17">
        <f t="shared" si="2"/>
        <v>0.54481735517160645</v>
      </c>
      <c r="J11" s="17">
        <f t="shared" si="5"/>
        <v>51.714063352888886</v>
      </c>
      <c r="K11" s="17">
        <f t="shared" si="3"/>
        <v>6.4642579191111107</v>
      </c>
      <c r="L11" s="17">
        <v>14</v>
      </c>
      <c r="M11" s="17">
        <f t="shared" si="6"/>
        <v>0.5714285714285714</v>
      </c>
      <c r="N11" s="17">
        <v>56</v>
      </c>
      <c r="O11" s="17">
        <f t="shared" ref="O11:P11" si="19">D11/7</f>
        <v>1.1428571428571428</v>
      </c>
      <c r="P11" s="17">
        <f t="shared" si="19"/>
        <v>0.14285714285714285</v>
      </c>
      <c r="Q11" s="17">
        <f t="shared" si="8"/>
        <v>43</v>
      </c>
      <c r="R11" s="17"/>
      <c r="S11" s="57">
        <v>0.95397489539748959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166</v>
      </c>
      <c r="AB11" s="60">
        <f t="shared" si="11"/>
        <v>-0.69</v>
      </c>
      <c r="AC11" s="57">
        <v>4.6296296296296294E-3</v>
      </c>
      <c r="AD11" s="57">
        <f t="shared" si="12"/>
        <v>-5.1111111111111107E-2</v>
      </c>
      <c r="AE11" s="57">
        <v>-2.5</v>
      </c>
      <c r="AF11" s="57">
        <v>-1.1146031919999999</v>
      </c>
      <c r="AG11" s="57">
        <v>0</v>
      </c>
    </row>
    <row r="12" spans="1:33" ht="15.75" customHeight="1">
      <c r="A12" s="13" t="s">
        <v>50</v>
      </c>
      <c r="B12" s="13" t="s">
        <v>88</v>
      </c>
      <c r="C12" s="17">
        <f t="shared" si="4"/>
        <v>12.704285714285716</v>
      </c>
      <c r="D12" s="17">
        <v>7</v>
      </c>
      <c r="E12" s="17">
        <v>0</v>
      </c>
      <c r="F12" s="17">
        <v>88.93</v>
      </c>
      <c r="G12" s="17">
        <v>0</v>
      </c>
      <c r="H12" s="17">
        <f t="shared" si="1"/>
        <v>0</v>
      </c>
      <c r="I12" s="17">
        <f t="shared" si="2"/>
        <v>0.56437320676687031</v>
      </c>
      <c r="J12" s="17">
        <f t="shared" si="5"/>
        <v>50.18970927777778</v>
      </c>
      <c r="K12" s="17">
        <f t="shared" si="3"/>
        <v>7.1699584682539683</v>
      </c>
      <c r="L12" s="17">
        <v>9</v>
      </c>
      <c r="M12" s="17">
        <f t="shared" si="6"/>
        <v>0.77777777777777779</v>
      </c>
      <c r="N12" s="17">
        <v>50</v>
      </c>
      <c r="O12" s="17">
        <f t="shared" ref="O12:P12" si="20">D12/7</f>
        <v>1</v>
      </c>
      <c r="P12" s="17">
        <f t="shared" si="20"/>
        <v>0</v>
      </c>
      <c r="Q12" s="17">
        <f t="shared" si="8"/>
        <v>50</v>
      </c>
      <c r="R12" s="17"/>
      <c r="S12" s="57">
        <v>1.017699115044248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166</v>
      </c>
      <c r="AB12" s="60">
        <f t="shared" si="11"/>
        <v>-0.69</v>
      </c>
      <c r="AC12" s="57">
        <v>4.6296296296296294E-3</v>
      </c>
      <c r="AD12" s="57">
        <f t="shared" si="12"/>
        <v>-4.4722222222222219E-2</v>
      </c>
      <c r="AE12" s="57">
        <v>-2.5</v>
      </c>
      <c r="AF12" s="57">
        <v>-1.1222954999999999</v>
      </c>
      <c r="AG12" s="57">
        <v>0</v>
      </c>
    </row>
    <row r="13" spans="1:33" ht="15.75" customHeight="1">
      <c r="A13" s="13" t="s">
        <v>52</v>
      </c>
      <c r="B13" s="13" t="s">
        <v>122</v>
      </c>
      <c r="C13" s="17">
        <f t="shared" si="4"/>
        <v>12.49</v>
      </c>
      <c r="D13" s="17">
        <v>8</v>
      </c>
      <c r="E13" s="17">
        <v>0</v>
      </c>
      <c r="F13" s="17">
        <v>99.92</v>
      </c>
      <c r="G13" s="17">
        <v>0</v>
      </c>
      <c r="H13" s="17">
        <f t="shared" si="1"/>
        <v>0</v>
      </c>
      <c r="I13" s="17">
        <f t="shared" si="2"/>
        <v>0.55947282715060942</v>
      </c>
      <c r="J13" s="17">
        <f t="shared" si="5"/>
        <v>55.902524888888891</v>
      </c>
      <c r="K13" s="17">
        <f t="shared" si="3"/>
        <v>6.9878156111111114</v>
      </c>
      <c r="L13" s="17">
        <v>11</v>
      </c>
      <c r="M13" s="17">
        <f t="shared" si="6"/>
        <v>0.72727272727272729</v>
      </c>
      <c r="N13" s="17">
        <v>39</v>
      </c>
      <c r="O13" s="17">
        <f t="shared" ref="O13:P13" si="21">D13/7</f>
        <v>1.1428571428571428</v>
      </c>
      <c r="P13" s="17">
        <f t="shared" si="21"/>
        <v>0</v>
      </c>
      <c r="Q13" s="17">
        <f t="shared" si="8"/>
        <v>34</v>
      </c>
      <c r="R13" s="17"/>
      <c r="S13" s="57">
        <v>1.158150851581508</v>
      </c>
      <c r="T13" s="57">
        <v>200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166</v>
      </c>
      <c r="AB13" s="60">
        <f t="shared" si="11"/>
        <v>-0.69</v>
      </c>
      <c r="AC13" s="57">
        <v>4.6296296296296294E-3</v>
      </c>
      <c r="AD13" s="57">
        <f t="shared" si="12"/>
        <v>-5.1111111111111107E-2</v>
      </c>
      <c r="AE13" s="57">
        <v>-2.5</v>
      </c>
      <c r="AF13" s="57">
        <v>-1.1222954999999999</v>
      </c>
      <c r="AG13" s="57">
        <v>0</v>
      </c>
    </row>
    <row r="14" spans="1:33" ht="15.75" customHeight="1">
      <c r="A14" s="13" t="s">
        <v>54</v>
      </c>
      <c r="B14" s="13" t="s">
        <v>863</v>
      </c>
      <c r="C14" s="17">
        <f t="shared" si="4"/>
        <v>14.99</v>
      </c>
      <c r="D14" s="17">
        <v>2</v>
      </c>
      <c r="E14" s="17">
        <v>1</v>
      </c>
      <c r="F14" s="17">
        <v>29.98</v>
      </c>
      <c r="G14" s="17">
        <v>0</v>
      </c>
      <c r="H14" s="17">
        <f t="shared" si="1"/>
        <v>0</v>
      </c>
      <c r="I14" s="17">
        <f t="shared" si="2"/>
        <v>0.60792632495737897</v>
      </c>
      <c r="J14" s="17">
        <f t="shared" si="5"/>
        <v>18.225631222222223</v>
      </c>
      <c r="K14" s="17">
        <f t="shared" si="3"/>
        <v>9.1128156111111114</v>
      </c>
      <c r="L14" s="17">
        <v>8</v>
      </c>
      <c r="M14" s="17">
        <f t="shared" si="6"/>
        <v>0.25</v>
      </c>
      <c r="N14" s="17">
        <v>38</v>
      </c>
      <c r="O14" s="17">
        <f t="shared" ref="O14:P14" si="22">D14/7</f>
        <v>0.2857142857142857</v>
      </c>
      <c r="P14" s="17">
        <f t="shared" si="22"/>
        <v>0.14285714285714285</v>
      </c>
      <c r="Q14" s="17">
        <f t="shared" si="8"/>
        <v>88</v>
      </c>
      <c r="R14" s="17"/>
      <c r="S14" s="57">
        <v>1.21025641025641</v>
      </c>
      <c r="T14" s="57">
        <v>200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166</v>
      </c>
      <c r="AB14" s="60">
        <f t="shared" si="11"/>
        <v>-0.69</v>
      </c>
      <c r="AC14" s="57">
        <v>4.6296296296296294E-3</v>
      </c>
      <c r="AD14" s="57">
        <f t="shared" si="12"/>
        <v>-1.2777777777777777E-2</v>
      </c>
      <c r="AE14" s="57">
        <v>-2.5</v>
      </c>
      <c r="AF14" s="57">
        <v>-1.1222954999999999</v>
      </c>
      <c r="AG14" s="57">
        <v>0</v>
      </c>
    </row>
    <row r="15" spans="1:33" ht="15.75" customHeight="1">
      <c r="A15" s="13" t="s">
        <v>56</v>
      </c>
      <c r="B15" s="13" t="s">
        <v>864</v>
      </c>
      <c r="C15" s="17">
        <f t="shared" si="4"/>
        <v>13.823333333333332</v>
      </c>
      <c r="D15" s="17">
        <v>6</v>
      </c>
      <c r="E15" s="17">
        <v>0</v>
      </c>
      <c r="F15" s="17">
        <v>82.94</v>
      </c>
      <c r="G15" s="17">
        <v>0</v>
      </c>
      <c r="H15" s="17">
        <f t="shared" si="1"/>
        <v>0</v>
      </c>
      <c r="I15" s="17">
        <f t="shared" si="2"/>
        <v>0.58749570372156579</v>
      </c>
      <c r="J15" s="17">
        <f t="shared" si="5"/>
        <v>48.726893666666662</v>
      </c>
      <c r="K15" s="17">
        <f t="shared" si="3"/>
        <v>8.1211489444444442</v>
      </c>
      <c r="L15" s="17">
        <v>4</v>
      </c>
      <c r="M15" s="17">
        <f t="shared" si="6"/>
        <v>1.5</v>
      </c>
      <c r="N15" s="17">
        <v>33</v>
      </c>
      <c r="O15" s="17">
        <f t="shared" ref="O15:P15" si="23">D15/7</f>
        <v>0.8571428571428571</v>
      </c>
      <c r="P15" s="17">
        <f t="shared" si="23"/>
        <v>0</v>
      </c>
      <c r="Q15" s="17">
        <f t="shared" si="8"/>
        <v>38</v>
      </c>
      <c r="R15" s="17"/>
      <c r="S15" s="57">
        <v>1.3753581661891121</v>
      </c>
      <c r="T15" s="57">
        <v>200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166</v>
      </c>
      <c r="AB15" s="60">
        <f t="shared" si="11"/>
        <v>-0.69</v>
      </c>
      <c r="AC15" s="57">
        <v>4.6296296296296294E-3</v>
      </c>
      <c r="AD15" s="57">
        <f t="shared" si="12"/>
        <v>-3.833333333333333E-2</v>
      </c>
      <c r="AE15" s="57">
        <v>-2.5</v>
      </c>
      <c r="AF15" s="57">
        <v>-1.1222954999999999</v>
      </c>
      <c r="AG15" s="57">
        <v>0</v>
      </c>
    </row>
    <row r="16" spans="1:33" ht="15.75" customHeight="1">
      <c r="A16" s="13" t="s">
        <v>57</v>
      </c>
      <c r="B16" s="13" t="s">
        <v>865</v>
      </c>
      <c r="C16" s="17">
        <f t="shared" si="4"/>
        <v>12.99</v>
      </c>
      <c r="D16" s="17">
        <v>2</v>
      </c>
      <c r="E16" s="17">
        <v>0</v>
      </c>
      <c r="F16" s="17">
        <v>25.98</v>
      </c>
      <c r="G16" s="17">
        <v>0</v>
      </c>
      <c r="H16" s="17">
        <f t="shared" si="1"/>
        <v>0</v>
      </c>
      <c r="I16" s="17">
        <f t="shared" si="2"/>
        <v>0.57065555127876133</v>
      </c>
      <c r="J16" s="17">
        <f t="shared" si="5"/>
        <v>14.825631222222221</v>
      </c>
      <c r="K16" s="17">
        <f t="shared" si="3"/>
        <v>7.4128156111111103</v>
      </c>
      <c r="L16" s="17">
        <v>4</v>
      </c>
      <c r="M16" s="17">
        <f t="shared" si="6"/>
        <v>0.5</v>
      </c>
      <c r="N16" s="17">
        <v>30</v>
      </c>
      <c r="O16" s="17">
        <f t="shared" ref="O16:P16" si="24">D16/7</f>
        <v>0.2857142857142857</v>
      </c>
      <c r="P16" s="17">
        <f t="shared" si="24"/>
        <v>0</v>
      </c>
      <c r="Q16" s="17">
        <f t="shared" si="8"/>
        <v>105</v>
      </c>
      <c r="R16" s="17"/>
      <c r="S16" s="57">
        <v>1.4012738853503179</v>
      </c>
      <c r="T16" s="57">
        <v>200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166</v>
      </c>
      <c r="AB16" s="60">
        <f t="shared" si="11"/>
        <v>-0.69</v>
      </c>
      <c r="AC16" s="57">
        <v>4.6296296296296294E-3</v>
      </c>
      <c r="AD16" s="57">
        <f t="shared" si="12"/>
        <v>-1.2777777777777777E-2</v>
      </c>
      <c r="AE16" s="57">
        <v>-2.5</v>
      </c>
      <c r="AF16" s="57">
        <v>-1.1222954999999999</v>
      </c>
      <c r="AG16" s="57">
        <v>0</v>
      </c>
    </row>
    <row r="17" spans="1:33" ht="15.75" customHeight="1">
      <c r="A17" s="13" t="s">
        <v>59</v>
      </c>
      <c r="B17" s="13" t="s">
        <v>866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30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1.424657534246575</v>
      </c>
      <c r="T17" s="57">
        <v>200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166</v>
      </c>
      <c r="AB17" s="60">
        <f t="shared" si="11"/>
        <v>-0.69</v>
      </c>
      <c r="AC17" s="57">
        <v>4.6296296296296294E-3</v>
      </c>
      <c r="AD17" s="57">
        <f t="shared" si="12"/>
        <v>0</v>
      </c>
      <c r="AE17" s="57">
        <v>-2.5</v>
      </c>
      <c r="AF17" s="57">
        <v>-1.1222954999999999</v>
      </c>
      <c r="AG17" s="57">
        <v>0</v>
      </c>
    </row>
    <row r="18" spans="1:33" ht="15.75" customHeight="1">
      <c r="A18" s="13" t="s">
        <v>61</v>
      </c>
      <c r="B18" s="13" t="s">
        <v>867</v>
      </c>
      <c r="C18" s="17">
        <f t="shared" si="4"/>
        <v>13.99</v>
      </c>
      <c r="D18" s="17">
        <v>3</v>
      </c>
      <c r="E18" s="17">
        <v>0</v>
      </c>
      <c r="F18" s="17">
        <v>41.97</v>
      </c>
      <c r="G18" s="17">
        <v>0</v>
      </c>
      <c r="H18" s="17">
        <f t="shared" si="1"/>
        <v>0</v>
      </c>
      <c r="I18" s="17">
        <f t="shared" si="2"/>
        <v>0.59062298864268115</v>
      </c>
      <c r="J18" s="17">
        <f t="shared" si="5"/>
        <v>24.788446833333328</v>
      </c>
      <c r="K18" s="17">
        <f t="shared" si="3"/>
        <v>8.26281561111111</v>
      </c>
      <c r="L18" s="17">
        <v>6</v>
      </c>
      <c r="M18" s="17">
        <f t="shared" si="6"/>
        <v>0.5</v>
      </c>
      <c r="N18" s="17">
        <v>28</v>
      </c>
      <c r="O18" s="17">
        <f t="shared" ref="O18:P18" si="26">D18/7</f>
        <v>0.42857142857142855</v>
      </c>
      <c r="P18" s="17">
        <f t="shared" si="26"/>
        <v>0</v>
      </c>
      <c r="Q18" s="17">
        <f t="shared" si="8"/>
        <v>65</v>
      </c>
      <c r="R18" s="17"/>
      <c r="S18" s="57">
        <v>1.423220973782771</v>
      </c>
      <c r="T18" s="57">
        <v>200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166</v>
      </c>
      <c r="AB18" s="60">
        <f t="shared" si="11"/>
        <v>-0.69</v>
      </c>
      <c r="AC18" s="57">
        <v>4.6296296296296294E-3</v>
      </c>
      <c r="AD18" s="57">
        <f t="shared" si="12"/>
        <v>-1.9166666666666665E-2</v>
      </c>
      <c r="AE18" s="57">
        <v>-2.5</v>
      </c>
      <c r="AF18" s="57">
        <v>-1.1222954999999999</v>
      </c>
      <c r="AG18" s="57">
        <v>0</v>
      </c>
    </row>
    <row r="19" spans="1:33" ht="15.75" customHeight="1">
      <c r="A19" s="13" t="s">
        <v>64</v>
      </c>
      <c r="B19" s="13" t="s">
        <v>868</v>
      </c>
      <c r="C19" s="17">
        <f t="shared" si="4"/>
        <v>14.99</v>
      </c>
      <c r="D19" s="17">
        <v>1</v>
      </c>
      <c r="E19" s="17">
        <v>0</v>
      </c>
      <c r="F19" s="17">
        <v>14.99</v>
      </c>
      <c r="G19" s="17">
        <v>0</v>
      </c>
      <c r="H19" s="17">
        <f t="shared" si="1"/>
        <v>0</v>
      </c>
      <c r="I19" s="17">
        <f t="shared" si="2"/>
        <v>0.60792632495737897</v>
      </c>
      <c r="J19" s="17">
        <f t="shared" si="5"/>
        <v>9.1128156111111114</v>
      </c>
      <c r="K19" s="17">
        <f t="shared" si="3"/>
        <v>9.1128156111111114</v>
      </c>
      <c r="L19" s="17">
        <v>7</v>
      </c>
      <c r="M19" s="17">
        <f t="shared" si="6"/>
        <v>0.14285714285714285</v>
      </c>
      <c r="N19" s="17">
        <v>26</v>
      </c>
      <c r="O19" s="17">
        <f t="shared" ref="O19:P19" si="27">D19/7</f>
        <v>0.14285714285714285</v>
      </c>
      <c r="P19" s="17">
        <f t="shared" si="27"/>
        <v>0</v>
      </c>
      <c r="Q19" s="17">
        <f t="shared" si="8"/>
        <v>182</v>
      </c>
      <c r="R19" s="17"/>
      <c r="S19" s="57">
        <v>1.361702127659574</v>
      </c>
      <c r="T19" s="57">
        <v>200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166</v>
      </c>
      <c r="AB19" s="60">
        <f t="shared" si="11"/>
        <v>-0.69</v>
      </c>
      <c r="AC19" s="57">
        <v>4.6296296296296294E-3</v>
      </c>
      <c r="AD19" s="57">
        <f t="shared" si="12"/>
        <v>-6.3888888888888884E-3</v>
      </c>
      <c r="AE19" s="57">
        <v>-2.5</v>
      </c>
      <c r="AF19" s="57">
        <v>-1.1222954999999999</v>
      </c>
      <c r="AG19" s="57">
        <v>0</v>
      </c>
    </row>
    <row r="20" spans="1:33" ht="15.75" customHeight="1">
      <c r="A20" s="13" t="s">
        <v>66</v>
      </c>
      <c r="B20" s="13" t="s">
        <v>869</v>
      </c>
      <c r="C20" s="17">
        <f t="shared" si="4"/>
        <v>11.323333333333332</v>
      </c>
      <c r="D20" s="17">
        <v>3</v>
      </c>
      <c r="E20" s="17">
        <v>0</v>
      </c>
      <c r="F20" s="17">
        <v>33.97</v>
      </c>
      <c r="G20" s="17">
        <v>0</v>
      </c>
      <c r="H20" s="17">
        <f t="shared" si="1"/>
        <v>0</v>
      </c>
      <c r="I20" s="17">
        <f t="shared" si="2"/>
        <v>0.52953920616229999</v>
      </c>
      <c r="J20" s="17">
        <f t="shared" si="5"/>
        <v>17.988446833333331</v>
      </c>
      <c r="K20" s="17">
        <f t="shared" si="3"/>
        <v>5.9961489444444434</v>
      </c>
      <c r="L20" s="17">
        <v>5</v>
      </c>
      <c r="M20" s="17">
        <f t="shared" si="6"/>
        <v>0.6</v>
      </c>
      <c r="N20" s="17">
        <v>24</v>
      </c>
      <c r="O20" s="17">
        <f t="shared" ref="O20:P20" si="28">D20/7</f>
        <v>0.42857142857142855</v>
      </c>
      <c r="P20" s="17">
        <f t="shared" si="28"/>
        <v>0</v>
      </c>
      <c r="Q20" s="17">
        <f t="shared" si="8"/>
        <v>56</v>
      </c>
      <c r="R20" s="17"/>
      <c r="S20" s="57">
        <v>1.18</v>
      </c>
      <c r="T20" s="57">
        <v>200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166</v>
      </c>
      <c r="AB20" s="60">
        <f t="shared" si="11"/>
        <v>-0.69</v>
      </c>
      <c r="AC20" s="57">
        <v>4.6296296296296294E-3</v>
      </c>
      <c r="AD20" s="57">
        <f t="shared" si="12"/>
        <v>-1.9166666666666665E-2</v>
      </c>
      <c r="AE20" s="57">
        <v>-2.5</v>
      </c>
      <c r="AF20" s="57">
        <v>-1.1222954999999999</v>
      </c>
      <c r="AG20" s="57">
        <v>0</v>
      </c>
    </row>
    <row r="21" spans="1:33" ht="15.75" customHeight="1">
      <c r="A21" s="13" t="s">
        <v>68</v>
      </c>
      <c r="B21" s="13" t="s">
        <v>870</v>
      </c>
      <c r="C21" s="17">
        <f t="shared" si="4"/>
        <v>7.49</v>
      </c>
      <c r="D21" s="17">
        <v>2</v>
      </c>
      <c r="E21" s="17">
        <v>0</v>
      </c>
      <c r="F21" s="17">
        <v>14.98</v>
      </c>
      <c r="G21" s="17">
        <v>0</v>
      </c>
      <c r="H21" s="17">
        <f t="shared" si="1"/>
        <v>0</v>
      </c>
      <c r="I21" s="17">
        <f t="shared" si="2"/>
        <v>0.298773779854621</v>
      </c>
      <c r="J21" s="17">
        <f t="shared" si="5"/>
        <v>4.4756312222222228</v>
      </c>
      <c r="K21" s="17">
        <f t="shared" si="3"/>
        <v>2.2378156111111114</v>
      </c>
      <c r="L21" s="17">
        <v>4</v>
      </c>
      <c r="M21" s="17">
        <f t="shared" si="6"/>
        <v>0.5</v>
      </c>
      <c r="N21" s="17">
        <v>23</v>
      </c>
      <c r="O21" s="17">
        <f t="shared" ref="O21:P21" si="29">D21/7</f>
        <v>0.2857142857142857</v>
      </c>
      <c r="P21" s="17">
        <f t="shared" si="29"/>
        <v>0</v>
      </c>
      <c r="Q21" s="17">
        <f t="shared" si="8"/>
        <v>80</v>
      </c>
      <c r="R21" s="17"/>
      <c r="S21" s="57">
        <v>1.2222222222222221</v>
      </c>
      <c r="T21" s="57">
        <v>400</v>
      </c>
      <c r="U21" s="58">
        <v>100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166</v>
      </c>
      <c r="AB21" s="60">
        <f t="shared" si="11"/>
        <v>-0.69</v>
      </c>
      <c r="AC21" s="57">
        <v>4.6296296296296294E-3</v>
      </c>
      <c r="AD21" s="57">
        <f t="shared" si="12"/>
        <v>-1.2777777777777777E-2</v>
      </c>
      <c r="AE21" s="57">
        <v>-2.5</v>
      </c>
      <c r="AF21" s="57">
        <v>-1.1222954999999999</v>
      </c>
      <c r="AG21" s="57">
        <v>-1</v>
      </c>
    </row>
    <row r="22" spans="1:33" ht="15.75" customHeight="1">
      <c r="A22" s="13" t="s">
        <v>70</v>
      </c>
      <c r="B22" s="13" t="s">
        <v>320</v>
      </c>
      <c r="C22" s="17">
        <f t="shared" si="4"/>
        <v>8.1566666666666663</v>
      </c>
      <c r="D22" s="17">
        <v>6</v>
      </c>
      <c r="E22" s="17">
        <v>0</v>
      </c>
      <c r="F22" s="17">
        <v>48.94</v>
      </c>
      <c r="G22" s="17">
        <v>-0.7</v>
      </c>
      <c r="H22" s="17">
        <f t="shared" si="1"/>
        <v>1.4303228442991417E-2</v>
      </c>
      <c r="I22" s="17">
        <f t="shared" si="2"/>
        <v>0.32952377741452105</v>
      </c>
      <c r="J22" s="17">
        <f t="shared" si="5"/>
        <v>16.12689366666666</v>
      </c>
      <c r="K22" s="17">
        <f t="shared" si="3"/>
        <v>2.6878156111111102</v>
      </c>
      <c r="L22" s="17">
        <v>9</v>
      </c>
      <c r="M22" s="17">
        <f t="shared" si="6"/>
        <v>0.66666666666666663</v>
      </c>
      <c r="N22" s="17">
        <v>16</v>
      </c>
      <c r="O22" s="17">
        <f t="shared" ref="O22:P22" si="30">D22/7</f>
        <v>0.8571428571428571</v>
      </c>
      <c r="P22" s="17">
        <f t="shared" si="30"/>
        <v>0</v>
      </c>
      <c r="Q22" s="17">
        <f t="shared" si="8"/>
        <v>18</v>
      </c>
      <c r="R22" s="17"/>
      <c r="S22" s="57">
        <v>1.4161490683229809</v>
      </c>
      <c r="T22" s="57">
        <v>400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166</v>
      </c>
      <c r="AB22" s="60">
        <f t="shared" si="11"/>
        <v>-0.69</v>
      </c>
      <c r="AC22" s="57">
        <v>4.6296296296296294E-3</v>
      </c>
      <c r="AD22" s="57">
        <f t="shared" si="12"/>
        <v>-3.833333333333333E-2</v>
      </c>
      <c r="AE22" s="57">
        <v>-2.5</v>
      </c>
      <c r="AF22" s="57">
        <v>-1.1222954999999999</v>
      </c>
      <c r="AG22" s="57">
        <v>-3</v>
      </c>
    </row>
    <row r="23" spans="1:33" ht="15.75" customHeight="1">
      <c r="A23" s="13" t="s">
        <v>72</v>
      </c>
      <c r="B23" s="13" t="s">
        <v>320</v>
      </c>
      <c r="C23" s="17">
        <f t="shared" si="4"/>
        <v>7.9899999999999993</v>
      </c>
      <c r="D23" s="17">
        <v>3</v>
      </c>
      <c r="E23" s="17">
        <v>2</v>
      </c>
      <c r="F23" s="17">
        <v>23.97</v>
      </c>
      <c r="G23" s="17">
        <v>0</v>
      </c>
      <c r="H23" s="17">
        <f t="shared" si="1"/>
        <v>0</v>
      </c>
      <c r="I23" s="17">
        <f t="shared" si="2"/>
        <v>0.39584675983868717</v>
      </c>
      <c r="J23" s="17">
        <f t="shared" si="5"/>
        <v>9.4884468333333309</v>
      </c>
      <c r="K23" s="17">
        <f t="shared" si="3"/>
        <v>3.1628156111111103</v>
      </c>
      <c r="L23" s="17">
        <v>5</v>
      </c>
      <c r="M23" s="17">
        <f t="shared" si="6"/>
        <v>0.6</v>
      </c>
      <c r="N23" s="17">
        <v>12</v>
      </c>
      <c r="O23" s="17">
        <f t="shared" ref="O23:P23" si="31">D23/7</f>
        <v>0.42857142857142855</v>
      </c>
      <c r="P23" s="17">
        <f t="shared" si="31"/>
        <v>0.2857142857142857</v>
      </c>
      <c r="Q23" s="17">
        <f t="shared" si="8"/>
        <v>16</v>
      </c>
      <c r="R23" s="17"/>
      <c r="S23" s="57">
        <v>1.432432432432432</v>
      </c>
      <c r="T23" s="57">
        <v>400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166</v>
      </c>
      <c r="AB23" s="60">
        <f t="shared" si="11"/>
        <v>-0.69</v>
      </c>
      <c r="AC23" s="57">
        <v>4.6296296296296294E-3</v>
      </c>
      <c r="AD23" s="57">
        <f t="shared" si="12"/>
        <v>-1.9166666666666665E-2</v>
      </c>
      <c r="AE23" s="57">
        <v>-2.5</v>
      </c>
      <c r="AF23" s="57">
        <v>-1.1222954999999999</v>
      </c>
      <c r="AG23" s="57">
        <v>0</v>
      </c>
    </row>
    <row r="24" spans="1:33" ht="15.75" customHeight="1">
      <c r="A24" s="13" t="s">
        <v>74</v>
      </c>
      <c r="B24" s="13" t="s">
        <v>320</v>
      </c>
      <c r="C24" s="17">
        <f t="shared" si="4"/>
        <v>8.49</v>
      </c>
      <c r="D24" s="17">
        <v>2</v>
      </c>
      <c r="E24" s="17">
        <v>0</v>
      </c>
      <c r="F24" s="17">
        <v>16.98</v>
      </c>
      <c r="G24" s="17">
        <v>-0.7</v>
      </c>
      <c r="H24" s="17">
        <f t="shared" si="1"/>
        <v>4.1224970553592456E-2</v>
      </c>
      <c r="I24" s="17">
        <f t="shared" si="2"/>
        <v>0.38136815207433583</v>
      </c>
      <c r="J24" s="17">
        <f t="shared" si="5"/>
        <v>6.4756312222222228</v>
      </c>
      <c r="K24" s="17">
        <f t="shared" si="3"/>
        <v>3.2378156111111114</v>
      </c>
      <c r="L24" s="17">
        <v>5</v>
      </c>
      <c r="M24" s="17">
        <f t="shared" si="6"/>
        <v>0.4</v>
      </c>
      <c r="N24" s="17">
        <v>9</v>
      </c>
      <c r="O24" s="17">
        <f t="shared" ref="O24:P24" si="32">D24/7</f>
        <v>0.2857142857142857</v>
      </c>
      <c r="P24" s="17">
        <f t="shared" si="32"/>
        <v>0</v>
      </c>
      <c r="Q24" s="17">
        <f t="shared" si="8"/>
        <v>31</v>
      </c>
      <c r="R24" s="17"/>
      <c r="S24" s="57">
        <v>1.5238095238095239</v>
      </c>
      <c r="T24" s="57">
        <v>400</v>
      </c>
      <c r="U24" s="58" t="s">
        <v>63</v>
      </c>
      <c r="V24" s="61" t="s">
        <v>871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166</v>
      </c>
      <c r="AB24" s="60">
        <f t="shared" si="11"/>
        <v>-0.69</v>
      </c>
      <c r="AC24" s="57">
        <v>4.6296296296296294E-3</v>
      </c>
      <c r="AD24" s="57">
        <f t="shared" si="12"/>
        <v>-1.2777777777777777E-2</v>
      </c>
      <c r="AE24" s="57">
        <v>-2.5</v>
      </c>
      <c r="AF24" s="57">
        <v>-1.1222954999999999</v>
      </c>
      <c r="AG24" s="57">
        <v>0</v>
      </c>
    </row>
    <row r="25" spans="1:33" ht="15.75" customHeight="1">
      <c r="A25" s="13" t="s">
        <v>76</v>
      </c>
      <c r="B25" s="13" t="s">
        <v>320</v>
      </c>
      <c r="C25" s="17">
        <f t="shared" si="4"/>
        <v>8.8233333333333324</v>
      </c>
      <c r="D25" s="17">
        <v>6</v>
      </c>
      <c r="E25" s="17">
        <v>0</v>
      </c>
      <c r="F25" s="17">
        <v>52.94</v>
      </c>
      <c r="G25" s="17">
        <v>0</v>
      </c>
      <c r="H25" s="17">
        <f t="shared" si="1"/>
        <v>0</v>
      </c>
      <c r="I25" s="17">
        <f t="shared" si="2"/>
        <v>0.41607279309910578</v>
      </c>
      <c r="J25" s="17">
        <f t="shared" si="5"/>
        <v>22.026893666666659</v>
      </c>
      <c r="K25" s="17">
        <f t="shared" si="3"/>
        <v>3.6711489444444432</v>
      </c>
      <c r="L25" s="17">
        <v>6</v>
      </c>
      <c r="M25" s="17">
        <f t="shared" si="6"/>
        <v>1</v>
      </c>
      <c r="N25" s="17">
        <v>4</v>
      </c>
      <c r="O25" s="17">
        <f t="shared" ref="O25:P25" si="33">D25/7</f>
        <v>0.8571428571428571</v>
      </c>
      <c r="P25" s="17">
        <f t="shared" si="33"/>
        <v>0</v>
      </c>
      <c r="Q25" s="17">
        <f t="shared" si="8"/>
        <v>4</v>
      </c>
      <c r="R25" s="17"/>
      <c r="S25" s="57">
        <v>1.520661157024793</v>
      </c>
      <c r="T25" s="57">
        <v>200</v>
      </c>
      <c r="U25" s="58">
        <v>100</v>
      </c>
      <c r="V25" s="61" t="s">
        <v>872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166</v>
      </c>
      <c r="AB25" s="60">
        <f t="shared" si="11"/>
        <v>-0.69</v>
      </c>
      <c r="AC25" s="57">
        <v>4.6296296296296294E-3</v>
      </c>
      <c r="AD25" s="57">
        <f t="shared" si="12"/>
        <v>-3.833333333333333E-2</v>
      </c>
      <c r="AE25" s="57">
        <v>-2.7</v>
      </c>
      <c r="AF25" s="57">
        <v>-1.1222954999999999</v>
      </c>
      <c r="AG25" s="57">
        <v>0</v>
      </c>
    </row>
    <row r="26" spans="1:33" ht="15.75" customHeight="1">
      <c r="A26" s="13" t="s">
        <v>78</v>
      </c>
      <c r="B26" s="13" t="s">
        <v>320</v>
      </c>
      <c r="C26" s="17">
        <f t="shared" si="4"/>
        <v>7.99</v>
      </c>
      <c r="D26" s="17">
        <v>2</v>
      </c>
      <c r="E26" s="17">
        <v>0</v>
      </c>
      <c r="F26" s="17">
        <v>15.98</v>
      </c>
      <c r="G26" s="17">
        <v>0</v>
      </c>
      <c r="H26" s="17">
        <f t="shared" si="1"/>
        <v>0</v>
      </c>
      <c r="I26" s="17">
        <f t="shared" si="2"/>
        <v>0.37081547072729798</v>
      </c>
      <c r="J26" s="17">
        <f t="shared" si="5"/>
        <v>5.925631222222222</v>
      </c>
      <c r="K26" s="17">
        <f t="shared" si="3"/>
        <v>2.962815611111111</v>
      </c>
      <c r="L26" s="17">
        <v>8</v>
      </c>
      <c r="M26" s="17">
        <f t="shared" si="6"/>
        <v>0.25</v>
      </c>
      <c r="N26" s="17">
        <v>3</v>
      </c>
      <c r="O26" s="17">
        <f t="shared" ref="O26:P26" si="34">D26/7</f>
        <v>0.2857142857142857</v>
      </c>
      <c r="P26" s="17">
        <f t="shared" si="34"/>
        <v>0</v>
      </c>
      <c r="Q26" s="17">
        <f t="shared" si="8"/>
        <v>10</v>
      </c>
      <c r="R26" s="17"/>
      <c r="S26" s="57">
        <v>1.625</v>
      </c>
      <c r="T26" s="57">
        <v>200</v>
      </c>
      <c r="U26" s="58">
        <v>100</v>
      </c>
      <c r="V26" s="61" t="s">
        <v>872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166</v>
      </c>
      <c r="AB26" s="60">
        <f t="shared" si="11"/>
        <v>-0.69</v>
      </c>
      <c r="AC26" s="57">
        <v>4.6296296296296294E-3</v>
      </c>
      <c r="AD26" s="57">
        <f t="shared" si="12"/>
        <v>-1.2777777777777777E-2</v>
      </c>
      <c r="AE26" s="57">
        <v>-2.7</v>
      </c>
      <c r="AF26" s="57">
        <v>-1.1222954999999999</v>
      </c>
      <c r="AG26" s="57">
        <v>0</v>
      </c>
    </row>
    <row r="27" spans="1:33" ht="15.75" customHeight="1">
      <c r="A27" s="13" t="s">
        <v>79</v>
      </c>
      <c r="B27" s="13" t="s">
        <v>115</v>
      </c>
      <c r="C27" s="17">
        <f t="shared" si="4"/>
        <v>7.99</v>
      </c>
      <c r="D27" s="17">
        <v>4</v>
      </c>
      <c r="E27" s="17">
        <v>0</v>
      </c>
      <c r="F27" s="17">
        <v>31.96</v>
      </c>
      <c r="G27" s="17">
        <v>-0.34</v>
      </c>
      <c r="H27" s="17">
        <f t="shared" si="1"/>
        <v>1.0638297872340425E-2</v>
      </c>
      <c r="I27" s="17">
        <f t="shared" si="2"/>
        <v>0.36017717285495759</v>
      </c>
      <c r="J27" s="17">
        <f t="shared" si="5"/>
        <v>11.511262444444444</v>
      </c>
      <c r="K27" s="17">
        <f t="shared" si="3"/>
        <v>2.8778156111111111</v>
      </c>
      <c r="L27" s="17">
        <v>10</v>
      </c>
      <c r="M27" s="17">
        <f t="shared" si="6"/>
        <v>0.4</v>
      </c>
      <c r="N27" s="17">
        <v>0</v>
      </c>
      <c r="O27" s="17">
        <f t="shared" ref="O27:P27" si="35">D27/7</f>
        <v>0.5714285714285714</v>
      </c>
      <c r="P27" s="17">
        <f t="shared" si="35"/>
        <v>0</v>
      </c>
      <c r="Q27" s="17">
        <f t="shared" si="8"/>
        <v>0</v>
      </c>
      <c r="R27" s="17"/>
      <c r="S27" s="57">
        <v>1.927710843373494</v>
      </c>
      <c r="T27" s="57">
        <v>200</v>
      </c>
      <c r="U27" s="58">
        <v>100</v>
      </c>
      <c r="V27" s="61" t="s">
        <v>872</v>
      </c>
      <c r="W27" s="57">
        <v>1</v>
      </c>
      <c r="X27" s="57">
        <f t="shared" si="9"/>
        <v>0.25</v>
      </c>
      <c r="Y27" s="57">
        <f t="shared" si="10"/>
        <v>0.34</v>
      </c>
      <c r="Z27" s="57">
        <v>0</v>
      </c>
      <c r="AA27" s="57" t="s">
        <v>166</v>
      </c>
      <c r="AB27" s="60">
        <f t="shared" si="11"/>
        <v>-0.69</v>
      </c>
      <c r="AC27" s="57">
        <v>4.6296296296296294E-3</v>
      </c>
      <c r="AD27" s="57">
        <f t="shared" si="12"/>
        <v>-2.5555555555555554E-2</v>
      </c>
      <c r="AE27" s="57">
        <v>-2.7</v>
      </c>
      <c r="AF27" s="57">
        <v>-1.1222954999999999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200</v>
      </c>
      <c r="U28" s="58">
        <v>100</v>
      </c>
      <c r="V28" s="61" t="s">
        <v>873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166</v>
      </c>
      <c r="AB28" s="60">
        <f t="shared" si="11"/>
        <v>-0.69</v>
      </c>
      <c r="AC28" s="57">
        <v>4.6296296296296294E-3</v>
      </c>
      <c r="AD28" s="57">
        <f t="shared" si="12"/>
        <v>0</v>
      </c>
      <c r="AE28" s="57">
        <v>-2.7</v>
      </c>
      <c r="AF28" s="57">
        <v>-1.07915303124999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-0.35</v>
      </c>
      <c r="H29" s="17" t="e">
        <f t="shared" si="1"/>
        <v>#DIV/0!</v>
      </c>
      <c r="I29" s="17" t="e">
        <f t="shared" si="2"/>
        <v>#DIV/0!</v>
      </c>
      <c r="J29" s="17">
        <f t="shared" si="5"/>
        <v>-0.35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1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2.0588235294117641</v>
      </c>
      <c r="T29" s="57">
        <v>200</v>
      </c>
      <c r="U29" s="58">
        <v>100</v>
      </c>
      <c r="V29" s="61" t="s">
        <v>873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166</v>
      </c>
      <c r="AB29" s="60">
        <f t="shared" si="11"/>
        <v>-0.69</v>
      </c>
      <c r="AC29" s="57">
        <v>4.6296296296296294E-3</v>
      </c>
      <c r="AD29" s="57">
        <f t="shared" si="12"/>
        <v>0</v>
      </c>
      <c r="AE29" s="57">
        <v>-2.7</v>
      </c>
      <c r="AF29" s="57">
        <v>-1.07915303124999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1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2.2295081967213108</v>
      </c>
      <c r="T30" s="57">
        <v>200</v>
      </c>
      <c r="U30" s="58">
        <v>100</v>
      </c>
      <c r="V30" s="61" t="s">
        <v>873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166</v>
      </c>
      <c r="AB30" s="60">
        <f t="shared" si="11"/>
        <v>-0.69</v>
      </c>
      <c r="AC30" s="57">
        <v>4.6296296296296294E-3</v>
      </c>
      <c r="AD30" s="57">
        <f t="shared" si="12"/>
        <v>0</v>
      </c>
      <c r="AE30" s="57">
        <v>-2.7</v>
      </c>
      <c r="AF30" s="57">
        <v>-1.07915303124999</v>
      </c>
      <c r="AG30" s="57">
        <v>0</v>
      </c>
    </row>
    <row r="31" spans="1:33" ht="15.75" customHeight="1">
      <c r="A31" s="13" t="s">
        <v>85</v>
      </c>
      <c r="B31" s="13"/>
      <c r="C31" s="17">
        <f t="shared" si="4"/>
        <v>7.99</v>
      </c>
      <c r="D31" s="17">
        <v>1</v>
      </c>
      <c r="E31" s="17">
        <v>0</v>
      </c>
      <c r="F31" s="17">
        <v>7.99</v>
      </c>
      <c r="G31" s="17">
        <v>0</v>
      </c>
      <c r="H31" s="17">
        <f t="shared" si="1"/>
        <v>0</v>
      </c>
      <c r="I31" s="17">
        <f t="shared" si="2"/>
        <v>0.37621502876860086</v>
      </c>
      <c r="J31" s="17">
        <f t="shared" si="5"/>
        <v>3.005958079861121</v>
      </c>
      <c r="K31" s="17">
        <f t="shared" si="3"/>
        <v>3.005958079861121</v>
      </c>
      <c r="L31" s="17">
        <v>1</v>
      </c>
      <c r="M31" s="17">
        <f t="shared" si="6"/>
        <v>1</v>
      </c>
      <c r="N31" s="17">
        <v>0</v>
      </c>
      <c r="O31" s="17">
        <f t="shared" ref="O31:P31" si="39">D31/7</f>
        <v>0.14285714285714285</v>
      </c>
      <c r="P31" s="17">
        <f t="shared" si="39"/>
        <v>0</v>
      </c>
      <c r="Q31" s="17">
        <f t="shared" si="8"/>
        <v>0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7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166</v>
      </c>
      <c r="AB31" s="60">
        <f t="shared" si="11"/>
        <v>-0.69</v>
      </c>
      <c r="AC31" s="57">
        <v>4.6296296296296294E-3</v>
      </c>
      <c r="AD31" s="57">
        <f t="shared" si="12"/>
        <v>-6.3888888888888884E-3</v>
      </c>
      <c r="AE31" s="57">
        <v>-2.7</v>
      </c>
      <c r="AF31" s="57">
        <v>-1.07915303124999</v>
      </c>
      <c r="AG31" s="57">
        <v>0</v>
      </c>
    </row>
    <row r="32" spans="1:33" ht="15.75" customHeight="1">
      <c r="A32" s="13"/>
      <c r="B32" s="13"/>
      <c r="C32" s="15"/>
      <c r="D32" s="15"/>
      <c r="E32" s="15"/>
      <c r="F32" s="14"/>
      <c r="G32" s="14"/>
      <c r="H32" s="15"/>
      <c r="I32" s="15"/>
      <c r="J32" s="15"/>
      <c r="K32" s="15"/>
      <c r="L32" s="15"/>
      <c r="M32" s="23"/>
      <c r="N32" s="15"/>
      <c r="O32" s="23"/>
      <c r="P32" s="23"/>
      <c r="Q32" s="23"/>
      <c r="R32" s="2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>
      <c r="A33" s="13"/>
      <c r="B33" s="13"/>
      <c r="C33" s="15"/>
      <c r="D33" s="15"/>
      <c r="E33" s="15"/>
      <c r="F33" s="14"/>
      <c r="G33" s="14"/>
      <c r="H33" s="15"/>
      <c r="I33" s="15"/>
      <c r="J33" s="15"/>
      <c r="K33" s="15"/>
      <c r="L33" s="15"/>
      <c r="M33" s="23"/>
      <c r="N33" s="15"/>
      <c r="O33" s="23"/>
      <c r="P33" s="23"/>
      <c r="Q33" s="23"/>
      <c r="R33" s="2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0"/>
    </row>
    <row r="34" spans="1:33" ht="15.75" customHeight="1">
      <c r="A34" s="13"/>
      <c r="B34" s="13"/>
      <c r="C34" s="15"/>
      <c r="D34" s="15"/>
      <c r="E34" s="15"/>
      <c r="F34" s="14"/>
      <c r="G34" s="14"/>
      <c r="H34" s="15"/>
      <c r="I34" s="15"/>
      <c r="J34" s="15"/>
      <c r="K34" s="15"/>
      <c r="L34" s="15"/>
      <c r="M34" s="23"/>
      <c r="N34" s="15"/>
      <c r="O34" s="23"/>
      <c r="P34" s="23"/>
      <c r="Q34" s="23"/>
      <c r="R34" s="2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0"/>
    </row>
    <row r="35" spans="1:33" ht="15.75" customHeight="1">
      <c r="A35" s="13"/>
      <c r="B35" s="13"/>
      <c r="C35" s="15"/>
      <c r="D35" s="15"/>
      <c r="E35" s="15"/>
      <c r="F35" s="14"/>
      <c r="G35" s="14"/>
      <c r="H35" s="15"/>
      <c r="I35" s="15"/>
      <c r="J35" s="15"/>
      <c r="K35" s="15"/>
      <c r="L35" s="15"/>
      <c r="M35" s="23"/>
      <c r="N35" s="15"/>
      <c r="O35" s="23"/>
      <c r="P35" s="23"/>
      <c r="Q35" s="23"/>
      <c r="R35" s="2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0"/>
    </row>
    <row r="36" spans="1:33" ht="15.75" customHeight="1">
      <c r="A36" s="13"/>
      <c r="B36" s="13"/>
      <c r="C36" s="15"/>
      <c r="D36" s="15"/>
      <c r="E36" s="15"/>
      <c r="F36" s="14"/>
      <c r="G36" s="14"/>
      <c r="H36" s="15"/>
      <c r="I36" s="15"/>
      <c r="J36" s="15"/>
      <c r="K36" s="15"/>
      <c r="L36" s="15"/>
      <c r="M36" s="23"/>
      <c r="N36" s="15"/>
      <c r="O36" s="23"/>
      <c r="P36" s="23"/>
      <c r="Q36" s="23"/>
      <c r="R36" s="2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0"/>
    </row>
    <row r="37" spans="1:33" ht="15.75" customHeight="1">
      <c r="A37" s="13"/>
      <c r="B37" s="13"/>
      <c r="C37" s="15"/>
      <c r="D37" s="15"/>
      <c r="E37" s="15"/>
      <c r="F37" s="14"/>
      <c r="G37" s="14"/>
      <c r="H37" s="15"/>
      <c r="I37" s="15"/>
      <c r="J37" s="15"/>
      <c r="K37" s="15"/>
      <c r="L37" s="15"/>
      <c r="M37" s="23"/>
      <c r="N37" s="15"/>
      <c r="O37" s="23"/>
      <c r="P37" s="23"/>
      <c r="Q37" s="23"/>
      <c r="R37" s="2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0"/>
    </row>
    <row r="38" spans="1:33" ht="15.75" customHeight="1">
      <c r="A38" s="13"/>
      <c r="B38" s="13"/>
      <c r="C38" s="15"/>
      <c r="D38" s="15"/>
      <c r="E38" s="15"/>
      <c r="F38" s="14"/>
      <c r="G38" s="14"/>
      <c r="H38" s="15"/>
      <c r="I38" s="15"/>
      <c r="J38" s="15"/>
      <c r="K38" s="15"/>
      <c r="L38" s="15"/>
      <c r="M38" s="23"/>
      <c r="N38" s="15"/>
      <c r="O38" s="23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0"/>
    </row>
    <row r="39" spans="1:33" ht="15.75" customHeight="1">
      <c r="A39" s="13"/>
      <c r="B39" s="13"/>
      <c r="C39" s="15"/>
      <c r="D39" s="15"/>
      <c r="E39" s="15"/>
      <c r="F39" s="14"/>
      <c r="G39" s="14"/>
      <c r="H39" s="15"/>
      <c r="I39" s="15"/>
      <c r="J39" s="15"/>
      <c r="K39" s="15"/>
      <c r="L39" s="15"/>
      <c r="M39" s="23"/>
      <c r="N39" s="15"/>
      <c r="O39" s="23"/>
      <c r="P39" s="23"/>
      <c r="Q39" s="23"/>
      <c r="R39" s="2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0"/>
    </row>
    <row r="40" spans="1:33" ht="15.75" customHeight="1">
      <c r="A40" s="13"/>
      <c r="B40" s="13"/>
      <c r="C40" s="15"/>
      <c r="D40" s="15"/>
      <c r="E40" s="15"/>
      <c r="F40" s="14"/>
      <c r="G40" s="14"/>
      <c r="H40" s="15"/>
      <c r="I40" s="15"/>
      <c r="J40" s="15"/>
      <c r="K40" s="15"/>
      <c r="L40" s="15"/>
      <c r="M40" s="23"/>
      <c r="N40" s="15"/>
      <c r="O40" s="23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0"/>
    </row>
    <row r="41" spans="1:33" ht="15.75" customHeight="1">
      <c r="A41" s="13"/>
      <c r="B41" s="13"/>
      <c r="C41" s="15"/>
      <c r="D41" s="15"/>
      <c r="E41" s="15"/>
      <c r="F41" s="14"/>
      <c r="G41" s="14"/>
      <c r="H41" s="15"/>
      <c r="I41" s="15"/>
      <c r="J41" s="15"/>
      <c r="K41" s="15"/>
      <c r="L41" s="15"/>
      <c r="M41" s="23"/>
      <c r="N41" s="15"/>
      <c r="O41" s="23"/>
      <c r="P41" s="23"/>
      <c r="Q41" s="23"/>
      <c r="R41" s="2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0"/>
    </row>
    <row r="42" spans="1:33" ht="15.75" customHeight="1">
      <c r="A42" s="13"/>
      <c r="B42" s="13"/>
      <c r="C42" s="15"/>
      <c r="D42" s="15"/>
      <c r="E42" s="15"/>
      <c r="F42" s="14"/>
      <c r="G42" s="14"/>
      <c r="H42" s="15"/>
      <c r="I42" s="15"/>
      <c r="J42" s="15"/>
      <c r="K42" s="15"/>
      <c r="L42" s="15"/>
      <c r="M42" s="23"/>
      <c r="N42" s="15"/>
      <c r="O42" s="23"/>
      <c r="P42" s="23"/>
      <c r="Q42" s="23"/>
      <c r="R42" s="2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0"/>
    </row>
    <row r="43" spans="1:33" ht="15.75" customHeight="1">
      <c r="A43" s="13"/>
      <c r="B43" s="13"/>
      <c r="C43" s="15"/>
      <c r="D43" s="15"/>
      <c r="E43" s="15"/>
      <c r="F43" s="14"/>
      <c r="G43" s="14"/>
      <c r="H43" s="15"/>
      <c r="I43" s="15"/>
      <c r="J43" s="15"/>
      <c r="K43" s="15"/>
      <c r="L43" s="15"/>
      <c r="M43" s="23"/>
      <c r="N43" s="15"/>
      <c r="O43" s="23"/>
      <c r="P43" s="23"/>
      <c r="Q43" s="23"/>
      <c r="R43" s="2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0"/>
    </row>
    <row r="44" spans="1:33" ht="15.75" customHeight="1">
      <c r="A44" s="13"/>
      <c r="B44" s="13"/>
      <c r="C44" s="15"/>
      <c r="D44" s="15"/>
      <c r="E44" s="15"/>
      <c r="F44" s="14"/>
      <c r="G44" s="14"/>
      <c r="H44" s="15"/>
      <c r="I44" s="15"/>
      <c r="J44" s="15"/>
      <c r="K44" s="15"/>
      <c r="L44" s="15"/>
      <c r="M44" s="23"/>
      <c r="N44" s="15"/>
      <c r="O44" s="23"/>
      <c r="P44" s="23"/>
      <c r="Q44" s="23"/>
      <c r="R44" s="2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0"/>
    </row>
    <row r="45" spans="1:33" ht="15.75" customHeight="1">
      <c r="A45" s="13"/>
      <c r="B45" s="13"/>
      <c r="C45" s="15"/>
      <c r="D45" s="15"/>
      <c r="E45" s="15"/>
      <c r="F45" s="14"/>
      <c r="G45" s="14"/>
      <c r="H45" s="15"/>
      <c r="I45" s="15"/>
      <c r="J45" s="15"/>
      <c r="K45" s="15"/>
      <c r="L45" s="15"/>
      <c r="M45" s="23"/>
      <c r="N45" s="15"/>
      <c r="O45" s="23"/>
      <c r="P45" s="23"/>
      <c r="Q45" s="23"/>
      <c r="R45" s="2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0"/>
    </row>
    <row r="46" spans="1:33" ht="15.75" customHeight="1">
      <c r="A46" s="13"/>
      <c r="B46" s="13"/>
      <c r="C46" s="15"/>
      <c r="D46" s="15"/>
      <c r="E46" s="15"/>
      <c r="F46" s="14"/>
      <c r="G46" s="14"/>
      <c r="H46" s="15"/>
      <c r="I46" s="15"/>
      <c r="J46" s="15"/>
      <c r="K46" s="15"/>
      <c r="L46" s="15"/>
      <c r="M46" s="23"/>
      <c r="N46" s="15"/>
      <c r="O46" s="23"/>
      <c r="P46" s="23"/>
      <c r="Q46" s="23"/>
      <c r="R46" s="2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0"/>
    </row>
    <row r="47" spans="1:33" ht="15.75" customHeight="1">
      <c r="A47" s="13"/>
      <c r="B47" s="13"/>
      <c r="C47" s="15"/>
      <c r="D47" s="15"/>
      <c r="E47" s="15"/>
      <c r="F47" s="14"/>
      <c r="G47" s="14"/>
      <c r="H47" s="15"/>
      <c r="I47" s="15"/>
      <c r="J47" s="15"/>
      <c r="K47" s="15"/>
      <c r="L47" s="15"/>
      <c r="M47" s="23"/>
      <c r="N47" s="15"/>
      <c r="O47" s="23"/>
      <c r="P47" s="23"/>
      <c r="Q47" s="23"/>
      <c r="R47" s="2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0"/>
    </row>
    <row r="48" spans="1:33" ht="15.75" customHeight="1">
      <c r="A48" s="13"/>
      <c r="B48" s="13"/>
      <c r="C48" s="15"/>
      <c r="D48" s="15"/>
      <c r="E48" s="15"/>
      <c r="F48" s="14"/>
      <c r="G48" s="14"/>
      <c r="H48" s="15"/>
      <c r="I48" s="15"/>
      <c r="J48" s="15"/>
      <c r="K48" s="15"/>
      <c r="L48" s="15"/>
      <c r="M48" s="23"/>
      <c r="N48" s="15"/>
      <c r="O48" s="23"/>
      <c r="P48" s="23"/>
      <c r="Q48" s="23"/>
      <c r="R48" s="2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0"/>
    </row>
    <row r="49" spans="1:33" ht="15.75" customHeight="1">
      <c r="A49" s="13"/>
      <c r="B49" s="13"/>
      <c r="C49" s="15"/>
      <c r="D49" s="15"/>
      <c r="E49" s="15"/>
      <c r="F49" s="14"/>
      <c r="G49" s="14"/>
      <c r="H49" s="15"/>
      <c r="I49" s="15"/>
      <c r="J49" s="15"/>
      <c r="K49" s="15"/>
      <c r="L49" s="15"/>
      <c r="M49" s="23"/>
      <c r="N49" s="15"/>
      <c r="O49" s="23"/>
      <c r="P49" s="23"/>
      <c r="Q49" s="23"/>
      <c r="R49" s="2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0"/>
    </row>
    <row r="50" spans="1:33" ht="15.75" customHeight="1">
      <c r="A50" s="13"/>
      <c r="B50" s="13"/>
      <c r="C50" s="15"/>
      <c r="D50" s="15"/>
      <c r="E50" s="15"/>
      <c r="F50" s="14"/>
      <c r="G50" s="14"/>
      <c r="H50" s="15"/>
      <c r="I50" s="15"/>
      <c r="J50" s="15"/>
      <c r="K50" s="15"/>
      <c r="L50" s="15"/>
      <c r="M50" s="23"/>
      <c r="N50" s="15"/>
      <c r="O50" s="23"/>
      <c r="P50" s="23"/>
      <c r="Q50" s="23"/>
      <c r="R50" s="2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0"/>
    </row>
    <row r="51" spans="1:33" ht="15.75" customHeight="1">
      <c r="A51" s="13"/>
      <c r="B51" s="13"/>
      <c r="C51" s="15"/>
      <c r="D51" s="15"/>
      <c r="E51" s="15"/>
      <c r="F51" s="14"/>
      <c r="G51" s="14"/>
      <c r="H51" s="15"/>
      <c r="I51" s="15"/>
      <c r="J51" s="15"/>
      <c r="K51" s="15"/>
      <c r="L51" s="15"/>
      <c r="M51" s="23"/>
      <c r="N51" s="15"/>
      <c r="O51" s="23"/>
      <c r="P51" s="23"/>
      <c r="Q51" s="23"/>
      <c r="R51" s="2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0"/>
    </row>
    <row r="52" spans="1:33" ht="15.75" customHeight="1">
      <c r="A52" s="13"/>
      <c r="B52" s="13"/>
      <c r="C52" s="15"/>
      <c r="D52" s="15"/>
      <c r="E52" s="15"/>
      <c r="F52" s="14"/>
      <c r="G52" s="14"/>
      <c r="H52" s="15"/>
      <c r="I52" s="15"/>
      <c r="J52" s="15"/>
      <c r="K52" s="15"/>
      <c r="L52" s="15"/>
      <c r="M52" s="23"/>
      <c r="N52" s="15"/>
      <c r="O52" s="23"/>
      <c r="P52" s="23"/>
      <c r="Q52" s="23"/>
      <c r="R52" s="2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0"/>
    </row>
    <row r="53" spans="1:33" ht="15.75" customHeight="1">
      <c r="A53" s="13"/>
      <c r="B53" s="13"/>
      <c r="C53" s="15"/>
      <c r="D53" s="15"/>
      <c r="E53" s="15"/>
      <c r="F53" s="14"/>
      <c r="G53" s="14"/>
      <c r="H53" s="15"/>
      <c r="I53" s="15"/>
      <c r="J53" s="15"/>
      <c r="K53" s="15"/>
      <c r="L53" s="15"/>
      <c r="M53" s="23"/>
      <c r="N53" s="15"/>
      <c r="O53" s="23"/>
      <c r="P53" s="23"/>
      <c r="Q53" s="23"/>
      <c r="R53" s="2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0"/>
    </row>
    <row r="54" spans="1:33" ht="15.75" customHeight="1">
      <c r="A54" s="13"/>
      <c r="B54" s="13"/>
      <c r="C54" s="15"/>
      <c r="D54" s="15"/>
      <c r="E54" s="15"/>
      <c r="F54" s="14"/>
      <c r="G54" s="14"/>
      <c r="H54" s="15"/>
      <c r="I54" s="15"/>
      <c r="J54" s="15"/>
      <c r="K54" s="15"/>
      <c r="L54" s="15"/>
      <c r="M54" s="23"/>
      <c r="N54" s="15"/>
      <c r="O54" s="23"/>
      <c r="P54" s="23"/>
      <c r="Q54" s="23"/>
      <c r="R54" s="2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0"/>
    </row>
    <row r="55" spans="1:33" ht="15.75" customHeight="1">
      <c r="A55" s="13"/>
      <c r="B55" s="13"/>
      <c r="C55" s="15"/>
      <c r="D55" s="15"/>
      <c r="E55" s="15"/>
      <c r="F55" s="14"/>
      <c r="G55" s="14"/>
      <c r="H55" s="15"/>
      <c r="I55" s="15"/>
      <c r="J55" s="15"/>
      <c r="K55" s="15"/>
      <c r="L55" s="15"/>
      <c r="M55" s="23"/>
      <c r="N55" s="15"/>
      <c r="O55" s="23"/>
      <c r="P55" s="23"/>
      <c r="Q55" s="23"/>
      <c r="R55" s="2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0"/>
    </row>
    <row r="56" spans="1:33" ht="15.75" customHeight="1">
      <c r="A56" s="13"/>
      <c r="B56" s="13"/>
      <c r="C56" s="15"/>
      <c r="D56" s="15"/>
      <c r="E56" s="15"/>
      <c r="F56" s="14"/>
      <c r="G56" s="14"/>
      <c r="H56" s="15"/>
      <c r="I56" s="15"/>
      <c r="J56" s="15"/>
      <c r="K56" s="15"/>
      <c r="L56" s="15"/>
      <c r="M56" s="23"/>
      <c r="N56" s="15"/>
      <c r="O56" s="23"/>
      <c r="P56" s="23"/>
      <c r="Q56" s="23"/>
      <c r="R56" s="2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0"/>
    </row>
    <row r="57" spans="1:33" ht="15.75" customHeight="1">
      <c r="A57" s="13"/>
      <c r="B57" s="13"/>
      <c r="C57" s="15"/>
      <c r="D57" s="15"/>
      <c r="E57" s="15"/>
      <c r="F57" s="14"/>
      <c r="G57" s="14"/>
      <c r="H57" s="15"/>
      <c r="I57" s="15"/>
      <c r="J57" s="15"/>
      <c r="K57" s="15"/>
      <c r="L57" s="15"/>
      <c r="M57" s="23"/>
      <c r="N57" s="15"/>
      <c r="O57" s="23"/>
      <c r="P57" s="23"/>
      <c r="Q57" s="23"/>
      <c r="R57" s="2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0"/>
    </row>
    <row r="58" spans="1:33" ht="15.75" customHeight="1">
      <c r="A58" s="13"/>
      <c r="B58" s="13"/>
      <c r="C58" s="15"/>
      <c r="D58" s="15"/>
      <c r="E58" s="15"/>
      <c r="F58" s="14"/>
      <c r="G58" s="14"/>
      <c r="H58" s="15"/>
      <c r="I58" s="15"/>
      <c r="J58" s="15"/>
      <c r="K58" s="15"/>
      <c r="L58" s="15"/>
      <c r="M58" s="23"/>
      <c r="N58" s="15"/>
      <c r="O58" s="23"/>
      <c r="P58" s="23"/>
      <c r="Q58" s="23"/>
      <c r="R58" s="2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0"/>
    </row>
    <row r="59" spans="1:33" ht="15.75" customHeight="1">
      <c r="A59" s="13"/>
      <c r="B59" s="13"/>
      <c r="C59" s="15"/>
      <c r="D59" s="15"/>
      <c r="E59" s="15"/>
      <c r="F59" s="14"/>
      <c r="G59" s="14"/>
      <c r="H59" s="15"/>
      <c r="I59" s="15"/>
      <c r="J59" s="15"/>
      <c r="K59" s="15"/>
      <c r="L59" s="15"/>
      <c r="M59" s="23"/>
      <c r="N59" s="15"/>
      <c r="O59" s="23"/>
      <c r="P59" s="23"/>
      <c r="Q59" s="23"/>
      <c r="R59" s="2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0"/>
    </row>
    <row r="60" spans="1:33" ht="15.75" customHeight="1">
      <c r="A60" s="13"/>
      <c r="B60" s="13"/>
      <c r="C60" s="15"/>
      <c r="D60" s="15"/>
      <c r="E60" s="15"/>
      <c r="F60" s="14"/>
      <c r="G60" s="14"/>
      <c r="H60" s="15"/>
      <c r="I60" s="15"/>
      <c r="J60" s="15"/>
      <c r="K60" s="15"/>
      <c r="L60" s="15"/>
      <c r="M60" s="23"/>
      <c r="N60" s="15"/>
      <c r="O60" s="23"/>
      <c r="P60" s="23"/>
      <c r="Q60" s="23"/>
      <c r="R60" s="2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0"/>
    </row>
    <row r="61" spans="1:33" ht="15.75" customHeight="1">
      <c r="A61" s="13"/>
      <c r="B61" s="13"/>
      <c r="C61" s="15"/>
      <c r="D61" s="15"/>
      <c r="E61" s="15"/>
      <c r="F61" s="14"/>
      <c r="G61" s="14"/>
      <c r="H61" s="15"/>
      <c r="I61" s="15"/>
      <c r="J61" s="15"/>
      <c r="K61" s="15"/>
      <c r="L61" s="15"/>
      <c r="M61" s="23"/>
      <c r="N61" s="15"/>
      <c r="O61" s="23"/>
      <c r="P61" s="23"/>
      <c r="Q61" s="23"/>
      <c r="R61" s="2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0"/>
    </row>
    <row r="62" spans="1:33" ht="15.75" customHeight="1">
      <c r="A62" s="13"/>
      <c r="B62" s="13"/>
      <c r="C62" s="15"/>
      <c r="D62" s="15"/>
      <c r="E62" s="15"/>
      <c r="F62" s="14"/>
      <c r="G62" s="14"/>
      <c r="H62" s="15"/>
      <c r="I62" s="15"/>
      <c r="J62" s="15"/>
      <c r="K62" s="15"/>
      <c r="L62" s="15"/>
      <c r="M62" s="23"/>
      <c r="N62" s="15"/>
      <c r="O62" s="23"/>
      <c r="P62" s="23"/>
      <c r="Q62" s="23"/>
      <c r="R62" s="2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0"/>
    </row>
    <row r="63" spans="1:33" ht="15.75" customHeight="1">
      <c r="A63" s="13"/>
      <c r="B63" s="13"/>
      <c r="C63" s="15"/>
      <c r="D63" s="15"/>
      <c r="E63" s="15"/>
      <c r="F63" s="14"/>
      <c r="G63" s="14"/>
      <c r="H63" s="15"/>
      <c r="I63" s="15"/>
      <c r="J63" s="15"/>
      <c r="K63" s="15"/>
      <c r="L63" s="15"/>
      <c r="M63" s="23"/>
      <c r="N63" s="15"/>
      <c r="O63" s="23"/>
      <c r="P63" s="23"/>
      <c r="Q63" s="23"/>
      <c r="R63" s="2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0"/>
    </row>
    <row r="64" spans="1:33" ht="15.75" customHeight="1">
      <c r="A64" s="13"/>
      <c r="B64" s="13"/>
      <c r="C64" s="15"/>
      <c r="D64" s="15"/>
      <c r="E64" s="15"/>
      <c r="F64" s="14"/>
      <c r="G64" s="14"/>
      <c r="H64" s="15"/>
      <c r="I64" s="15"/>
      <c r="J64" s="15"/>
      <c r="K64" s="15"/>
      <c r="L64" s="15"/>
      <c r="M64" s="23"/>
      <c r="N64" s="15"/>
      <c r="O64" s="23"/>
      <c r="P64" s="23"/>
      <c r="Q64" s="23"/>
      <c r="R64" s="2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0"/>
    </row>
    <row r="65" spans="1:33" ht="15.75" customHeight="1">
      <c r="A65" s="13"/>
      <c r="B65" s="13"/>
      <c r="C65" s="15"/>
      <c r="D65" s="15"/>
      <c r="E65" s="15"/>
      <c r="F65" s="14"/>
      <c r="G65" s="14"/>
      <c r="H65" s="15"/>
      <c r="I65" s="15"/>
      <c r="J65" s="15"/>
      <c r="K65" s="15"/>
      <c r="L65" s="15"/>
      <c r="M65" s="23"/>
      <c r="N65" s="15"/>
      <c r="O65" s="23"/>
      <c r="P65" s="23"/>
      <c r="Q65" s="23"/>
      <c r="R65" s="2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0"/>
    </row>
    <row r="66" spans="1:33" ht="15.75" customHeight="1">
      <c r="A66" s="13"/>
      <c r="B66" s="13"/>
      <c r="C66" s="15"/>
      <c r="D66" s="15"/>
      <c r="E66" s="15"/>
      <c r="F66" s="14"/>
      <c r="G66" s="14"/>
      <c r="H66" s="15"/>
      <c r="I66" s="15"/>
      <c r="J66" s="15"/>
      <c r="K66" s="15"/>
      <c r="L66" s="15"/>
      <c r="M66" s="23"/>
      <c r="N66" s="15"/>
      <c r="O66" s="23"/>
      <c r="P66" s="23"/>
      <c r="Q66" s="23"/>
      <c r="R66" s="2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0"/>
    </row>
    <row r="67" spans="1:33" ht="15.75" customHeight="1">
      <c r="A67" s="13"/>
      <c r="B67" s="13"/>
      <c r="C67" s="15"/>
      <c r="D67" s="15"/>
      <c r="E67" s="15"/>
      <c r="F67" s="14"/>
      <c r="G67" s="14"/>
      <c r="H67" s="15"/>
      <c r="I67" s="15"/>
      <c r="J67" s="15"/>
      <c r="K67" s="15"/>
      <c r="L67" s="15"/>
      <c r="M67" s="23"/>
      <c r="N67" s="15"/>
      <c r="O67" s="23"/>
      <c r="P67" s="23"/>
      <c r="Q67" s="23"/>
      <c r="R67" s="2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0"/>
    </row>
    <row r="68" spans="1:33" ht="15.75" customHeight="1">
      <c r="A68" s="13"/>
      <c r="B68" s="13"/>
      <c r="C68" s="15"/>
      <c r="D68" s="15"/>
      <c r="E68" s="15"/>
      <c r="F68" s="14"/>
      <c r="G68" s="14"/>
      <c r="H68" s="15"/>
      <c r="I68" s="15"/>
      <c r="J68" s="15"/>
      <c r="K68" s="15"/>
      <c r="L68" s="15"/>
      <c r="M68" s="23"/>
      <c r="N68" s="15"/>
      <c r="O68" s="23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0"/>
    </row>
    <row r="69" spans="1:33" ht="15.75" customHeight="1">
      <c r="A69" s="13"/>
      <c r="B69" s="13"/>
      <c r="C69" s="15"/>
      <c r="D69" s="15"/>
      <c r="E69" s="15"/>
      <c r="F69" s="14"/>
      <c r="G69" s="14"/>
      <c r="H69" s="15"/>
      <c r="I69" s="15"/>
      <c r="J69" s="15"/>
      <c r="K69" s="15"/>
      <c r="L69" s="15"/>
      <c r="M69" s="23"/>
      <c r="N69" s="15"/>
      <c r="O69" s="23"/>
      <c r="P69" s="23"/>
      <c r="Q69" s="23"/>
      <c r="R69" s="2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0"/>
    </row>
    <row r="70" spans="1:33" ht="15.75" customHeight="1">
      <c r="A70" s="13"/>
      <c r="B70" s="13"/>
      <c r="C70" s="15"/>
      <c r="D70" s="15"/>
      <c r="E70" s="15"/>
      <c r="F70" s="14"/>
      <c r="G70" s="14"/>
      <c r="H70" s="15"/>
      <c r="I70" s="15"/>
      <c r="J70" s="15"/>
      <c r="K70" s="15"/>
      <c r="L70" s="15"/>
      <c r="M70" s="23"/>
      <c r="N70" s="15"/>
      <c r="O70" s="23"/>
      <c r="P70" s="23"/>
      <c r="Q70" s="23"/>
      <c r="R70" s="2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0"/>
    </row>
    <row r="71" spans="1:33" ht="15.75" customHeight="1">
      <c r="A71" s="13"/>
      <c r="B71" s="13"/>
      <c r="C71" s="15"/>
      <c r="D71" s="15"/>
      <c r="E71" s="15"/>
      <c r="F71" s="14"/>
      <c r="G71" s="14"/>
      <c r="H71" s="15"/>
      <c r="I71" s="15"/>
      <c r="J71" s="15"/>
      <c r="K71" s="15"/>
      <c r="L71" s="15"/>
      <c r="M71" s="23"/>
      <c r="N71" s="15"/>
      <c r="O71" s="23"/>
      <c r="P71" s="23"/>
      <c r="Q71" s="23"/>
      <c r="R71" s="2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0"/>
    </row>
    <row r="72" spans="1:33" ht="15.75" customHeight="1">
      <c r="A72" s="13"/>
      <c r="B72" s="13"/>
      <c r="C72" s="15"/>
      <c r="D72" s="15"/>
      <c r="E72" s="15"/>
      <c r="F72" s="14"/>
      <c r="G72" s="14"/>
      <c r="H72" s="15"/>
      <c r="I72" s="15"/>
      <c r="J72" s="15"/>
      <c r="K72" s="15"/>
      <c r="L72" s="15"/>
      <c r="M72" s="23"/>
      <c r="N72" s="15"/>
      <c r="O72" s="23"/>
      <c r="P72" s="23"/>
      <c r="Q72" s="23"/>
      <c r="R72" s="2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0"/>
    </row>
    <row r="73" spans="1:33" ht="15.75" customHeight="1">
      <c r="A73" s="13"/>
      <c r="B73" s="13"/>
      <c r="C73" s="15"/>
      <c r="D73" s="15"/>
      <c r="E73" s="15"/>
      <c r="F73" s="14"/>
      <c r="G73" s="14"/>
      <c r="H73" s="15"/>
      <c r="I73" s="15"/>
      <c r="J73" s="15"/>
      <c r="K73" s="15"/>
      <c r="L73" s="15"/>
      <c r="M73" s="23"/>
      <c r="N73" s="15"/>
      <c r="O73" s="23"/>
      <c r="P73" s="23"/>
      <c r="Q73" s="23"/>
      <c r="R73" s="2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0"/>
    </row>
    <row r="74" spans="1:33" ht="15.75" customHeight="1">
      <c r="A74" s="13"/>
      <c r="B74" s="13"/>
      <c r="C74" s="15"/>
      <c r="D74" s="15"/>
      <c r="E74" s="15"/>
      <c r="F74" s="14"/>
      <c r="G74" s="14"/>
      <c r="H74" s="15"/>
      <c r="I74" s="15"/>
      <c r="J74" s="15"/>
      <c r="K74" s="15"/>
      <c r="L74" s="15"/>
      <c r="M74" s="23"/>
      <c r="N74" s="15"/>
      <c r="O74" s="23"/>
      <c r="P74" s="23"/>
      <c r="Q74" s="23"/>
      <c r="R74" s="2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0"/>
    </row>
    <row r="75" spans="1:33" ht="15.75" customHeight="1">
      <c r="A75" s="13"/>
      <c r="B75" s="13"/>
      <c r="C75" s="15"/>
      <c r="D75" s="15"/>
      <c r="E75" s="15"/>
      <c r="F75" s="14"/>
      <c r="G75" s="14"/>
      <c r="H75" s="15"/>
      <c r="I75" s="15"/>
      <c r="J75" s="15"/>
      <c r="K75" s="15"/>
      <c r="L75" s="15"/>
      <c r="M75" s="23"/>
      <c r="N75" s="15"/>
      <c r="O75" s="23"/>
      <c r="P75" s="23"/>
      <c r="Q75" s="23"/>
      <c r="R75" s="2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0"/>
    </row>
    <row r="76" spans="1:33" ht="15.75" customHeight="1">
      <c r="A76" s="13"/>
      <c r="B76" s="13"/>
      <c r="C76" s="15"/>
      <c r="D76" s="15"/>
      <c r="E76" s="15"/>
      <c r="F76" s="14"/>
      <c r="G76" s="14"/>
      <c r="H76" s="15"/>
      <c r="I76" s="15"/>
      <c r="J76" s="15"/>
      <c r="K76" s="15"/>
      <c r="L76" s="15"/>
      <c r="M76" s="23"/>
      <c r="N76" s="15"/>
      <c r="O76" s="23"/>
      <c r="P76" s="23"/>
      <c r="Q76" s="23"/>
      <c r="R76" s="2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0"/>
    </row>
    <row r="77" spans="1:33" ht="15.75" customHeight="1">
      <c r="A77" s="13"/>
      <c r="B77" s="13"/>
      <c r="C77" s="15"/>
      <c r="D77" s="15"/>
      <c r="E77" s="15"/>
      <c r="F77" s="14"/>
      <c r="G77" s="14"/>
      <c r="H77" s="15"/>
      <c r="I77" s="15"/>
      <c r="J77" s="15"/>
      <c r="K77" s="15"/>
      <c r="L77" s="15"/>
      <c r="M77" s="23"/>
      <c r="N77" s="15"/>
      <c r="O77" s="23"/>
      <c r="P77" s="23"/>
      <c r="Q77" s="23"/>
      <c r="R77" s="2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0"/>
    </row>
    <row r="78" spans="1:33" ht="15.75" customHeight="1">
      <c r="A78" s="13"/>
      <c r="B78" s="13"/>
      <c r="C78" s="15"/>
      <c r="D78" s="15"/>
      <c r="E78" s="15"/>
      <c r="F78" s="14"/>
      <c r="G78" s="14"/>
      <c r="H78" s="15"/>
      <c r="I78" s="15"/>
      <c r="J78" s="15"/>
      <c r="K78" s="15"/>
      <c r="L78" s="15"/>
      <c r="M78" s="23"/>
      <c r="N78" s="15"/>
      <c r="O78" s="23"/>
      <c r="P78" s="23"/>
      <c r="Q78" s="23"/>
      <c r="R78" s="2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0"/>
    </row>
    <row r="79" spans="1:33" ht="15.75" customHeight="1">
      <c r="A79" s="13"/>
      <c r="B79" s="13"/>
      <c r="C79" s="15"/>
      <c r="D79" s="15"/>
      <c r="E79" s="15"/>
      <c r="F79" s="14"/>
      <c r="G79" s="14"/>
      <c r="H79" s="15"/>
      <c r="I79" s="15"/>
      <c r="J79" s="15"/>
      <c r="K79" s="15"/>
      <c r="L79" s="15"/>
      <c r="M79" s="23"/>
      <c r="N79" s="15"/>
      <c r="O79" s="23"/>
      <c r="P79" s="23"/>
      <c r="Q79" s="23"/>
      <c r="R79" s="2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0"/>
    </row>
    <row r="80" spans="1:33" ht="15.75" customHeight="1">
      <c r="A80" s="13"/>
      <c r="B80" s="13"/>
      <c r="C80" s="15"/>
      <c r="D80" s="15"/>
      <c r="E80" s="15"/>
      <c r="F80" s="14"/>
      <c r="G80" s="14"/>
      <c r="H80" s="15"/>
      <c r="I80" s="15"/>
      <c r="J80" s="15"/>
      <c r="K80" s="15"/>
      <c r="L80" s="15"/>
      <c r="M80" s="23"/>
      <c r="N80" s="15"/>
      <c r="O80" s="23"/>
      <c r="P80" s="23"/>
      <c r="Q80" s="23"/>
      <c r="R80" s="2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0"/>
    </row>
    <row r="81" spans="1:33" ht="15.75" customHeight="1">
      <c r="A81" s="13"/>
      <c r="B81" s="13"/>
      <c r="C81" s="15"/>
      <c r="D81" s="15"/>
      <c r="E81" s="15"/>
      <c r="F81" s="14"/>
      <c r="G81" s="14"/>
      <c r="H81" s="15"/>
      <c r="I81" s="15"/>
      <c r="J81" s="15"/>
      <c r="K81" s="15"/>
      <c r="L81" s="15"/>
      <c r="M81" s="23"/>
      <c r="N81" s="15"/>
      <c r="O81" s="23"/>
      <c r="P81" s="23"/>
      <c r="Q81" s="23"/>
      <c r="R81" s="2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0"/>
    </row>
    <row r="82" spans="1:33" ht="15.75" customHeight="1">
      <c r="A82" s="13"/>
      <c r="B82" s="13"/>
      <c r="C82" s="15"/>
      <c r="D82" s="15"/>
      <c r="E82" s="15"/>
      <c r="F82" s="14"/>
      <c r="G82" s="14"/>
      <c r="H82" s="15"/>
      <c r="I82" s="15"/>
      <c r="J82" s="15"/>
      <c r="K82" s="15"/>
      <c r="L82" s="15"/>
      <c r="M82" s="23"/>
      <c r="N82" s="15"/>
      <c r="O82" s="23"/>
      <c r="P82" s="23"/>
      <c r="Q82" s="23"/>
      <c r="R82" s="2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0"/>
    </row>
    <row r="83" spans="1:33" ht="15.75" customHeight="1">
      <c r="A83" s="13"/>
      <c r="B83" s="13"/>
      <c r="C83" s="15"/>
      <c r="D83" s="15"/>
      <c r="E83" s="15"/>
      <c r="F83" s="14"/>
      <c r="G83" s="14"/>
      <c r="H83" s="15"/>
      <c r="I83" s="15"/>
      <c r="J83" s="15"/>
      <c r="K83" s="15"/>
      <c r="L83" s="15"/>
      <c r="M83" s="23"/>
      <c r="N83" s="15"/>
      <c r="O83" s="23"/>
      <c r="P83" s="23"/>
      <c r="Q83" s="23"/>
      <c r="R83" s="2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0"/>
    </row>
    <row r="84" spans="1:33" ht="15.75" customHeight="1">
      <c r="A84" s="13"/>
      <c r="B84" s="13"/>
      <c r="C84" s="15"/>
      <c r="D84" s="15"/>
      <c r="E84" s="15"/>
      <c r="F84" s="14"/>
      <c r="G84" s="14"/>
      <c r="H84" s="15"/>
      <c r="I84" s="15"/>
      <c r="J84" s="15"/>
      <c r="K84" s="15"/>
      <c r="L84" s="15"/>
      <c r="M84" s="23"/>
      <c r="N84" s="15"/>
      <c r="O84" s="23"/>
      <c r="P84" s="23"/>
      <c r="Q84" s="23"/>
      <c r="R84" s="2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0"/>
    </row>
    <row r="85" spans="1:33" ht="15.75" customHeight="1">
      <c r="A85" s="13"/>
      <c r="B85" s="13"/>
      <c r="C85" s="15"/>
      <c r="D85" s="15"/>
      <c r="E85" s="15"/>
      <c r="F85" s="14"/>
      <c r="G85" s="14"/>
      <c r="H85" s="15"/>
      <c r="I85" s="15"/>
      <c r="J85" s="15"/>
      <c r="K85" s="15"/>
      <c r="L85" s="15"/>
      <c r="M85" s="23"/>
      <c r="N85" s="15"/>
      <c r="O85" s="23"/>
      <c r="P85" s="23"/>
      <c r="Q85" s="23"/>
      <c r="R85" s="2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0"/>
    </row>
    <row r="86" spans="1:33" ht="15.75" customHeight="1">
      <c r="A86" s="13"/>
      <c r="B86" s="13"/>
      <c r="C86" s="15"/>
      <c r="D86" s="15"/>
      <c r="E86" s="15"/>
      <c r="F86" s="14"/>
      <c r="G86" s="14"/>
      <c r="H86" s="15"/>
      <c r="I86" s="15"/>
      <c r="J86" s="15"/>
      <c r="K86" s="15"/>
      <c r="L86" s="15"/>
      <c r="M86" s="23"/>
      <c r="N86" s="15"/>
      <c r="O86" s="23"/>
      <c r="P86" s="23"/>
      <c r="Q86" s="23"/>
      <c r="R86" s="2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0"/>
    </row>
    <row r="87" spans="1:33" ht="15.75" customHeight="1">
      <c r="A87" s="13"/>
      <c r="B87" s="13"/>
      <c r="C87" s="15"/>
      <c r="D87" s="15"/>
      <c r="E87" s="15"/>
      <c r="F87" s="14"/>
      <c r="G87" s="14"/>
      <c r="H87" s="15"/>
      <c r="I87" s="15"/>
      <c r="J87" s="15"/>
      <c r="K87" s="15"/>
      <c r="L87" s="15"/>
      <c r="M87" s="23"/>
      <c r="N87" s="15"/>
      <c r="O87" s="23"/>
      <c r="P87" s="23"/>
      <c r="Q87" s="23"/>
      <c r="R87" s="2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0"/>
    </row>
    <row r="88" spans="1:33" ht="15.75" customHeight="1">
      <c r="A88" s="13"/>
      <c r="B88" s="13"/>
      <c r="C88" s="15"/>
      <c r="D88" s="15"/>
      <c r="E88" s="15"/>
      <c r="F88" s="14"/>
      <c r="G88" s="14"/>
      <c r="H88" s="15"/>
      <c r="I88" s="15"/>
      <c r="J88" s="15"/>
      <c r="K88" s="15"/>
      <c r="L88" s="15"/>
      <c r="M88" s="23"/>
      <c r="N88" s="15"/>
      <c r="O88" s="23"/>
      <c r="P88" s="23"/>
      <c r="Q88" s="23"/>
      <c r="R88" s="2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0"/>
    </row>
    <row r="89" spans="1:33" ht="15.75" customHeight="1">
      <c r="A89" s="13"/>
      <c r="B89" s="13"/>
      <c r="C89" s="15"/>
      <c r="D89" s="15"/>
      <c r="E89" s="15"/>
      <c r="F89" s="14"/>
      <c r="G89" s="14"/>
      <c r="H89" s="15"/>
      <c r="I89" s="15"/>
      <c r="J89" s="15"/>
      <c r="K89" s="15"/>
      <c r="L89" s="15"/>
      <c r="M89" s="23"/>
      <c r="N89" s="15"/>
      <c r="O89" s="23"/>
      <c r="P89" s="23"/>
      <c r="Q89" s="23"/>
      <c r="R89" s="2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0"/>
    </row>
    <row r="90" spans="1:33" ht="15.75" customHeight="1">
      <c r="A90" s="13"/>
      <c r="B90" s="13"/>
      <c r="C90" s="15"/>
      <c r="D90" s="15"/>
      <c r="E90" s="15"/>
      <c r="F90" s="14"/>
      <c r="G90" s="14"/>
      <c r="H90" s="15"/>
      <c r="I90" s="15"/>
      <c r="J90" s="15"/>
      <c r="K90" s="15"/>
      <c r="L90" s="15"/>
      <c r="M90" s="23"/>
      <c r="N90" s="15"/>
      <c r="O90" s="23"/>
      <c r="P90" s="23"/>
      <c r="Q90" s="23"/>
      <c r="R90" s="2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0"/>
    </row>
    <row r="91" spans="1:33" ht="15.75" customHeight="1">
      <c r="A91" s="13"/>
      <c r="B91" s="13"/>
      <c r="C91" s="15"/>
      <c r="D91" s="15"/>
      <c r="E91" s="15"/>
      <c r="F91" s="14"/>
      <c r="G91" s="14"/>
      <c r="H91" s="15"/>
      <c r="I91" s="15"/>
      <c r="J91" s="15"/>
      <c r="K91" s="15"/>
      <c r="L91" s="15"/>
      <c r="M91" s="23"/>
      <c r="N91" s="15"/>
      <c r="O91" s="23"/>
      <c r="P91" s="23"/>
      <c r="Q91" s="23"/>
      <c r="R91" s="2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0"/>
    </row>
    <row r="92" spans="1:33" ht="15.75" customHeight="1">
      <c r="A92" s="13"/>
      <c r="B92" s="13"/>
      <c r="C92" s="15"/>
      <c r="D92" s="15"/>
      <c r="E92" s="15"/>
      <c r="F92" s="14"/>
      <c r="G92" s="14"/>
      <c r="H92" s="15"/>
      <c r="I92" s="15"/>
      <c r="J92" s="15"/>
      <c r="K92" s="15"/>
      <c r="L92" s="15"/>
      <c r="M92" s="23"/>
      <c r="N92" s="15"/>
      <c r="O92" s="23"/>
      <c r="P92" s="23"/>
      <c r="Q92" s="23"/>
      <c r="R92" s="2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0"/>
    </row>
    <row r="93" spans="1:33" ht="15.75" customHeight="1">
      <c r="A93" s="13"/>
      <c r="B93" s="13"/>
      <c r="C93" s="15"/>
      <c r="D93" s="15"/>
      <c r="E93" s="15"/>
      <c r="F93" s="14"/>
      <c r="G93" s="14"/>
      <c r="H93" s="15"/>
      <c r="I93" s="15"/>
      <c r="J93" s="15"/>
      <c r="K93" s="15"/>
      <c r="L93" s="15"/>
      <c r="M93" s="23"/>
      <c r="N93" s="15"/>
      <c r="O93" s="23"/>
      <c r="P93" s="23"/>
      <c r="Q93" s="23"/>
      <c r="R93" s="2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0"/>
    </row>
    <row r="94" spans="1:33" ht="15.75" customHeight="1">
      <c r="A94" s="13"/>
      <c r="B94" s="13"/>
      <c r="C94" s="15"/>
      <c r="D94" s="15"/>
      <c r="E94" s="15"/>
      <c r="F94" s="14"/>
      <c r="G94" s="14"/>
      <c r="H94" s="15"/>
      <c r="I94" s="15"/>
      <c r="J94" s="15"/>
      <c r="K94" s="15"/>
      <c r="L94" s="15"/>
      <c r="M94" s="23"/>
      <c r="N94" s="15"/>
      <c r="O94" s="23"/>
      <c r="P94" s="23"/>
      <c r="Q94" s="23"/>
      <c r="R94" s="2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23"/>
      <c r="N95" s="15"/>
      <c r="O95" s="23"/>
      <c r="P95" s="23"/>
      <c r="Q95" s="23"/>
      <c r="R95" s="2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23"/>
      <c r="N96" s="15"/>
      <c r="O96" s="23"/>
      <c r="P96" s="23"/>
      <c r="Q96" s="23"/>
      <c r="R96" s="2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23"/>
      <c r="N97" s="15"/>
      <c r="O97" s="23"/>
      <c r="P97" s="23"/>
      <c r="Q97" s="23"/>
      <c r="R97" s="2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23"/>
      <c r="N98" s="15"/>
      <c r="O98" s="23"/>
      <c r="P98" s="23"/>
      <c r="Q98" s="23"/>
      <c r="R98" s="2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23"/>
      <c r="N99" s="15"/>
      <c r="O99" s="23"/>
      <c r="P99" s="23"/>
      <c r="Q99" s="23"/>
      <c r="R99" s="2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23"/>
      <c r="N100" s="15"/>
      <c r="O100" s="23"/>
      <c r="P100" s="23"/>
      <c r="Q100" s="23"/>
      <c r="R100" s="2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23"/>
      <c r="N101" s="15"/>
      <c r="O101" s="23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23"/>
      <c r="N102" s="15"/>
      <c r="O102" s="23"/>
      <c r="P102" s="23"/>
      <c r="Q102" s="23"/>
      <c r="R102" s="2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23"/>
      <c r="N103" s="15"/>
      <c r="O103" s="23"/>
      <c r="P103" s="23"/>
      <c r="Q103" s="23"/>
      <c r="R103" s="2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23"/>
      <c r="N104" s="15"/>
      <c r="O104" s="23"/>
      <c r="P104" s="23"/>
      <c r="Q104" s="23"/>
      <c r="R104" s="2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23"/>
      <c r="N105" s="15"/>
      <c r="O105" s="23"/>
      <c r="P105" s="23"/>
      <c r="Q105" s="23"/>
      <c r="R105" s="2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23"/>
      <c r="N106" s="15"/>
      <c r="O106" s="23"/>
      <c r="P106" s="23"/>
      <c r="Q106" s="23"/>
      <c r="R106" s="2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23"/>
      <c r="N107" s="15"/>
      <c r="O107" s="23"/>
      <c r="P107" s="23"/>
      <c r="Q107" s="23"/>
      <c r="R107" s="2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23"/>
      <c r="N108" s="15"/>
      <c r="O108" s="23"/>
      <c r="P108" s="23"/>
      <c r="Q108" s="23"/>
      <c r="R108" s="2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23"/>
      <c r="N109" s="15"/>
      <c r="O109" s="23"/>
      <c r="P109" s="23"/>
      <c r="Q109" s="23"/>
      <c r="R109" s="2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23"/>
      <c r="N110" s="15"/>
      <c r="O110" s="23"/>
      <c r="P110" s="23"/>
      <c r="Q110" s="23"/>
      <c r="R110" s="2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23"/>
      <c r="N111" s="15"/>
      <c r="O111" s="23"/>
      <c r="P111" s="23"/>
      <c r="Q111" s="23"/>
      <c r="R111" s="2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23"/>
      <c r="N112" s="15"/>
      <c r="O112" s="23"/>
      <c r="P112" s="23"/>
      <c r="Q112" s="23"/>
      <c r="R112" s="2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23"/>
      <c r="N113" s="15"/>
      <c r="O113" s="23"/>
      <c r="P113" s="23"/>
      <c r="Q113" s="23"/>
      <c r="R113" s="2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15"/>
      <c r="D114" s="15"/>
      <c r="E114" s="15"/>
      <c r="F114" s="14"/>
      <c r="G114" s="14"/>
      <c r="H114" s="15"/>
      <c r="I114" s="15"/>
      <c r="J114" s="15"/>
      <c r="K114" s="15"/>
      <c r="L114" s="15"/>
      <c r="M114" s="23"/>
      <c r="N114" s="15"/>
      <c r="O114" s="23"/>
      <c r="P114" s="23"/>
      <c r="Q114" s="23"/>
      <c r="R114" s="2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15"/>
      <c r="D115" s="15"/>
      <c r="E115" s="15"/>
      <c r="F115" s="14"/>
      <c r="G115" s="14"/>
      <c r="H115" s="15"/>
      <c r="I115" s="15"/>
      <c r="J115" s="15"/>
      <c r="K115" s="15"/>
      <c r="L115" s="15"/>
      <c r="M115" s="23"/>
      <c r="N115" s="15"/>
      <c r="O115" s="23"/>
      <c r="P115" s="23"/>
      <c r="Q115" s="23"/>
      <c r="R115" s="2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15"/>
      <c r="D116" s="15"/>
      <c r="E116" s="15"/>
      <c r="F116" s="14"/>
      <c r="G116" s="14"/>
      <c r="H116" s="15"/>
      <c r="I116" s="15"/>
      <c r="J116" s="15"/>
      <c r="K116" s="15"/>
      <c r="L116" s="15"/>
      <c r="M116" s="23"/>
      <c r="N116" s="15"/>
      <c r="O116" s="23"/>
      <c r="P116" s="23"/>
      <c r="Q116" s="23"/>
      <c r="R116" s="2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15"/>
      <c r="D117" s="15"/>
      <c r="E117" s="15"/>
      <c r="F117" s="14"/>
      <c r="G117" s="14"/>
      <c r="H117" s="15"/>
      <c r="I117" s="15"/>
      <c r="J117" s="15"/>
      <c r="K117" s="15"/>
      <c r="L117" s="15"/>
      <c r="M117" s="23"/>
      <c r="N117" s="15"/>
      <c r="O117" s="23"/>
      <c r="P117" s="23"/>
      <c r="Q117" s="23"/>
      <c r="R117" s="2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15"/>
      <c r="D118" s="15"/>
      <c r="E118" s="15"/>
      <c r="F118" s="14"/>
      <c r="G118" s="14"/>
      <c r="H118" s="15"/>
      <c r="I118" s="15"/>
      <c r="J118" s="15"/>
      <c r="K118" s="15"/>
      <c r="L118" s="15"/>
      <c r="M118" s="23"/>
      <c r="N118" s="15"/>
      <c r="O118" s="23"/>
      <c r="P118" s="23"/>
      <c r="Q118" s="23"/>
      <c r="R118" s="2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15"/>
      <c r="D119" s="15"/>
      <c r="E119" s="15"/>
      <c r="F119" s="14"/>
      <c r="G119" s="14"/>
      <c r="H119" s="15"/>
      <c r="I119" s="15"/>
      <c r="J119" s="15"/>
      <c r="K119" s="15"/>
      <c r="L119" s="15"/>
      <c r="M119" s="23"/>
      <c r="N119" s="15"/>
      <c r="O119" s="23"/>
      <c r="P119" s="23"/>
      <c r="Q119" s="23"/>
      <c r="R119" s="2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15"/>
      <c r="D120" s="15"/>
      <c r="E120" s="15"/>
      <c r="F120" s="14"/>
      <c r="G120" s="14"/>
      <c r="H120" s="15"/>
      <c r="I120" s="15"/>
      <c r="J120" s="15"/>
      <c r="K120" s="15"/>
      <c r="L120" s="15"/>
      <c r="M120" s="23"/>
      <c r="N120" s="15"/>
      <c r="O120" s="23"/>
      <c r="P120" s="23"/>
      <c r="Q120" s="23"/>
      <c r="R120" s="2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15"/>
      <c r="D121" s="15"/>
      <c r="E121" s="15"/>
      <c r="F121" s="14"/>
      <c r="G121" s="14"/>
      <c r="H121" s="15"/>
      <c r="I121" s="15"/>
      <c r="J121" s="15"/>
      <c r="K121" s="15"/>
      <c r="L121" s="15"/>
      <c r="M121" s="23"/>
      <c r="N121" s="15"/>
      <c r="O121" s="23"/>
      <c r="P121" s="23"/>
      <c r="Q121" s="23"/>
      <c r="R121" s="2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15"/>
      <c r="D122" s="15"/>
      <c r="E122" s="15"/>
      <c r="F122" s="14"/>
      <c r="G122" s="14"/>
      <c r="H122" s="15"/>
      <c r="I122" s="15"/>
      <c r="J122" s="15"/>
      <c r="K122" s="15"/>
      <c r="L122" s="15"/>
      <c r="M122" s="23"/>
      <c r="N122" s="15"/>
      <c r="O122" s="23"/>
      <c r="P122" s="23"/>
      <c r="Q122" s="23"/>
      <c r="R122" s="2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15"/>
      <c r="D123" s="15"/>
      <c r="E123" s="15"/>
      <c r="F123" s="14"/>
      <c r="G123" s="14"/>
      <c r="H123" s="15"/>
      <c r="I123" s="15"/>
      <c r="J123" s="15"/>
      <c r="K123" s="15"/>
      <c r="L123" s="15"/>
      <c r="M123" s="23"/>
      <c r="N123" s="15"/>
      <c r="O123" s="23"/>
      <c r="P123" s="23"/>
      <c r="Q123" s="23"/>
      <c r="R123" s="2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15"/>
      <c r="D124" s="15"/>
      <c r="E124" s="15"/>
      <c r="F124" s="14"/>
      <c r="G124" s="14"/>
      <c r="H124" s="15"/>
      <c r="I124" s="15"/>
      <c r="J124" s="15"/>
      <c r="K124" s="15"/>
      <c r="L124" s="15"/>
      <c r="M124" s="23"/>
      <c r="N124" s="15"/>
      <c r="O124" s="23"/>
      <c r="P124" s="23"/>
      <c r="Q124" s="23"/>
      <c r="R124" s="2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15"/>
      <c r="D125" s="15"/>
      <c r="E125" s="15"/>
      <c r="F125" s="14"/>
      <c r="G125" s="14"/>
      <c r="H125" s="15"/>
      <c r="I125" s="15"/>
      <c r="J125" s="15"/>
      <c r="K125" s="15"/>
      <c r="L125" s="15"/>
      <c r="M125" s="23"/>
      <c r="N125" s="15"/>
      <c r="O125" s="23"/>
      <c r="P125" s="23"/>
      <c r="Q125" s="23"/>
      <c r="R125" s="2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15"/>
      <c r="D126" s="15"/>
      <c r="E126" s="15"/>
      <c r="F126" s="14"/>
      <c r="G126" s="14"/>
      <c r="H126" s="15"/>
      <c r="I126" s="15"/>
      <c r="J126" s="15"/>
      <c r="K126" s="15"/>
      <c r="L126" s="15"/>
      <c r="M126" s="23"/>
      <c r="N126" s="15"/>
      <c r="O126" s="23"/>
      <c r="P126" s="23"/>
      <c r="Q126" s="23"/>
      <c r="R126" s="2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15"/>
      <c r="D127" s="15"/>
      <c r="E127" s="15"/>
      <c r="F127" s="14"/>
      <c r="G127" s="14"/>
      <c r="H127" s="15"/>
      <c r="I127" s="15"/>
      <c r="J127" s="15"/>
      <c r="K127" s="15"/>
      <c r="L127" s="15"/>
      <c r="M127" s="23"/>
      <c r="N127" s="15"/>
      <c r="O127" s="23"/>
      <c r="P127" s="23"/>
      <c r="Q127" s="23"/>
      <c r="R127" s="2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15"/>
      <c r="D128" s="15"/>
      <c r="E128" s="15"/>
      <c r="F128" s="14"/>
      <c r="G128" s="14"/>
      <c r="H128" s="15"/>
      <c r="I128" s="15"/>
      <c r="J128" s="15"/>
      <c r="K128" s="15"/>
      <c r="L128" s="15"/>
      <c r="M128" s="23"/>
      <c r="N128" s="15"/>
      <c r="O128" s="23"/>
      <c r="P128" s="23"/>
      <c r="Q128" s="23"/>
      <c r="R128" s="2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15"/>
      <c r="D129" s="15"/>
      <c r="E129" s="15"/>
      <c r="F129" s="14"/>
      <c r="G129" s="14"/>
      <c r="H129" s="15"/>
      <c r="I129" s="15"/>
      <c r="J129" s="15"/>
      <c r="K129" s="15"/>
      <c r="L129" s="15"/>
      <c r="M129" s="23"/>
      <c r="N129" s="15"/>
      <c r="O129" s="23"/>
      <c r="P129" s="23"/>
      <c r="Q129" s="23"/>
      <c r="R129" s="2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15"/>
      <c r="D130" s="15"/>
      <c r="E130" s="15"/>
      <c r="F130" s="14"/>
      <c r="G130" s="14"/>
      <c r="H130" s="15"/>
      <c r="I130" s="15"/>
      <c r="J130" s="15"/>
      <c r="K130" s="15"/>
      <c r="L130" s="15"/>
      <c r="M130" s="23"/>
      <c r="N130" s="15"/>
      <c r="O130" s="23"/>
      <c r="P130" s="23"/>
      <c r="Q130" s="23"/>
      <c r="R130" s="2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15"/>
      <c r="D131" s="15"/>
      <c r="E131" s="15"/>
      <c r="F131" s="14"/>
      <c r="G131" s="14"/>
      <c r="H131" s="15"/>
      <c r="I131" s="15"/>
      <c r="J131" s="15"/>
      <c r="K131" s="15"/>
      <c r="L131" s="15"/>
      <c r="M131" s="23"/>
      <c r="N131" s="15"/>
      <c r="O131" s="23"/>
      <c r="P131" s="23"/>
      <c r="Q131" s="23"/>
      <c r="R131" s="2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15"/>
      <c r="D132" s="15"/>
      <c r="E132" s="15"/>
      <c r="F132" s="14"/>
      <c r="G132" s="14"/>
      <c r="H132" s="15"/>
      <c r="I132" s="15"/>
      <c r="J132" s="15"/>
      <c r="K132" s="15"/>
      <c r="L132" s="15"/>
      <c r="M132" s="23"/>
      <c r="N132" s="15"/>
      <c r="O132" s="23"/>
      <c r="P132" s="23"/>
      <c r="Q132" s="23"/>
      <c r="R132" s="2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15"/>
      <c r="D133" s="15"/>
      <c r="E133" s="15"/>
      <c r="F133" s="14"/>
      <c r="G133" s="14"/>
      <c r="H133" s="15"/>
      <c r="I133" s="15"/>
      <c r="J133" s="15"/>
      <c r="K133" s="15"/>
      <c r="L133" s="15"/>
      <c r="M133" s="23"/>
      <c r="N133" s="15"/>
      <c r="O133" s="23"/>
      <c r="P133" s="23"/>
      <c r="Q133" s="23"/>
      <c r="R133" s="2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15"/>
      <c r="D134" s="15"/>
      <c r="E134" s="15"/>
      <c r="F134" s="14"/>
      <c r="G134" s="14"/>
      <c r="H134" s="15"/>
      <c r="I134" s="15"/>
      <c r="J134" s="15"/>
      <c r="K134" s="15"/>
      <c r="L134" s="15"/>
      <c r="M134" s="23"/>
      <c r="N134" s="15"/>
      <c r="O134" s="23"/>
      <c r="P134" s="23"/>
      <c r="Q134" s="23"/>
      <c r="R134" s="2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15"/>
      <c r="D135" s="15"/>
      <c r="E135" s="15"/>
      <c r="F135" s="14"/>
      <c r="G135" s="14"/>
      <c r="H135" s="15"/>
      <c r="I135" s="15"/>
      <c r="J135" s="15"/>
      <c r="K135" s="15"/>
      <c r="L135" s="15"/>
      <c r="M135" s="23"/>
      <c r="N135" s="15"/>
      <c r="O135" s="23"/>
      <c r="P135" s="23"/>
      <c r="Q135" s="23"/>
      <c r="R135" s="2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15"/>
      <c r="D136" s="15"/>
      <c r="E136" s="15"/>
      <c r="F136" s="14"/>
      <c r="G136" s="14"/>
      <c r="H136" s="15"/>
      <c r="I136" s="15"/>
      <c r="J136" s="15"/>
      <c r="K136" s="15"/>
      <c r="L136" s="15"/>
      <c r="M136" s="23"/>
      <c r="N136" s="15"/>
      <c r="O136" s="23"/>
      <c r="P136" s="23"/>
      <c r="Q136" s="23"/>
      <c r="R136" s="2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15"/>
      <c r="D137" s="15"/>
      <c r="E137" s="15"/>
      <c r="F137" s="14"/>
      <c r="G137" s="14"/>
      <c r="H137" s="15"/>
      <c r="I137" s="15"/>
      <c r="J137" s="15"/>
      <c r="K137" s="15"/>
      <c r="L137" s="15"/>
      <c r="M137" s="23"/>
      <c r="N137" s="15"/>
      <c r="O137" s="23"/>
      <c r="P137" s="23"/>
      <c r="Q137" s="23"/>
      <c r="R137" s="2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15"/>
      <c r="D138" s="15"/>
      <c r="E138" s="15"/>
      <c r="F138" s="14"/>
      <c r="G138" s="14"/>
      <c r="H138" s="15"/>
      <c r="I138" s="15"/>
      <c r="J138" s="15"/>
      <c r="K138" s="15"/>
      <c r="L138" s="15"/>
      <c r="M138" s="23"/>
      <c r="N138" s="15"/>
      <c r="O138" s="23"/>
      <c r="P138" s="23"/>
      <c r="Q138" s="23"/>
      <c r="R138" s="2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15"/>
      <c r="D139" s="15"/>
      <c r="E139" s="15"/>
      <c r="F139" s="14"/>
      <c r="G139" s="14"/>
      <c r="H139" s="15"/>
      <c r="I139" s="15"/>
      <c r="J139" s="15"/>
      <c r="K139" s="15"/>
      <c r="L139" s="15"/>
      <c r="M139" s="23"/>
      <c r="N139" s="15"/>
      <c r="O139" s="23"/>
      <c r="P139" s="23"/>
      <c r="Q139" s="23"/>
      <c r="R139" s="2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15"/>
      <c r="D140" s="15"/>
      <c r="E140" s="15"/>
      <c r="F140" s="14"/>
      <c r="G140" s="14"/>
      <c r="H140" s="15"/>
      <c r="I140" s="15"/>
      <c r="J140" s="15"/>
      <c r="K140" s="15"/>
      <c r="L140" s="15"/>
      <c r="M140" s="23"/>
      <c r="N140" s="15"/>
      <c r="O140" s="23"/>
      <c r="P140" s="23"/>
      <c r="Q140" s="23"/>
      <c r="R140" s="2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15"/>
      <c r="D141" s="15"/>
      <c r="E141" s="15"/>
      <c r="F141" s="14"/>
      <c r="G141" s="14"/>
      <c r="H141" s="15"/>
      <c r="I141" s="15"/>
      <c r="J141" s="15"/>
      <c r="K141" s="15"/>
      <c r="L141" s="15"/>
      <c r="M141" s="23"/>
      <c r="N141" s="15"/>
      <c r="O141" s="23"/>
      <c r="P141" s="23"/>
      <c r="Q141" s="23"/>
      <c r="R141" s="2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15"/>
      <c r="D142" s="15"/>
      <c r="E142" s="15"/>
      <c r="F142" s="14"/>
      <c r="G142" s="14"/>
      <c r="H142" s="15"/>
      <c r="I142" s="15"/>
      <c r="J142" s="15"/>
      <c r="K142" s="15"/>
      <c r="L142" s="15"/>
      <c r="M142" s="23"/>
      <c r="N142" s="15"/>
      <c r="O142" s="23"/>
      <c r="P142" s="23"/>
      <c r="Q142" s="23"/>
      <c r="R142" s="2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15"/>
      <c r="D143" s="15"/>
      <c r="E143" s="15"/>
      <c r="F143" s="14"/>
      <c r="G143" s="14"/>
      <c r="H143" s="15"/>
      <c r="I143" s="15"/>
      <c r="J143" s="15"/>
      <c r="K143" s="15"/>
      <c r="L143" s="15"/>
      <c r="M143" s="23"/>
      <c r="N143" s="15"/>
      <c r="O143" s="23"/>
      <c r="P143" s="23"/>
      <c r="Q143" s="23"/>
      <c r="R143" s="2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15"/>
      <c r="D144" s="15"/>
      <c r="E144" s="15"/>
      <c r="F144" s="14"/>
      <c r="G144" s="14"/>
      <c r="H144" s="15"/>
      <c r="I144" s="15"/>
      <c r="J144" s="15"/>
      <c r="K144" s="15"/>
      <c r="L144" s="15"/>
      <c r="M144" s="23"/>
      <c r="N144" s="15"/>
      <c r="O144" s="23"/>
      <c r="P144" s="23"/>
      <c r="Q144" s="23"/>
      <c r="R144" s="2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15"/>
      <c r="D145" s="15"/>
      <c r="E145" s="15"/>
      <c r="F145" s="14"/>
      <c r="G145" s="14"/>
      <c r="H145" s="15"/>
      <c r="I145" s="15"/>
      <c r="J145" s="15"/>
      <c r="K145" s="15"/>
      <c r="L145" s="15"/>
      <c r="M145" s="23"/>
      <c r="N145" s="15"/>
      <c r="O145" s="23"/>
      <c r="P145" s="23"/>
      <c r="Q145" s="23"/>
      <c r="R145" s="2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15"/>
      <c r="D146" s="15"/>
      <c r="E146" s="15"/>
      <c r="F146" s="14"/>
      <c r="G146" s="14"/>
      <c r="H146" s="15"/>
      <c r="I146" s="15"/>
      <c r="J146" s="15"/>
      <c r="K146" s="15"/>
      <c r="L146" s="15"/>
      <c r="M146" s="23"/>
      <c r="N146" s="15"/>
      <c r="O146" s="23"/>
      <c r="P146" s="23"/>
      <c r="Q146" s="23"/>
      <c r="R146" s="2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15"/>
      <c r="D147" s="15"/>
      <c r="E147" s="15"/>
      <c r="F147" s="14"/>
      <c r="G147" s="14"/>
      <c r="H147" s="15"/>
      <c r="I147" s="15"/>
      <c r="J147" s="15"/>
      <c r="K147" s="15"/>
      <c r="L147" s="15"/>
      <c r="M147" s="23"/>
      <c r="N147" s="15"/>
      <c r="O147" s="23"/>
      <c r="P147" s="23"/>
      <c r="Q147" s="23"/>
      <c r="R147" s="2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15"/>
      <c r="D148" s="15"/>
      <c r="E148" s="15"/>
      <c r="F148" s="14"/>
      <c r="G148" s="14"/>
      <c r="H148" s="15"/>
      <c r="I148" s="15"/>
      <c r="J148" s="15"/>
      <c r="K148" s="15"/>
      <c r="L148" s="15"/>
      <c r="M148" s="23"/>
      <c r="N148" s="15"/>
      <c r="O148" s="23"/>
      <c r="P148" s="23"/>
      <c r="Q148" s="23"/>
      <c r="R148" s="2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15"/>
      <c r="D149" s="15"/>
      <c r="E149" s="15"/>
      <c r="F149" s="14"/>
      <c r="G149" s="14"/>
      <c r="H149" s="15"/>
      <c r="I149" s="15"/>
      <c r="J149" s="15"/>
      <c r="K149" s="15"/>
      <c r="L149" s="15"/>
      <c r="M149" s="23"/>
      <c r="N149" s="15"/>
      <c r="O149" s="23"/>
      <c r="P149" s="23"/>
      <c r="Q149" s="23"/>
      <c r="R149" s="2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15"/>
      <c r="D150" s="15"/>
      <c r="E150" s="15"/>
      <c r="F150" s="14"/>
      <c r="G150" s="14"/>
      <c r="H150" s="15"/>
      <c r="I150" s="15"/>
      <c r="J150" s="15"/>
      <c r="K150" s="15"/>
      <c r="L150" s="15"/>
      <c r="M150" s="23"/>
      <c r="N150" s="15"/>
      <c r="O150" s="23"/>
      <c r="P150" s="23"/>
      <c r="Q150" s="23"/>
      <c r="R150" s="2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15"/>
      <c r="D151" s="15"/>
      <c r="E151" s="15"/>
      <c r="F151" s="14"/>
      <c r="G151" s="14"/>
      <c r="H151" s="15"/>
      <c r="I151" s="15"/>
      <c r="J151" s="15"/>
      <c r="K151" s="15"/>
      <c r="L151" s="15"/>
      <c r="M151" s="23"/>
      <c r="N151" s="15"/>
      <c r="O151" s="23"/>
      <c r="P151" s="23"/>
      <c r="Q151" s="23"/>
      <c r="R151" s="2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15"/>
      <c r="D152" s="15"/>
      <c r="E152" s="15"/>
      <c r="F152" s="14"/>
      <c r="G152" s="14"/>
      <c r="H152" s="15"/>
      <c r="I152" s="15"/>
      <c r="J152" s="15"/>
      <c r="K152" s="15"/>
      <c r="L152" s="15"/>
      <c r="M152" s="23"/>
      <c r="N152" s="15"/>
      <c r="O152" s="23"/>
      <c r="P152" s="23"/>
      <c r="Q152" s="23"/>
      <c r="R152" s="2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15"/>
      <c r="D153" s="15"/>
      <c r="E153" s="15"/>
      <c r="F153" s="14"/>
      <c r="G153" s="14"/>
      <c r="H153" s="15"/>
      <c r="I153" s="15"/>
      <c r="J153" s="15"/>
      <c r="K153" s="15"/>
      <c r="L153" s="15"/>
      <c r="M153" s="23"/>
      <c r="N153" s="15"/>
      <c r="O153" s="23"/>
      <c r="P153" s="23"/>
      <c r="Q153" s="23"/>
      <c r="R153" s="2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15"/>
      <c r="D154" s="15"/>
      <c r="E154" s="15"/>
      <c r="F154" s="14"/>
      <c r="G154" s="14"/>
      <c r="H154" s="15"/>
      <c r="I154" s="15"/>
      <c r="J154" s="15"/>
      <c r="K154" s="15"/>
      <c r="L154" s="15"/>
      <c r="M154" s="23"/>
      <c r="N154" s="15"/>
      <c r="O154" s="23"/>
      <c r="P154" s="23"/>
      <c r="Q154" s="23"/>
      <c r="R154" s="2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15"/>
      <c r="D155" s="15"/>
      <c r="E155" s="15"/>
      <c r="F155" s="14"/>
      <c r="G155" s="14"/>
      <c r="H155" s="15"/>
      <c r="I155" s="15"/>
      <c r="J155" s="15"/>
      <c r="K155" s="15"/>
      <c r="L155" s="15"/>
      <c r="M155" s="23"/>
      <c r="N155" s="15"/>
      <c r="O155" s="23"/>
      <c r="P155" s="23"/>
      <c r="Q155" s="23"/>
      <c r="R155" s="2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15"/>
      <c r="D156" s="15"/>
      <c r="E156" s="15"/>
      <c r="F156" s="14"/>
      <c r="G156" s="14"/>
      <c r="H156" s="15"/>
      <c r="I156" s="15"/>
      <c r="J156" s="15"/>
      <c r="K156" s="15"/>
      <c r="L156" s="15"/>
      <c r="M156" s="23"/>
      <c r="N156" s="15"/>
      <c r="O156" s="23"/>
      <c r="P156" s="23"/>
      <c r="Q156" s="23"/>
      <c r="R156" s="2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15"/>
      <c r="D157" s="15"/>
      <c r="E157" s="15"/>
      <c r="F157" s="14"/>
      <c r="G157" s="14"/>
      <c r="H157" s="15"/>
      <c r="I157" s="15"/>
      <c r="J157" s="15"/>
      <c r="K157" s="15"/>
      <c r="L157" s="15"/>
      <c r="M157" s="23"/>
      <c r="N157" s="15"/>
      <c r="O157" s="23"/>
      <c r="P157" s="23"/>
      <c r="Q157" s="23"/>
      <c r="R157" s="2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15"/>
      <c r="D158" s="15"/>
      <c r="E158" s="15"/>
      <c r="F158" s="14"/>
      <c r="G158" s="14"/>
      <c r="H158" s="15"/>
      <c r="I158" s="15"/>
      <c r="J158" s="15"/>
      <c r="K158" s="15"/>
      <c r="L158" s="15"/>
      <c r="M158" s="23"/>
      <c r="N158" s="15"/>
      <c r="O158" s="23"/>
      <c r="P158" s="23"/>
      <c r="Q158" s="23"/>
      <c r="R158" s="2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15"/>
      <c r="D159" s="15"/>
      <c r="E159" s="15"/>
      <c r="F159" s="14"/>
      <c r="G159" s="14"/>
      <c r="H159" s="15"/>
      <c r="I159" s="15"/>
      <c r="J159" s="15"/>
      <c r="K159" s="15"/>
      <c r="L159" s="15"/>
      <c r="M159" s="23"/>
      <c r="N159" s="15"/>
      <c r="O159" s="23"/>
      <c r="P159" s="23"/>
      <c r="Q159" s="23"/>
      <c r="R159" s="2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15"/>
      <c r="D160" s="15"/>
      <c r="E160" s="15"/>
      <c r="F160" s="14"/>
      <c r="G160" s="14"/>
      <c r="H160" s="15"/>
      <c r="I160" s="15"/>
      <c r="J160" s="15"/>
      <c r="K160" s="15"/>
      <c r="L160" s="15"/>
      <c r="M160" s="23"/>
      <c r="N160" s="15"/>
      <c r="O160" s="23"/>
      <c r="P160" s="23"/>
      <c r="Q160" s="23"/>
      <c r="R160" s="2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15"/>
      <c r="D161" s="15"/>
      <c r="E161" s="15"/>
      <c r="F161" s="14"/>
      <c r="G161" s="14"/>
      <c r="H161" s="15"/>
      <c r="I161" s="15"/>
      <c r="J161" s="15"/>
      <c r="K161" s="15"/>
      <c r="L161" s="15"/>
      <c r="M161" s="23"/>
      <c r="N161" s="15"/>
      <c r="O161" s="23"/>
      <c r="P161" s="23"/>
      <c r="Q161" s="23"/>
      <c r="R161" s="2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15"/>
      <c r="D162" s="15"/>
      <c r="E162" s="15"/>
      <c r="F162" s="14"/>
      <c r="G162" s="14"/>
      <c r="H162" s="15"/>
      <c r="I162" s="15"/>
      <c r="J162" s="15"/>
      <c r="K162" s="15"/>
      <c r="L162" s="15"/>
      <c r="M162" s="23"/>
      <c r="N162" s="15"/>
      <c r="O162" s="23"/>
      <c r="P162" s="23"/>
      <c r="Q162" s="23"/>
      <c r="R162" s="2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15"/>
      <c r="D163" s="15"/>
      <c r="E163" s="15"/>
      <c r="F163" s="14"/>
      <c r="G163" s="14"/>
      <c r="H163" s="15"/>
      <c r="I163" s="15"/>
      <c r="J163" s="15"/>
      <c r="K163" s="15"/>
      <c r="L163" s="15"/>
      <c r="M163" s="23"/>
      <c r="N163" s="15"/>
      <c r="O163" s="23"/>
      <c r="P163" s="23"/>
      <c r="Q163" s="23"/>
      <c r="R163" s="2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15"/>
      <c r="D164" s="15"/>
      <c r="E164" s="15"/>
      <c r="F164" s="14"/>
      <c r="G164" s="14"/>
      <c r="H164" s="15"/>
      <c r="I164" s="15"/>
      <c r="J164" s="15"/>
      <c r="K164" s="15"/>
      <c r="L164" s="15"/>
      <c r="M164" s="23"/>
      <c r="N164" s="15"/>
      <c r="O164" s="23"/>
      <c r="P164" s="23"/>
      <c r="Q164" s="23"/>
      <c r="R164" s="2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15"/>
      <c r="D165" s="15"/>
      <c r="E165" s="15"/>
      <c r="F165" s="14"/>
      <c r="G165" s="14"/>
      <c r="H165" s="15"/>
      <c r="I165" s="15"/>
      <c r="J165" s="15"/>
      <c r="K165" s="15"/>
      <c r="L165" s="15"/>
      <c r="M165" s="23"/>
      <c r="N165" s="15"/>
      <c r="O165" s="23"/>
      <c r="P165" s="23"/>
      <c r="Q165" s="23"/>
      <c r="R165" s="2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15"/>
      <c r="D166" s="15"/>
      <c r="E166" s="15"/>
      <c r="F166" s="14"/>
      <c r="G166" s="14"/>
      <c r="H166" s="15"/>
      <c r="I166" s="15"/>
      <c r="J166" s="15"/>
      <c r="K166" s="15"/>
      <c r="L166" s="15"/>
      <c r="M166" s="23"/>
      <c r="N166" s="15"/>
      <c r="O166" s="23"/>
      <c r="P166" s="23"/>
      <c r="Q166" s="23"/>
      <c r="R166" s="2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15"/>
      <c r="D167" s="15"/>
      <c r="E167" s="15"/>
      <c r="F167" s="14"/>
      <c r="G167" s="14"/>
      <c r="H167" s="15"/>
      <c r="I167" s="15"/>
      <c r="J167" s="15"/>
      <c r="K167" s="15"/>
      <c r="L167" s="15"/>
      <c r="M167" s="23"/>
      <c r="N167" s="15"/>
      <c r="O167" s="23"/>
      <c r="P167" s="23"/>
      <c r="Q167" s="23"/>
      <c r="R167" s="2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15"/>
      <c r="D168" s="15"/>
      <c r="E168" s="15"/>
      <c r="F168" s="14"/>
      <c r="G168" s="14"/>
      <c r="H168" s="15"/>
      <c r="I168" s="15"/>
      <c r="J168" s="15"/>
      <c r="K168" s="15"/>
      <c r="L168" s="15"/>
      <c r="M168" s="23"/>
      <c r="N168" s="15"/>
      <c r="O168" s="23"/>
      <c r="P168" s="23"/>
      <c r="Q168" s="23"/>
      <c r="R168" s="2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15"/>
      <c r="D169" s="15"/>
      <c r="E169" s="15"/>
      <c r="F169" s="14"/>
      <c r="G169" s="14"/>
      <c r="H169" s="15"/>
      <c r="I169" s="15"/>
      <c r="J169" s="15"/>
      <c r="K169" s="15"/>
      <c r="L169" s="15"/>
      <c r="M169" s="23"/>
      <c r="N169" s="15"/>
      <c r="O169" s="23"/>
      <c r="P169" s="23"/>
      <c r="Q169" s="23"/>
      <c r="R169" s="2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15"/>
      <c r="D170" s="15"/>
      <c r="E170" s="15"/>
      <c r="F170" s="14"/>
      <c r="G170" s="14"/>
      <c r="H170" s="15"/>
      <c r="I170" s="15"/>
      <c r="J170" s="15"/>
      <c r="K170" s="15"/>
      <c r="L170" s="15"/>
      <c r="M170" s="23"/>
      <c r="N170" s="15"/>
      <c r="O170" s="23"/>
      <c r="P170" s="23"/>
      <c r="Q170" s="23"/>
      <c r="R170" s="2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15"/>
      <c r="D171" s="15"/>
      <c r="E171" s="15"/>
      <c r="F171" s="14"/>
      <c r="G171" s="14"/>
      <c r="H171" s="15"/>
      <c r="I171" s="15"/>
      <c r="J171" s="15"/>
      <c r="K171" s="15"/>
      <c r="L171" s="15"/>
      <c r="M171" s="23"/>
      <c r="N171" s="15"/>
      <c r="O171" s="23"/>
      <c r="P171" s="23"/>
      <c r="Q171" s="23"/>
      <c r="R171" s="2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15"/>
      <c r="D172" s="15"/>
      <c r="E172" s="15"/>
      <c r="F172" s="14"/>
      <c r="G172" s="14"/>
      <c r="H172" s="15"/>
      <c r="I172" s="15"/>
      <c r="J172" s="15"/>
      <c r="K172" s="15"/>
      <c r="L172" s="15"/>
      <c r="M172" s="23"/>
      <c r="N172" s="15"/>
      <c r="O172" s="23"/>
      <c r="P172" s="23"/>
      <c r="Q172" s="23"/>
      <c r="R172" s="2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15"/>
      <c r="D173" s="15"/>
      <c r="E173" s="15"/>
      <c r="F173" s="14"/>
      <c r="G173" s="14"/>
      <c r="H173" s="15"/>
      <c r="I173" s="15"/>
      <c r="J173" s="15"/>
      <c r="K173" s="15"/>
      <c r="L173" s="15"/>
      <c r="M173" s="23"/>
      <c r="N173" s="15"/>
      <c r="O173" s="23"/>
      <c r="P173" s="23"/>
      <c r="Q173" s="23"/>
      <c r="R173" s="2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15"/>
      <c r="D174" s="15"/>
      <c r="E174" s="15"/>
      <c r="F174" s="14"/>
      <c r="G174" s="14"/>
      <c r="H174" s="15"/>
      <c r="I174" s="15"/>
      <c r="J174" s="15"/>
      <c r="K174" s="15"/>
      <c r="L174" s="15"/>
      <c r="M174" s="23"/>
      <c r="N174" s="15"/>
      <c r="O174" s="23"/>
      <c r="P174" s="23"/>
      <c r="Q174" s="23"/>
      <c r="R174" s="2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15"/>
      <c r="D175" s="15"/>
      <c r="E175" s="15"/>
      <c r="F175" s="14"/>
      <c r="G175" s="14"/>
      <c r="H175" s="15"/>
      <c r="I175" s="15"/>
      <c r="J175" s="15"/>
      <c r="K175" s="15"/>
      <c r="L175" s="15"/>
      <c r="M175" s="23"/>
      <c r="N175" s="15"/>
      <c r="O175" s="23"/>
      <c r="P175" s="23"/>
      <c r="Q175" s="23"/>
      <c r="R175" s="2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15"/>
      <c r="D176" s="15"/>
      <c r="E176" s="15"/>
      <c r="F176" s="14"/>
      <c r="G176" s="14"/>
      <c r="H176" s="15"/>
      <c r="I176" s="15"/>
      <c r="J176" s="15"/>
      <c r="K176" s="15"/>
      <c r="L176" s="15"/>
      <c r="M176" s="23"/>
      <c r="N176" s="15"/>
      <c r="O176" s="23"/>
      <c r="P176" s="23"/>
      <c r="Q176" s="23"/>
      <c r="R176" s="2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15"/>
      <c r="D177" s="15"/>
      <c r="E177" s="15"/>
      <c r="F177" s="14"/>
      <c r="G177" s="14"/>
      <c r="H177" s="15"/>
      <c r="I177" s="15"/>
      <c r="J177" s="15"/>
      <c r="K177" s="15"/>
      <c r="L177" s="15"/>
      <c r="M177" s="23"/>
      <c r="N177" s="15"/>
      <c r="O177" s="23"/>
      <c r="P177" s="23"/>
      <c r="Q177" s="23"/>
      <c r="R177" s="2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15"/>
      <c r="D178" s="15"/>
      <c r="E178" s="15"/>
      <c r="F178" s="14"/>
      <c r="G178" s="14"/>
      <c r="H178" s="15"/>
      <c r="I178" s="15"/>
      <c r="J178" s="15"/>
      <c r="K178" s="15"/>
      <c r="L178" s="15"/>
      <c r="M178" s="23"/>
      <c r="N178" s="15"/>
      <c r="O178" s="23"/>
      <c r="P178" s="23"/>
      <c r="Q178" s="23"/>
      <c r="R178" s="2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15"/>
      <c r="D179" s="15"/>
      <c r="E179" s="15"/>
      <c r="F179" s="14"/>
      <c r="G179" s="14"/>
      <c r="H179" s="15"/>
      <c r="I179" s="15"/>
      <c r="J179" s="15"/>
      <c r="K179" s="15"/>
      <c r="L179" s="15"/>
      <c r="M179" s="23"/>
      <c r="N179" s="15"/>
      <c r="O179" s="23"/>
      <c r="P179" s="23"/>
      <c r="Q179" s="23"/>
      <c r="R179" s="2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15"/>
      <c r="D180" s="15"/>
      <c r="E180" s="15"/>
      <c r="F180" s="14"/>
      <c r="G180" s="14"/>
      <c r="H180" s="15"/>
      <c r="I180" s="15"/>
      <c r="J180" s="15"/>
      <c r="K180" s="15"/>
      <c r="L180" s="15"/>
      <c r="M180" s="23"/>
      <c r="N180" s="15"/>
      <c r="O180" s="23"/>
      <c r="P180" s="23"/>
      <c r="Q180" s="23"/>
      <c r="R180" s="2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15"/>
      <c r="D181" s="15"/>
      <c r="E181" s="15"/>
      <c r="F181" s="14"/>
      <c r="G181" s="14"/>
      <c r="H181" s="15"/>
      <c r="I181" s="15"/>
      <c r="J181" s="15"/>
      <c r="K181" s="15"/>
      <c r="L181" s="15"/>
      <c r="M181" s="23"/>
      <c r="N181" s="15"/>
      <c r="O181" s="23"/>
      <c r="P181" s="23"/>
      <c r="Q181" s="23"/>
      <c r="R181" s="2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15"/>
      <c r="D182" s="15"/>
      <c r="E182" s="15"/>
      <c r="F182" s="14"/>
      <c r="G182" s="14"/>
      <c r="H182" s="15"/>
      <c r="I182" s="15"/>
      <c r="J182" s="15"/>
      <c r="K182" s="15"/>
      <c r="L182" s="15"/>
      <c r="M182" s="23"/>
      <c r="N182" s="15"/>
      <c r="O182" s="23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15"/>
      <c r="D183" s="15"/>
      <c r="E183" s="15"/>
      <c r="F183" s="14"/>
      <c r="G183" s="14"/>
      <c r="H183" s="15"/>
      <c r="I183" s="15"/>
      <c r="J183" s="15"/>
      <c r="K183" s="15"/>
      <c r="L183" s="15"/>
      <c r="M183" s="23"/>
      <c r="N183" s="15"/>
      <c r="O183" s="23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15"/>
      <c r="D184" s="15"/>
      <c r="E184" s="15"/>
      <c r="F184" s="14"/>
      <c r="G184" s="14"/>
      <c r="H184" s="15"/>
      <c r="I184" s="15"/>
      <c r="J184" s="15"/>
      <c r="K184" s="15"/>
      <c r="L184" s="15"/>
      <c r="M184" s="23"/>
      <c r="N184" s="15"/>
      <c r="O184" s="23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15"/>
      <c r="D185" s="15"/>
      <c r="E185" s="15"/>
      <c r="F185" s="14"/>
      <c r="G185" s="14"/>
      <c r="H185" s="15"/>
      <c r="I185" s="15"/>
      <c r="J185" s="15"/>
      <c r="K185" s="15"/>
      <c r="L185" s="15"/>
      <c r="M185" s="23"/>
      <c r="N185" s="15"/>
      <c r="O185" s="23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15"/>
      <c r="D186" s="15"/>
      <c r="E186" s="15"/>
      <c r="F186" s="14"/>
      <c r="G186" s="14"/>
      <c r="H186" s="15"/>
      <c r="I186" s="15"/>
      <c r="J186" s="15"/>
      <c r="K186" s="15"/>
      <c r="L186" s="15"/>
      <c r="M186" s="23"/>
      <c r="N186" s="15"/>
      <c r="O186" s="23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15"/>
      <c r="D187" s="15"/>
      <c r="E187" s="15"/>
      <c r="F187" s="14"/>
      <c r="G187" s="14"/>
      <c r="H187" s="15"/>
      <c r="I187" s="15"/>
      <c r="J187" s="15"/>
      <c r="K187" s="15"/>
      <c r="L187" s="15"/>
      <c r="M187" s="23"/>
      <c r="N187" s="15"/>
      <c r="O187" s="23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15"/>
      <c r="D188" s="15"/>
      <c r="E188" s="15"/>
      <c r="F188" s="14"/>
      <c r="G188" s="14"/>
      <c r="H188" s="15"/>
      <c r="I188" s="15"/>
      <c r="J188" s="15"/>
      <c r="K188" s="15"/>
      <c r="L188" s="15"/>
      <c r="M188" s="23"/>
      <c r="N188" s="15"/>
      <c r="O188" s="23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15"/>
      <c r="D189" s="15"/>
      <c r="E189" s="15"/>
      <c r="F189" s="14"/>
      <c r="G189" s="14"/>
      <c r="H189" s="15"/>
      <c r="I189" s="15"/>
      <c r="J189" s="15"/>
      <c r="K189" s="15"/>
      <c r="L189" s="15"/>
      <c r="M189" s="23"/>
      <c r="N189" s="15"/>
      <c r="O189" s="23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15"/>
      <c r="D190" s="15"/>
      <c r="E190" s="15"/>
      <c r="F190" s="14"/>
      <c r="G190" s="14"/>
      <c r="H190" s="15"/>
      <c r="I190" s="15"/>
      <c r="J190" s="15"/>
      <c r="K190" s="15"/>
      <c r="L190" s="15"/>
      <c r="M190" s="23"/>
      <c r="N190" s="15"/>
      <c r="O190" s="23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15"/>
      <c r="D191" s="15"/>
      <c r="E191" s="15"/>
      <c r="F191" s="14"/>
      <c r="G191" s="14"/>
      <c r="H191" s="15"/>
      <c r="I191" s="15"/>
      <c r="J191" s="15"/>
      <c r="K191" s="15"/>
      <c r="L191" s="15"/>
      <c r="M191" s="23"/>
      <c r="N191" s="15"/>
      <c r="O191" s="23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15"/>
      <c r="D192" s="15"/>
      <c r="E192" s="15"/>
      <c r="F192" s="14"/>
      <c r="G192" s="14"/>
      <c r="H192" s="15"/>
      <c r="I192" s="15"/>
      <c r="J192" s="15"/>
      <c r="K192" s="15"/>
      <c r="L192" s="15"/>
      <c r="M192" s="23"/>
      <c r="N192" s="15"/>
      <c r="O192" s="23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15"/>
      <c r="D193" s="15"/>
      <c r="E193" s="15"/>
      <c r="F193" s="14"/>
      <c r="G193" s="14"/>
      <c r="H193" s="15"/>
      <c r="I193" s="15"/>
      <c r="J193" s="15"/>
      <c r="K193" s="15"/>
      <c r="L193" s="15"/>
      <c r="M193" s="23"/>
      <c r="N193" s="15"/>
      <c r="O193" s="23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C194" s="15"/>
      <c r="D194" s="15"/>
      <c r="E194" s="15"/>
      <c r="F194" s="14"/>
      <c r="G194" s="14"/>
      <c r="H194" s="15"/>
      <c r="I194" s="15"/>
      <c r="J194" s="15"/>
      <c r="K194" s="15"/>
      <c r="L194" s="15"/>
      <c r="M194" s="23"/>
      <c r="N194" s="15"/>
      <c r="O194" s="23"/>
      <c r="P194" s="23"/>
      <c r="Q194" s="23"/>
      <c r="R194" s="23"/>
      <c r="AG194" s="20"/>
    </row>
    <row r="195" spans="1:33" ht="15.75" customHeight="1">
      <c r="C195" s="15"/>
      <c r="D195" s="15"/>
      <c r="E195" s="15"/>
      <c r="F195" s="14"/>
      <c r="G195" s="14"/>
      <c r="H195" s="15"/>
      <c r="I195" s="15"/>
      <c r="J195" s="15"/>
      <c r="K195" s="15"/>
      <c r="L195" s="15"/>
      <c r="M195" s="23"/>
      <c r="N195" s="15"/>
      <c r="O195" s="23"/>
      <c r="P195" s="23"/>
      <c r="Q195" s="23"/>
      <c r="R195" s="23"/>
      <c r="AG195" s="20"/>
    </row>
    <row r="196" spans="1:33" ht="15.75" customHeight="1">
      <c r="C196" s="15"/>
      <c r="D196" s="15"/>
      <c r="E196" s="15"/>
      <c r="F196" s="14"/>
      <c r="G196" s="14"/>
      <c r="H196" s="15"/>
      <c r="I196" s="15"/>
      <c r="J196" s="15"/>
      <c r="K196" s="15"/>
      <c r="L196" s="15"/>
      <c r="M196" s="23"/>
      <c r="N196" s="15"/>
      <c r="O196" s="23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6.1640625" customWidth="1"/>
    <col min="2" max="2" width="16.6640625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6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Oil Rubbed Bronze 4 Pack")</f>
        <v>Ball Catch Door Hardware for Closet or Cabinet, Oil Rubbed Bronze 4 Pack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50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Info!B1:BJ7000""),3,FALSE),"""")"),"B088P6MGLF")</f>
        <v>B088P6MGLF</v>
      </c>
      <c r="B2" s="2" t="s">
        <v>874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8.3285735801470473</v>
      </c>
      <c r="D3" s="4">
        <f t="shared" ref="D3:G3" si="0">SUM(D4:D99671)</f>
        <v>12</v>
      </c>
      <c r="E3" s="4">
        <f t="shared" si="0"/>
        <v>0</v>
      </c>
      <c r="F3" s="5">
        <f t="shared" si="0"/>
        <v>210.87999999999997</v>
      </c>
      <c r="G3" s="5">
        <f t="shared" si="0"/>
        <v>0</v>
      </c>
      <c r="H3" s="6">
        <f t="shared" ref="H3:H31" si="1">G3/F3*-1</f>
        <v>0</v>
      </c>
      <c r="I3" s="7">
        <f t="shared" ref="I3:I31" si="2">J3/F3</f>
        <v>0.44522668305902519</v>
      </c>
      <c r="J3" s="5">
        <f>SUM(J4:J99671)</f>
        <v>93.889402923487211</v>
      </c>
      <c r="K3" s="5">
        <f t="shared" ref="K3:K31" si="3">J3/D3</f>
        <v>7.8241169102906012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0</v>
      </c>
      <c r="X3" s="6">
        <f>AVERAGE(X4:X99671)</f>
        <v>0</v>
      </c>
      <c r="Y3" s="5">
        <f>ROUND(AVERAGE(Y4:Y99671),2)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0</v>
      </c>
    </row>
    <row r="4" spans="1:33" ht="15.75" customHeight="1">
      <c r="A4" s="13" t="s">
        <v>33</v>
      </c>
      <c r="B4" s="13" t="s">
        <v>875</v>
      </c>
      <c r="C4" s="17">
        <f t="shared" ref="C4:C31" si="4">IFERROR(F4/D4," - ")</f>
        <v>16.489999999999998</v>
      </c>
      <c r="D4" s="17">
        <v>2</v>
      </c>
      <c r="E4" s="17">
        <v>0</v>
      </c>
      <c r="F4" s="17">
        <v>32.979999999999997</v>
      </c>
      <c r="G4" s="17">
        <v>0</v>
      </c>
      <c r="H4" s="17">
        <f t="shared" si="1"/>
        <v>0</v>
      </c>
      <c r="I4" s="17">
        <f t="shared" si="2"/>
        <v>0.41863454074730638</v>
      </c>
      <c r="J4" s="17">
        <f t="shared" ref="J4:J31" si="5">F4*0.85+G4+AF4*D4+D4*AE4+AG4+AD4</f>
        <v>13.806567153846164</v>
      </c>
      <c r="K4" s="17">
        <f t="shared" si="3"/>
        <v>6.9032835769230818</v>
      </c>
      <c r="L4" s="17">
        <v>9</v>
      </c>
      <c r="M4" s="17">
        <f t="shared" ref="M4:M31" si="6">IFERROR(D4/L4,"-")</f>
        <v>0.22222222222222221</v>
      </c>
      <c r="N4" s="17">
        <v>11</v>
      </c>
      <c r="O4" s="17">
        <f t="shared" ref="O4:P4" si="7">D4/7</f>
        <v>0.2857142857142857</v>
      </c>
      <c r="P4" s="17">
        <f t="shared" si="7"/>
        <v>0</v>
      </c>
      <c r="Q4" s="17">
        <f t="shared" ref="Q4:Q31" si="8">ROUNDDOWN(N4/(O4+P4),0)</f>
        <v>38</v>
      </c>
      <c r="R4" s="17"/>
      <c r="S4" s="57">
        <v>1.7623762376237599</v>
      </c>
      <c r="T4" s="57">
        <v>0</v>
      </c>
      <c r="U4" s="57" t="s">
        <v>63</v>
      </c>
      <c r="V4" s="57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1.3888888888888888E-2</v>
      </c>
      <c r="AD4" s="57">
        <f t="shared" ref="AD4:AD31" si="12">IFERROR(AB4*AC4*D4*2,0)</f>
        <v>-3.833333333333333E-2</v>
      </c>
      <c r="AE4" s="57">
        <v>-4.9000000000000004</v>
      </c>
      <c r="AF4" s="57">
        <v>-2.1940497564102501</v>
      </c>
      <c r="AG4" s="57">
        <v>0</v>
      </c>
    </row>
    <row r="5" spans="1:33" ht="15.75" customHeight="1">
      <c r="A5" s="13" t="s">
        <v>36</v>
      </c>
      <c r="B5" s="13" t="s">
        <v>156</v>
      </c>
      <c r="C5" s="17">
        <f t="shared" si="4"/>
        <v>17.275714285714283</v>
      </c>
      <c r="D5" s="17">
        <v>7</v>
      </c>
      <c r="E5" s="17">
        <v>0</v>
      </c>
      <c r="F5" s="17">
        <v>120.92999999999998</v>
      </c>
      <c r="G5" s="17">
        <v>0</v>
      </c>
      <c r="H5" s="17">
        <f t="shared" si="1"/>
        <v>0</v>
      </c>
      <c r="I5" s="17">
        <f t="shared" si="2"/>
        <v>0.43825341138230028</v>
      </c>
      <c r="J5" s="17">
        <f t="shared" si="5"/>
        <v>52.997985038461564</v>
      </c>
      <c r="K5" s="17">
        <f t="shared" si="3"/>
        <v>7.5711407197802236</v>
      </c>
      <c r="L5" s="17">
        <v>10</v>
      </c>
      <c r="M5" s="17">
        <f t="shared" si="6"/>
        <v>0.7</v>
      </c>
      <c r="N5" s="17">
        <v>2</v>
      </c>
      <c r="O5" s="17">
        <f t="shared" ref="O5:P5" si="13">D5/7</f>
        <v>1</v>
      </c>
      <c r="P5" s="17">
        <f t="shared" si="13"/>
        <v>0</v>
      </c>
      <c r="Q5" s="17">
        <f t="shared" si="8"/>
        <v>2</v>
      </c>
      <c r="R5" s="17"/>
      <c r="S5" s="57">
        <v>1.9627329192546501</v>
      </c>
      <c r="T5" s="57">
        <v>0</v>
      </c>
      <c r="U5" s="57" t="s">
        <v>63</v>
      </c>
      <c r="V5" s="57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1.3888888888888888E-2</v>
      </c>
      <c r="AD5" s="57">
        <f t="shared" si="12"/>
        <v>-0.13416666666666666</v>
      </c>
      <c r="AE5" s="57">
        <v>-4.9000000000000004</v>
      </c>
      <c r="AF5" s="57">
        <v>-2.1940497564102501</v>
      </c>
      <c r="AG5" s="57">
        <v>0</v>
      </c>
    </row>
    <row r="6" spans="1:33" ht="15.75" customHeight="1">
      <c r="A6" s="13" t="s">
        <v>38</v>
      </c>
      <c r="B6" s="13" t="s">
        <v>156</v>
      </c>
      <c r="C6" s="17">
        <f t="shared" si="4"/>
        <v>18.989999999999998</v>
      </c>
      <c r="D6" s="17">
        <v>2</v>
      </c>
      <c r="E6" s="17">
        <v>0</v>
      </c>
      <c r="F6" s="17">
        <v>37.979999999999997</v>
      </c>
      <c r="G6" s="17">
        <v>0</v>
      </c>
      <c r="H6" s="17">
        <f t="shared" si="1"/>
        <v>0</v>
      </c>
      <c r="I6" s="17">
        <f t="shared" si="2"/>
        <v>0.47542304249200001</v>
      </c>
      <c r="J6" s="17">
        <f t="shared" si="5"/>
        <v>18.05656715384616</v>
      </c>
      <c r="K6" s="17">
        <f t="shared" si="3"/>
        <v>9.02828357692308</v>
      </c>
      <c r="L6" s="17">
        <v>8</v>
      </c>
      <c r="M6" s="17">
        <f t="shared" si="6"/>
        <v>0.25</v>
      </c>
      <c r="N6" s="17">
        <v>1</v>
      </c>
      <c r="O6" s="17">
        <f t="shared" ref="O6:P6" si="14">D6/7</f>
        <v>0.2857142857142857</v>
      </c>
      <c r="P6" s="17">
        <f t="shared" si="14"/>
        <v>0</v>
      </c>
      <c r="Q6" s="17">
        <f t="shared" si="8"/>
        <v>3</v>
      </c>
      <c r="R6" s="17"/>
      <c r="S6" s="57">
        <v>1.9729729729729699</v>
      </c>
      <c r="T6" s="57">
        <v>0</v>
      </c>
      <c r="U6" s="57" t="s">
        <v>63</v>
      </c>
      <c r="V6" s="57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1.3888888888888888E-2</v>
      </c>
      <c r="AD6" s="57">
        <f t="shared" si="12"/>
        <v>-3.833333333333333E-2</v>
      </c>
      <c r="AE6" s="57">
        <v>-4.9000000000000004</v>
      </c>
      <c r="AF6" s="57">
        <v>-2.1940497564102501</v>
      </c>
      <c r="AG6" s="57">
        <v>0</v>
      </c>
    </row>
    <row r="7" spans="1:33" ht="15.75" customHeight="1">
      <c r="A7" s="13" t="s">
        <v>40</v>
      </c>
      <c r="B7" s="13"/>
      <c r="C7" s="17">
        <f t="shared" si="4"/>
        <v>18.989999999999998</v>
      </c>
      <c r="D7" s="17">
        <v>1</v>
      </c>
      <c r="E7" s="17">
        <v>0</v>
      </c>
      <c r="F7" s="17">
        <v>18.989999999999998</v>
      </c>
      <c r="G7" s="17">
        <v>0</v>
      </c>
      <c r="H7" s="17">
        <f t="shared" si="1"/>
        <v>0</v>
      </c>
      <c r="I7" s="17">
        <f t="shared" si="2"/>
        <v>0.47542304251360351</v>
      </c>
      <c r="J7" s="17">
        <f t="shared" si="5"/>
        <v>9.0282835773333296</v>
      </c>
      <c r="K7" s="17">
        <f t="shared" si="3"/>
        <v>9.0282835773333296</v>
      </c>
      <c r="L7" s="17">
        <v>3</v>
      </c>
      <c r="M7" s="17">
        <f t="shared" si="6"/>
        <v>0.33333333333333331</v>
      </c>
      <c r="N7" s="17">
        <v>0</v>
      </c>
      <c r="O7" s="17">
        <f t="shared" ref="O7:P7" si="15">D7/7</f>
        <v>0.14285714285714285</v>
      </c>
      <c r="P7" s="17">
        <f t="shared" si="15"/>
        <v>0</v>
      </c>
      <c r="Q7" s="17">
        <f t="shared" si="8"/>
        <v>0</v>
      </c>
      <c r="R7" s="17"/>
      <c r="S7" s="57">
        <v>0</v>
      </c>
      <c r="T7" s="57">
        <v>0</v>
      </c>
      <c r="U7" s="57" t="s">
        <v>63</v>
      </c>
      <c r="V7" s="57" t="s">
        <v>63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1.3888888888888888E-2</v>
      </c>
      <c r="AD7" s="57">
        <f t="shared" si="12"/>
        <v>-1.9166666666666665E-2</v>
      </c>
      <c r="AE7" s="57">
        <v>-4.9000000000000004</v>
      </c>
      <c r="AF7" s="57">
        <v>-2.1940497560000001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0</v>
      </c>
      <c r="U8" s="57" t="s">
        <v>63</v>
      </c>
      <c r="V8" s="57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-4.9000000000000004</v>
      </c>
      <c r="AF8" s="57">
        <v>-2.1940497560000001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>
        <v>0</v>
      </c>
      <c r="AB9" s="60">
        <f t="shared" si="11"/>
        <v>-0.48</v>
      </c>
      <c r="AC9" s="57">
        <v>1.3888888888888888E-2</v>
      </c>
      <c r="AD9" s="57">
        <f t="shared" si="12"/>
        <v>0</v>
      </c>
      <c r="AE9" s="57">
        <v>-4.9000000000000004</v>
      </c>
      <c r="AF9" s="57">
        <v>-2.2252292439999999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>
        <v>0</v>
      </c>
      <c r="AB10" s="60">
        <f t="shared" si="11"/>
        <v>-0.48</v>
      </c>
      <c r="AC10" s="57">
        <v>1.3888888888888888E-2</v>
      </c>
      <c r="AD10" s="57">
        <f t="shared" si="12"/>
        <v>0</v>
      </c>
      <c r="AE10" s="57">
        <v>-4.9000000000000004</v>
      </c>
      <c r="AF10" s="57">
        <v>-2.2252292439999999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0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1.3888888888888888E-2</v>
      </c>
      <c r="AD11" s="57">
        <f t="shared" si="12"/>
        <v>0</v>
      </c>
      <c r="AE11" s="57">
        <v>-4.9000000000000004</v>
      </c>
      <c r="AF11" s="57">
        <v>-2.2252292439999999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1.3888888888888888E-2</v>
      </c>
      <c r="AD12" s="57">
        <f t="shared" si="12"/>
        <v>0</v>
      </c>
      <c r="AE12" s="57">
        <v>-4.9000000000000004</v>
      </c>
      <c r="AF12" s="57">
        <v>-2.2416394999999998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200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1.3888888888888888E-2</v>
      </c>
      <c r="AD13" s="57">
        <f t="shared" si="12"/>
        <v>0</v>
      </c>
      <c r="AE13" s="57">
        <v>-4.9000000000000004</v>
      </c>
      <c r="AF13" s="57">
        <v>-2.2416394999999998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200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1.3888888888888888E-2</v>
      </c>
      <c r="AD14" s="57">
        <f t="shared" si="12"/>
        <v>0</v>
      </c>
      <c r="AE14" s="57">
        <v>-4.9000000000000004</v>
      </c>
      <c r="AF14" s="57">
        <v>-2.2416394999999998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200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1.3888888888888888E-2</v>
      </c>
      <c r="AD15" s="57">
        <f t="shared" si="12"/>
        <v>0</v>
      </c>
      <c r="AE15" s="57">
        <v>-4.9000000000000004</v>
      </c>
      <c r="AF15" s="57">
        <v>-2.2416394999999998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0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200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1.3888888888888888E-2</v>
      </c>
      <c r="AD16" s="57">
        <f t="shared" si="12"/>
        <v>0</v>
      </c>
      <c r="AE16" s="57">
        <v>-4.9000000000000004</v>
      </c>
      <c r="AF16" s="57">
        <v>-2.2416394999999998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0</v>
      </c>
      <c r="T17" s="57">
        <v>200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1.3888888888888888E-2</v>
      </c>
      <c r="AD17" s="57">
        <f t="shared" si="12"/>
        <v>0</v>
      </c>
      <c r="AE17" s="57">
        <v>-4.9000000000000004</v>
      </c>
      <c r="AF17" s="57">
        <v>-2.2416394999999998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200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1.3888888888888888E-2</v>
      </c>
      <c r="AD18" s="57">
        <f t="shared" si="12"/>
        <v>0</v>
      </c>
      <c r="AE18" s="57">
        <v>-4.9000000000000004</v>
      </c>
      <c r="AF18" s="57">
        <v>-2.2416394999999998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200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1.3888888888888888E-2</v>
      </c>
      <c r="AD19" s="57">
        <f t="shared" si="12"/>
        <v>0</v>
      </c>
      <c r="AE19" s="57">
        <v>-4.9000000000000004</v>
      </c>
      <c r="AF19" s="57">
        <v>-2.2416394999999998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200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1.3888888888888888E-2</v>
      </c>
      <c r="AD20" s="57">
        <f t="shared" si="12"/>
        <v>0</v>
      </c>
      <c r="AE20" s="57">
        <v>-4.9000000000000004</v>
      </c>
      <c r="AF20" s="57">
        <v>-2.2416394999999998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400</v>
      </c>
      <c r="U21" s="58">
        <v>100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1.3888888888888888E-2</v>
      </c>
      <c r="AD21" s="57">
        <f t="shared" si="12"/>
        <v>0</v>
      </c>
      <c r="AE21" s="57">
        <v>-4.9000000000000004</v>
      </c>
      <c r="AF21" s="57">
        <v>-2.2416394999999998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400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1.3888888888888888E-2</v>
      </c>
      <c r="AD22" s="57">
        <f t="shared" si="12"/>
        <v>0</v>
      </c>
      <c r="AE22" s="57">
        <v>-4.9000000000000004</v>
      </c>
      <c r="AF22" s="57">
        <v>-2.2416394999999998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400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1.3888888888888888E-2</v>
      </c>
      <c r="AD23" s="57">
        <f t="shared" si="12"/>
        <v>0</v>
      </c>
      <c r="AE23" s="57">
        <v>-4.9000000000000004</v>
      </c>
      <c r="AF23" s="57">
        <v>-2.2416394999999998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400</v>
      </c>
      <c r="U24" s="58" t="s">
        <v>63</v>
      </c>
      <c r="V24" s="61" t="s">
        <v>871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1.3888888888888888E-2</v>
      </c>
      <c r="AD24" s="57">
        <f t="shared" si="12"/>
        <v>0</v>
      </c>
      <c r="AE24" s="57">
        <v>-4.9000000000000004</v>
      </c>
      <c r="AF24" s="57">
        <v>-2.2416394999999998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200</v>
      </c>
      <c r="U25" s="58">
        <v>100</v>
      </c>
      <c r="V25" s="61" t="s">
        <v>872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1.3888888888888888E-2</v>
      </c>
      <c r="AD25" s="57">
        <f t="shared" si="12"/>
        <v>0</v>
      </c>
      <c r="AE25" s="57">
        <v>-4.9000000000000004</v>
      </c>
      <c r="AF25" s="57">
        <v>-2.2416394999999998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200</v>
      </c>
      <c r="U26" s="58">
        <v>100</v>
      </c>
      <c r="V26" s="61" t="s">
        <v>872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1.3888888888888888E-2</v>
      </c>
      <c r="AD26" s="57">
        <f t="shared" si="12"/>
        <v>0</v>
      </c>
      <c r="AE26" s="57">
        <v>-4.9000000000000004</v>
      </c>
      <c r="AF26" s="57">
        <v>-2.2416394999999998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200</v>
      </c>
      <c r="U27" s="58">
        <v>100</v>
      </c>
      <c r="V27" s="61" t="s">
        <v>872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1.3888888888888888E-2</v>
      </c>
      <c r="AD27" s="57">
        <f t="shared" si="12"/>
        <v>0</v>
      </c>
      <c r="AE27" s="57">
        <v>-4.9000000000000004</v>
      </c>
      <c r="AF27" s="57">
        <v>-2.2416394999999998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200</v>
      </c>
      <c r="U28" s="58">
        <v>100</v>
      </c>
      <c r="V28" s="61" t="s">
        <v>873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1.3888888888888888E-2</v>
      </c>
      <c r="AD28" s="57">
        <f t="shared" si="12"/>
        <v>0</v>
      </c>
      <c r="AE28" s="57">
        <v>-4.9000000000000004</v>
      </c>
      <c r="AF28" s="57">
        <v>-2.1792875431249898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200</v>
      </c>
      <c r="U29" s="58">
        <v>100</v>
      </c>
      <c r="V29" s="61" t="s">
        <v>873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1.3888888888888888E-2</v>
      </c>
      <c r="AD29" s="57">
        <f t="shared" si="12"/>
        <v>0</v>
      </c>
      <c r="AE29" s="57">
        <v>-4.9000000000000004</v>
      </c>
      <c r="AF29" s="57">
        <v>-2.1792875431249898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200</v>
      </c>
      <c r="U30" s="58">
        <v>100</v>
      </c>
      <c r="V30" s="61" t="s">
        <v>873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1.3888888888888888E-2</v>
      </c>
      <c r="AD30" s="57">
        <f t="shared" si="12"/>
        <v>0</v>
      </c>
      <c r="AE30" s="57">
        <v>-4.9000000000000004</v>
      </c>
      <c r="AF30" s="57">
        <v>-2.1792875431249898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7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1.3888888888888888E-2</v>
      </c>
      <c r="AD31" s="57">
        <f t="shared" si="12"/>
        <v>0</v>
      </c>
      <c r="AE31" s="57">
        <v>-4.9000000000000004</v>
      </c>
      <c r="AF31" s="57">
        <v>-2.1792875431249898</v>
      </c>
      <c r="AG31" s="57">
        <v>0</v>
      </c>
    </row>
    <row r="32" spans="1:33" ht="15.75" customHeight="1">
      <c r="A32" s="13"/>
      <c r="B32" s="13"/>
      <c r="C32" s="23"/>
      <c r="D32" s="15"/>
      <c r="E32" s="15"/>
      <c r="F32" s="14"/>
      <c r="G32" s="14"/>
      <c r="H32" s="15"/>
      <c r="I32" s="15"/>
      <c r="J32" s="23"/>
      <c r="K32" s="23"/>
      <c r="L32" s="15"/>
      <c r="M32" s="15"/>
      <c r="N32" s="15"/>
      <c r="O32" s="15"/>
      <c r="P32" s="23"/>
      <c r="Q32" s="23"/>
      <c r="R32" s="2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>
      <c r="A33" s="13"/>
      <c r="B33" s="13"/>
      <c r="C33" s="23"/>
      <c r="D33" s="15"/>
      <c r="E33" s="15"/>
      <c r="F33" s="14"/>
      <c r="G33" s="14"/>
      <c r="H33" s="15"/>
      <c r="I33" s="15"/>
      <c r="J33" s="23"/>
      <c r="K33" s="23"/>
      <c r="L33" s="15"/>
      <c r="M33" s="15"/>
      <c r="N33" s="15"/>
      <c r="O33" s="15"/>
      <c r="P33" s="23"/>
      <c r="Q33" s="23"/>
      <c r="R33" s="2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0"/>
    </row>
    <row r="34" spans="1:33" ht="15.75" customHeight="1">
      <c r="A34" s="13"/>
      <c r="B34" s="13"/>
      <c r="C34" s="23"/>
      <c r="D34" s="15"/>
      <c r="E34" s="15"/>
      <c r="F34" s="14"/>
      <c r="G34" s="14"/>
      <c r="H34" s="15"/>
      <c r="I34" s="15"/>
      <c r="J34" s="23"/>
      <c r="K34" s="23"/>
      <c r="L34" s="15"/>
      <c r="M34" s="15"/>
      <c r="N34" s="15"/>
      <c r="O34" s="15"/>
      <c r="P34" s="23"/>
      <c r="Q34" s="23"/>
      <c r="R34" s="2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0"/>
    </row>
    <row r="35" spans="1:33" ht="15.75" customHeight="1">
      <c r="A35" s="13"/>
      <c r="B35" s="13"/>
      <c r="C35" s="23"/>
      <c r="D35" s="15"/>
      <c r="E35" s="15"/>
      <c r="F35" s="14"/>
      <c r="G35" s="14"/>
      <c r="H35" s="15"/>
      <c r="I35" s="15"/>
      <c r="J35" s="23"/>
      <c r="K35" s="23"/>
      <c r="L35" s="15"/>
      <c r="M35" s="15"/>
      <c r="N35" s="15"/>
      <c r="O35" s="15"/>
      <c r="P35" s="23"/>
      <c r="Q35" s="23"/>
      <c r="R35" s="2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0"/>
    </row>
    <row r="36" spans="1:33" ht="15.75" customHeight="1">
      <c r="A36" s="13"/>
      <c r="B36" s="13"/>
      <c r="C36" s="23"/>
      <c r="D36" s="15"/>
      <c r="E36" s="15"/>
      <c r="F36" s="14"/>
      <c r="G36" s="14"/>
      <c r="H36" s="15"/>
      <c r="I36" s="15"/>
      <c r="J36" s="23"/>
      <c r="K36" s="23"/>
      <c r="L36" s="15"/>
      <c r="M36" s="15"/>
      <c r="N36" s="15"/>
      <c r="O36" s="15"/>
      <c r="P36" s="23"/>
      <c r="Q36" s="23"/>
      <c r="R36" s="2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0"/>
    </row>
    <row r="37" spans="1:33" ht="15.75" customHeight="1">
      <c r="A37" s="13"/>
      <c r="B37" s="13"/>
      <c r="C37" s="23"/>
      <c r="D37" s="15"/>
      <c r="E37" s="15"/>
      <c r="F37" s="14"/>
      <c r="G37" s="14"/>
      <c r="H37" s="15"/>
      <c r="I37" s="15"/>
      <c r="J37" s="23"/>
      <c r="K37" s="23"/>
      <c r="L37" s="15"/>
      <c r="M37" s="15"/>
      <c r="N37" s="15"/>
      <c r="O37" s="15"/>
      <c r="P37" s="23"/>
      <c r="Q37" s="23"/>
      <c r="R37" s="2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0"/>
    </row>
    <row r="38" spans="1:33" ht="15.75" customHeight="1">
      <c r="A38" s="13"/>
      <c r="B38" s="13"/>
      <c r="C38" s="23"/>
      <c r="D38" s="15"/>
      <c r="E38" s="15"/>
      <c r="F38" s="14"/>
      <c r="G38" s="14"/>
      <c r="H38" s="15"/>
      <c r="I38" s="15"/>
      <c r="J38" s="23"/>
      <c r="K38" s="23"/>
      <c r="L38" s="15"/>
      <c r="M38" s="15"/>
      <c r="N38" s="15"/>
      <c r="O38" s="15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0"/>
    </row>
    <row r="39" spans="1:33" ht="15.75" customHeight="1">
      <c r="A39" s="13"/>
      <c r="B39" s="13"/>
      <c r="C39" s="23"/>
      <c r="D39" s="15"/>
      <c r="E39" s="15"/>
      <c r="F39" s="14"/>
      <c r="G39" s="14"/>
      <c r="H39" s="15"/>
      <c r="I39" s="15"/>
      <c r="J39" s="23"/>
      <c r="K39" s="23"/>
      <c r="L39" s="15"/>
      <c r="M39" s="15"/>
      <c r="N39" s="15"/>
      <c r="O39" s="15"/>
      <c r="P39" s="23"/>
      <c r="Q39" s="23"/>
      <c r="R39" s="2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0"/>
    </row>
    <row r="40" spans="1:33" ht="15.75" customHeight="1">
      <c r="A40" s="13"/>
      <c r="B40" s="13"/>
      <c r="C40" s="23"/>
      <c r="D40" s="15"/>
      <c r="E40" s="15"/>
      <c r="F40" s="14"/>
      <c r="G40" s="14"/>
      <c r="H40" s="15"/>
      <c r="I40" s="15"/>
      <c r="J40" s="23"/>
      <c r="K40" s="23"/>
      <c r="L40" s="15"/>
      <c r="M40" s="15"/>
      <c r="N40" s="15"/>
      <c r="O40" s="15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0"/>
    </row>
    <row r="41" spans="1:33" ht="15.75" customHeight="1">
      <c r="A41" s="13"/>
      <c r="B41" s="13"/>
      <c r="C41" s="23"/>
      <c r="D41" s="15"/>
      <c r="E41" s="15"/>
      <c r="F41" s="14"/>
      <c r="G41" s="14"/>
      <c r="H41" s="15"/>
      <c r="I41" s="15"/>
      <c r="J41" s="23"/>
      <c r="K41" s="23"/>
      <c r="L41" s="15"/>
      <c r="M41" s="15"/>
      <c r="N41" s="15"/>
      <c r="O41" s="15"/>
      <c r="P41" s="23"/>
      <c r="Q41" s="23"/>
      <c r="R41" s="2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0"/>
    </row>
    <row r="42" spans="1:33" ht="15.75" customHeight="1">
      <c r="A42" s="13"/>
      <c r="B42" s="13"/>
      <c r="C42" s="23"/>
      <c r="D42" s="15"/>
      <c r="E42" s="15"/>
      <c r="F42" s="14"/>
      <c r="G42" s="14"/>
      <c r="H42" s="15"/>
      <c r="I42" s="15"/>
      <c r="J42" s="23"/>
      <c r="K42" s="23"/>
      <c r="L42" s="15"/>
      <c r="M42" s="15"/>
      <c r="N42" s="15"/>
      <c r="O42" s="15"/>
      <c r="P42" s="23"/>
      <c r="Q42" s="23"/>
      <c r="R42" s="2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0"/>
    </row>
    <row r="43" spans="1:33" ht="15.75" customHeight="1">
      <c r="A43" s="13"/>
      <c r="B43" s="13"/>
      <c r="C43" s="23"/>
      <c r="D43" s="15"/>
      <c r="E43" s="15"/>
      <c r="F43" s="14"/>
      <c r="G43" s="14"/>
      <c r="H43" s="15"/>
      <c r="I43" s="15"/>
      <c r="J43" s="23"/>
      <c r="K43" s="23"/>
      <c r="L43" s="15"/>
      <c r="M43" s="15"/>
      <c r="N43" s="15"/>
      <c r="O43" s="15"/>
      <c r="P43" s="23"/>
      <c r="Q43" s="23"/>
      <c r="R43" s="2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0"/>
    </row>
    <row r="44" spans="1:33" ht="15.75" customHeight="1">
      <c r="A44" s="13"/>
      <c r="B44" s="13"/>
      <c r="C44" s="23"/>
      <c r="D44" s="15"/>
      <c r="E44" s="15"/>
      <c r="F44" s="14"/>
      <c r="G44" s="14"/>
      <c r="H44" s="15"/>
      <c r="I44" s="15"/>
      <c r="J44" s="23"/>
      <c r="K44" s="23"/>
      <c r="L44" s="15"/>
      <c r="M44" s="15"/>
      <c r="N44" s="15"/>
      <c r="O44" s="15"/>
      <c r="P44" s="23"/>
      <c r="Q44" s="23"/>
      <c r="R44" s="2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0"/>
    </row>
    <row r="45" spans="1:33" ht="15.75" customHeight="1">
      <c r="A45" s="13"/>
      <c r="B45" s="13"/>
      <c r="C45" s="23"/>
      <c r="D45" s="15"/>
      <c r="E45" s="15"/>
      <c r="F45" s="14"/>
      <c r="G45" s="14"/>
      <c r="H45" s="15"/>
      <c r="I45" s="15"/>
      <c r="J45" s="23"/>
      <c r="K45" s="23"/>
      <c r="L45" s="15"/>
      <c r="M45" s="15"/>
      <c r="N45" s="15"/>
      <c r="O45" s="15"/>
      <c r="P45" s="23"/>
      <c r="Q45" s="23"/>
      <c r="R45" s="2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0"/>
    </row>
    <row r="46" spans="1:33" ht="15.75" customHeight="1">
      <c r="A46" s="13"/>
      <c r="B46" s="13"/>
      <c r="C46" s="23"/>
      <c r="D46" s="15"/>
      <c r="E46" s="15"/>
      <c r="F46" s="14"/>
      <c r="G46" s="14"/>
      <c r="H46" s="15"/>
      <c r="I46" s="15"/>
      <c r="J46" s="23"/>
      <c r="K46" s="23"/>
      <c r="L46" s="15"/>
      <c r="M46" s="15"/>
      <c r="N46" s="15"/>
      <c r="O46" s="15"/>
      <c r="P46" s="23"/>
      <c r="Q46" s="23"/>
      <c r="R46" s="2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0"/>
    </row>
    <row r="47" spans="1:33" ht="15.75" customHeight="1">
      <c r="A47" s="13"/>
      <c r="B47" s="13"/>
      <c r="C47" s="23"/>
      <c r="D47" s="15"/>
      <c r="E47" s="15"/>
      <c r="F47" s="14"/>
      <c r="G47" s="14"/>
      <c r="H47" s="15"/>
      <c r="I47" s="15"/>
      <c r="J47" s="23"/>
      <c r="K47" s="23"/>
      <c r="L47" s="15"/>
      <c r="M47" s="15"/>
      <c r="N47" s="15"/>
      <c r="O47" s="15"/>
      <c r="P47" s="23"/>
      <c r="Q47" s="23"/>
      <c r="R47" s="2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0"/>
    </row>
    <row r="48" spans="1:33" ht="15.75" customHeight="1">
      <c r="A48" s="13"/>
      <c r="B48" s="13"/>
      <c r="C48" s="23"/>
      <c r="D48" s="15"/>
      <c r="E48" s="15"/>
      <c r="F48" s="14"/>
      <c r="G48" s="14"/>
      <c r="H48" s="15"/>
      <c r="I48" s="15"/>
      <c r="J48" s="23"/>
      <c r="K48" s="23"/>
      <c r="L48" s="15"/>
      <c r="M48" s="15"/>
      <c r="N48" s="15"/>
      <c r="O48" s="15"/>
      <c r="P48" s="23"/>
      <c r="Q48" s="23"/>
      <c r="R48" s="2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0"/>
    </row>
    <row r="49" spans="1:33" ht="15.75" customHeight="1">
      <c r="A49" s="13"/>
      <c r="B49" s="13"/>
      <c r="C49" s="23"/>
      <c r="D49" s="15"/>
      <c r="E49" s="15"/>
      <c r="F49" s="14"/>
      <c r="G49" s="14"/>
      <c r="H49" s="15"/>
      <c r="I49" s="15"/>
      <c r="J49" s="23"/>
      <c r="K49" s="23"/>
      <c r="L49" s="15"/>
      <c r="M49" s="15"/>
      <c r="N49" s="15"/>
      <c r="O49" s="15"/>
      <c r="P49" s="23"/>
      <c r="Q49" s="23"/>
      <c r="R49" s="2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0"/>
    </row>
    <row r="50" spans="1:33" ht="15.75" customHeight="1">
      <c r="A50" s="13"/>
      <c r="B50" s="13"/>
      <c r="C50" s="23"/>
      <c r="D50" s="15"/>
      <c r="E50" s="15"/>
      <c r="F50" s="14"/>
      <c r="G50" s="14"/>
      <c r="H50" s="15"/>
      <c r="I50" s="15"/>
      <c r="J50" s="23"/>
      <c r="K50" s="23"/>
      <c r="L50" s="15"/>
      <c r="M50" s="15"/>
      <c r="N50" s="15"/>
      <c r="O50" s="15"/>
      <c r="P50" s="23"/>
      <c r="Q50" s="23"/>
      <c r="R50" s="2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0"/>
    </row>
    <row r="51" spans="1:33" ht="15.75" customHeight="1">
      <c r="A51" s="13"/>
      <c r="B51" s="13"/>
      <c r="C51" s="23"/>
      <c r="D51" s="15"/>
      <c r="E51" s="15"/>
      <c r="F51" s="14"/>
      <c r="G51" s="14"/>
      <c r="H51" s="15"/>
      <c r="I51" s="15"/>
      <c r="J51" s="23"/>
      <c r="K51" s="23"/>
      <c r="L51" s="15"/>
      <c r="M51" s="15"/>
      <c r="N51" s="15"/>
      <c r="O51" s="15"/>
      <c r="P51" s="23"/>
      <c r="Q51" s="23"/>
      <c r="R51" s="2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0"/>
    </row>
    <row r="52" spans="1:33" ht="15.75" customHeight="1">
      <c r="A52" s="13"/>
      <c r="B52" s="13"/>
      <c r="C52" s="23"/>
      <c r="D52" s="15"/>
      <c r="E52" s="15"/>
      <c r="F52" s="14"/>
      <c r="G52" s="14"/>
      <c r="H52" s="15"/>
      <c r="I52" s="15"/>
      <c r="J52" s="23"/>
      <c r="K52" s="23"/>
      <c r="L52" s="15"/>
      <c r="M52" s="15"/>
      <c r="N52" s="15"/>
      <c r="O52" s="15"/>
      <c r="P52" s="23"/>
      <c r="Q52" s="23"/>
      <c r="R52" s="2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0"/>
    </row>
    <row r="53" spans="1:33" ht="15.75" customHeight="1">
      <c r="A53" s="13"/>
      <c r="B53" s="13"/>
      <c r="C53" s="23"/>
      <c r="D53" s="15"/>
      <c r="E53" s="15"/>
      <c r="F53" s="14"/>
      <c r="G53" s="14"/>
      <c r="H53" s="15"/>
      <c r="I53" s="15"/>
      <c r="J53" s="23"/>
      <c r="K53" s="23"/>
      <c r="L53" s="15"/>
      <c r="M53" s="15"/>
      <c r="N53" s="15"/>
      <c r="O53" s="15"/>
      <c r="P53" s="23"/>
      <c r="Q53" s="23"/>
      <c r="R53" s="2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0"/>
    </row>
    <row r="54" spans="1:33" ht="15.75" customHeight="1">
      <c r="A54" s="13"/>
      <c r="B54" s="13"/>
      <c r="C54" s="23"/>
      <c r="D54" s="15"/>
      <c r="E54" s="15"/>
      <c r="F54" s="14"/>
      <c r="G54" s="14"/>
      <c r="H54" s="15"/>
      <c r="I54" s="15"/>
      <c r="J54" s="23"/>
      <c r="K54" s="23"/>
      <c r="L54" s="15"/>
      <c r="M54" s="15"/>
      <c r="N54" s="15"/>
      <c r="O54" s="15"/>
      <c r="P54" s="23"/>
      <c r="Q54" s="23"/>
      <c r="R54" s="2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0"/>
    </row>
    <row r="55" spans="1:33" ht="15.75" customHeight="1">
      <c r="A55" s="13"/>
      <c r="B55" s="13"/>
      <c r="C55" s="23"/>
      <c r="D55" s="15"/>
      <c r="E55" s="15"/>
      <c r="F55" s="14"/>
      <c r="G55" s="14"/>
      <c r="H55" s="15"/>
      <c r="I55" s="15"/>
      <c r="J55" s="23"/>
      <c r="K55" s="23"/>
      <c r="L55" s="15"/>
      <c r="M55" s="15"/>
      <c r="N55" s="15"/>
      <c r="O55" s="15"/>
      <c r="P55" s="23"/>
      <c r="Q55" s="23"/>
      <c r="R55" s="2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0"/>
    </row>
    <row r="56" spans="1:33" ht="15.75" customHeight="1">
      <c r="A56" s="13"/>
      <c r="B56" s="13"/>
      <c r="C56" s="23"/>
      <c r="D56" s="15"/>
      <c r="E56" s="15"/>
      <c r="F56" s="14"/>
      <c r="G56" s="14"/>
      <c r="H56" s="15"/>
      <c r="I56" s="15"/>
      <c r="J56" s="23"/>
      <c r="K56" s="23"/>
      <c r="L56" s="15"/>
      <c r="M56" s="15"/>
      <c r="N56" s="15"/>
      <c r="O56" s="15"/>
      <c r="P56" s="23"/>
      <c r="Q56" s="23"/>
      <c r="R56" s="2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0"/>
    </row>
    <row r="57" spans="1:33" ht="15.75" customHeight="1">
      <c r="A57" s="13"/>
      <c r="B57" s="13"/>
      <c r="C57" s="23"/>
      <c r="D57" s="15"/>
      <c r="E57" s="15"/>
      <c r="F57" s="14"/>
      <c r="G57" s="14"/>
      <c r="H57" s="15"/>
      <c r="I57" s="15"/>
      <c r="J57" s="23"/>
      <c r="K57" s="23"/>
      <c r="L57" s="15"/>
      <c r="M57" s="15"/>
      <c r="N57" s="15"/>
      <c r="O57" s="15"/>
      <c r="P57" s="23"/>
      <c r="Q57" s="23"/>
      <c r="R57" s="2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0"/>
    </row>
    <row r="58" spans="1:33" ht="15.75" customHeight="1">
      <c r="A58" s="13"/>
      <c r="B58" s="13"/>
      <c r="C58" s="23"/>
      <c r="D58" s="15"/>
      <c r="E58" s="15"/>
      <c r="F58" s="14"/>
      <c r="G58" s="14"/>
      <c r="H58" s="15"/>
      <c r="I58" s="15"/>
      <c r="J58" s="23"/>
      <c r="K58" s="23"/>
      <c r="L58" s="15"/>
      <c r="M58" s="15"/>
      <c r="N58" s="15"/>
      <c r="O58" s="15"/>
      <c r="P58" s="23"/>
      <c r="Q58" s="23"/>
      <c r="R58" s="2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0"/>
    </row>
    <row r="59" spans="1:33" ht="15.75" customHeight="1">
      <c r="A59" s="13"/>
      <c r="B59" s="13"/>
      <c r="C59" s="23"/>
      <c r="D59" s="15"/>
      <c r="E59" s="15"/>
      <c r="F59" s="14"/>
      <c r="G59" s="14"/>
      <c r="H59" s="15"/>
      <c r="I59" s="15"/>
      <c r="J59" s="23"/>
      <c r="K59" s="23"/>
      <c r="L59" s="15"/>
      <c r="M59" s="15"/>
      <c r="N59" s="15"/>
      <c r="O59" s="15"/>
      <c r="P59" s="23"/>
      <c r="Q59" s="23"/>
      <c r="R59" s="2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0"/>
    </row>
    <row r="60" spans="1:33" ht="15.75" customHeight="1">
      <c r="A60" s="13"/>
      <c r="B60" s="13"/>
      <c r="C60" s="23"/>
      <c r="D60" s="15"/>
      <c r="E60" s="15"/>
      <c r="F60" s="14"/>
      <c r="G60" s="14"/>
      <c r="H60" s="15"/>
      <c r="I60" s="15"/>
      <c r="J60" s="23"/>
      <c r="K60" s="23"/>
      <c r="L60" s="15"/>
      <c r="M60" s="15"/>
      <c r="N60" s="15"/>
      <c r="O60" s="15"/>
      <c r="P60" s="23"/>
      <c r="Q60" s="23"/>
      <c r="R60" s="2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0"/>
    </row>
    <row r="61" spans="1:33" ht="15.75" customHeight="1">
      <c r="A61" s="13"/>
      <c r="B61" s="13"/>
      <c r="C61" s="23"/>
      <c r="D61" s="15"/>
      <c r="E61" s="15"/>
      <c r="F61" s="14"/>
      <c r="G61" s="14"/>
      <c r="H61" s="15"/>
      <c r="I61" s="15"/>
      <c r="J61" s="23"/>
      <c r="K61" s="23"/>
      <c r="L61" s="15"/>
      <c r="M61" s="15"/>
      <c r="N61" s="15"/>
      <c r="O61" s="15"/>
      <c r="P61" s="23"/>
      <c r="Q61" s="23"/>
      <c r="R61" s="2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0"/>
    </row>
    <row r="62" spans="1:33" ht="15.75" customHeight="1">
      <c r="A62" s="13"/>
      <c r="B62" s="13"/>
      <c r="C62" s="23"/>
      <c r="D62" s="15"/>
      <c r="E62" s="15"/>
      <c r="F62" s="14"/>
      <c r="G62" s="14"/>
      <c r="H62" s="15"/>
      <c r="I62" s="15"/>
      <c r="J62" s="23"/>
      <c r="K62" s="23"/>
      <c r="L62" s="15"/>
      <c r="M62" s="15"/>
      <c r="N62" s="15"/>
      <c r="O62" s="15"/>
      <c r="P62" s="23"/>
      <c r="Q62" s="23"/>
      <c r="R62" s="2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0"/>
    </row>
    <row r="63" spans="1:33" ht="15.75" customHeight="1">
      <c r="A63" s="13"/>
      <c r="B63" s="13"/>
      <c r="C63" s="23"/>
      <c r="D63" s="15"/>
      <c r="E63" s="15"/>
      <c r="F63" s="14"/>
      <c r="G63" s="14"/>
      <c r="H63" s="15"/>
      <c r="I63" s="15"/>
      <c r="J63" s="23"/>
      <c r="K63" s="23"/>
      <c r="L63" s="15"/>
      <c r="M63" s="15"/>
      <c r="N63" s="15"/>
      <c r="O63" s="15"/>
      <c r="P63" s="23"/>
      <c r="Q63" s="23"/>
      <c r="R63" s="2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0"/>
    </row>
    <row r="64" spans="1:33" ht="15.75" customHeight="1">
      <c r="A64" s="13"/>
      <c r="B64" s="13"/>
      <c r="C64" s="23"/>
      <c r="D64" s="15"/>
      <c r="E64" s="15"/>
      <c r="F64" s="14"/>
      <c r="G64" s="14"/>
      <c r="H64" s="15"/>
      <c r="I64" s="15"/>
      <c r="J64" s="23"/>
      <c r="K64" s="23"/>
      <c r="L64" s="15"/>
      <c r="M64" s="15"/>
      <c r="N64" s="15"/>
      <c r="O64" s="15"/>
      <c r="P64" s="23"/>
      <c r="Q64" s="23"/>
      <c r="R64" s="2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0"/>
    </row>
    <row r="65" spans="1:33" ht="15.75" customHeight="1">
      <c r="A65" s="13"/>
      <c r="B65" s="13"/>
      <c r="C65" s="23"/>
      <c r="D65" s="15"/>
      <c r="E65" s="15"/>
      <c r="F65" s="14"/>
      <c r="G65" s="14"/>
      <c r="H65" s="15"/>
      <c r="I65" s="15"/>
      <c r="J65" s="23"/>
      <c r="K65" s="23"/>
      <c r="L65" s="15"/>
      <c r="M65" s="15"/>
      <c r="N65" s="15"/>
      <c r="O65" s="15"/>
      <c r="P65" s="23"/>
      <c r="Q65" s="23"/>
      <c r="R65" s="2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0"/>
    </row>
    <row r="66" spans="1:33" ht="15.75" customHeight="1">
      <c r="A66" s="13"/>
      <c r="B66" s="13"/>
      <c r="C66" s="23"/>
      <c r="D66" s="15"/>
      <c r="E66" s="15"/>
      <c r="F66" s="14"/>
      <c r="G66" s="14"/>
      <c r="H66" s="15"/>
      <c r="I66" s="15"/>
      <c r="J66" s="23"/>
      <c r="K66" s="23"/>
      <c r="L66" s="15"/>
      <c r="M66" s="15"/>
      <c r="N66" s="15"/>
      <c r="O66" s="15"/>
      <c r="P66" s="23"/>
      <c r="Q66" s="23"/>
      <c r="R66" s="2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0"/>
    </row>
    <row r="67" spans="1:33" ht="15.75" customHeight="1">
      <c r="A67" s="13"/>
      <c r="B67" s="13"/>
      <c r="C67" s="23"/>
      <c r="D67" s="15"/>
      <c r="E67" s="15"/>
      <c r="F67" s="14"/>
      <c r="G67" s="14"/>
      <c r="H67" s="15"/>
      <c r="I67" s="15"/>
      <c r="J67" s="23"/>
      <c r="K67" s="23"/>
      <c r="L67" s="15"/>
      <c r="M67" s="15"/>
      <c r="N67" s="15"/>
      <c r="O67" s="15"/>
      <c r="P67" s="23"/>
      <c r="Q67" s="23"/>
      <c r="R67" s="2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0"/>
    </row>
    <row r="68" spans="1:33" ht="15.75" customHeight="1">
      <c r="A68" s="13"/>
      <c r="B68" s="13"/>
      <c r="C68" s="23"/>
      <c r="D68" s="15"/>
      <c r="E68" s="15"/>
      <c r="F68" s="14"/>
      <c r="G68" s="14"/>
      <c r="H68" s="15"/>
      <c r="I68" s="15"/>
      <c r="J68" s="23"/>
      <c r="K68" s="23"/>
      <c r="L68" s="15"/>
      <c r="M68" s="15"/>
      <c r="N68" s="15"/>
      <c r="O68" s="15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0"/>
    </row>
    <row r="69" spans="1:33" ht="15.75" customHeight="1">
      <c r="A69" s="13"/>
      <c r="B69" s="13"/>
      <c r="C69" s="23"/>
      <c r="D69" s="15"/>
      <c r="E69" s="15"/>
      <c r="F69" s="14"/>
      <c r="G69" s="14"/>
      <c r="H69" s="15"/>
      <c r="I69" s="15"/>
      <c r="J69" s="23"/>
      <c r="K69" s="23"/>
      <c r="L69" s="15"/>
      <c r="M69" s="15"/>
      <c r="N69" s="15"/>
      <c r="O69" s="15"/>
      <c r="P69" s="23"/>
      <c r="Q69" s="23"/>
      <c r="R69" s="2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0"/>
    </row>
    <row r="70" spans="1:33" ht="15.75" customHeight="1">
      <c r="A70" s="13"/>
      <c r="B70" s="13"/>
      <c r="C70" s="23"/>
      <c r="D70" s="15"/>
      <c r="E70" s="15"/>
      <c r="F70" s="14"/>
      <c r="G70" s="14"/>
      <c r="H70" s="15"/>
      <c r="I70" s="15"/>
      <c r="J70" s="23"/>
      <c r="K70" s="23"/>
      <c r="L70" s="15"/>
      <c r="M70" s="15"/>
      <c r="N70" s="15"/>
      <c r="O70" s="15"/>
      <c r="P70" s="23"/>
      <c r="Q70" s="23"/>
      <c r="R70" s="2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0"/>
    </row>
    <row r="71" spans="1:33" ht="15.75" customHeight="1">
      <c r="A71" s="13"/>
      <c r="B71" s="13"/>
      <c r="C71" s="23"/>
      <c r="D71" s="15"/>
      <c r="E71" s="15"/>
      <c r="F71" s="14"/>
      <c r="G71" s="14"/>
      <c r="H71" s="15"/>
      <c r="I71" s="15"/>
      <c r="J71" s="23"/>
      <c r="K71" s="23"/>
      <c r="L71" s="15"/>
      <c r="M71" s="15"/>
      <c r="N71" s="15"/>
      <c r="O71" s="15"/>
      <c r="P71" s="23"/>
      <c r="Q71" s="23"/>
      <c r="R71" s="2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0"/>
    </row>
    <row r="72" spans="1:33" ht="15.75" customHeight="1">
      <c r="A72" s="13"/>
      <c r="B72" s="13"/>
      <c r="C72" s="23"/>
      <c r="D72" s="15"/>
      <c r="E72" s="15"/>
      <c r="F72" s="14"/>
      <c r="G72" s="14"/>
      <c r="H72" s="15"/>
      <c r="I72" s="15"/>
      <c r="J72" s="23"/>
      <c r="K72" s="23"/>
      <c r="L72" s="15"/>
      <c r="M72" s="15"/>
      <c r="N72" s="15"/>
      <c r="O72" s="15"/>
      <c r="P72" s="23"/>
      <c r="Q72" s="23"/>
      <c r="R72" s="2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0"/>
    </row>
    <row r="73" spans="1:33" ht="15.75" customHeight="1">
      <c r="A73" s="13"/>
      <c r="B73" s="13"/>
      <c r="C73" s="23"/>
      <c r="D73" s="15"/>
      <c r="E73" s="15"/>
      <c r="F73" s="14"/>
      <c r="G73" s="14"/>
      <c r="H73" s="15"/>
      <c r="I73" s="15"/>
      <c r="J73" s="23"/>
      <c r="K73" s="23"/>
      <c r="L73" s="15"/>
      <c r="M73" s="15"/>
      <c r="N73" s="15"/>
      <c r="O73" s="15"/>
      <c r="P73" s="23"/>
      <c r="Q73" s="23"/>
      <c r="R73" s="2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0"/>
    </row>
    <row r="74" spans="1:33" ht="15.75" customHeight="1">
      <c r="A74" s="13"/>
      <c r="B74" s="13"/>
      <c r="C74" s="23"/>
      <c r="D74" s="15"/>
      <c r="E74" s="15"/>
      <c r="F74" s="14"/>
      <c r="G74" s="14"/>
      <c r="H74" s="15"/>
      <c r="I74" s="15"/>
      <c r="J74" s="23"/>
      <c r="K74" s="23"/>
      <c r="L74" s="15"/>
      <c r="M74" s="15"/>
      <c r="N74" s="15"/>
      <c r="O74" s="15"/>
      <c r="P74" s="23"/>
      <c r="Q74" s="23"/>
      <c r="R74" s="2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0"/>
    </row>
    <row r="75" spans="1:33" ht="15.75" customHeight="1">
      <c r="A75" s="13"/>
      <c r="B75" s="13"/>
      <c r="C75" s="23"/>
      <c r="D75" s="15"/>
      <c r="E75" s="15"/>
      <c r="F75" s="14"/>
      <c r="G75" s="14"/>
      <c r="H75" s="15"/>
      <c r="I75" s="15"/>
      <c r="J75" s="23"/>
      <c r="K75" s="23"/>
      <c r="L75" s="15"/>
      <c r="M75" s="15"/>
      <c r="N75" s="15"/>
      <c r="O75" s="15"/>
      <c r="P75" s="23"/>
      <c r="Q75" s="23"/>
      <c r="R75" s="2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0"/>
    </row>
    <row r="76" spans="1:33" ht="15.75" customHeight="1">
      <c r="A76" s="13"/>
      <c r="B76" s="13"/>
      <c r="C76" s="23"/>
      <c r="D76" s="15"/>
      <c r="E76" s="15"/>
      <c r="F76" s="14"/>
      <c r="G76" s="14"/>
      <c r="H76" s="15"/>
      <c r="I76" s="15"/>
      <c r="J76" s="23"/>
      <c r="K76" s="23"/>
      <c r="L76" s="15"/>
      <c r="M76" s="15"/>
      <c r="N76" s="15"/>
      <c r="O76" s="15"/>
      <c r="P76" s="23"/>
      <c r="Q76" s="23"/>
      <c r="R76" s="2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0"/>
    </row>
    <row r="77" spans="1:33" ht="15.75" customHeight="1">
      <c r="A77" s="13"/>
      <c r="B77" s="13"/>
      <c r="C77" s="23"/>
      <c r="D77" s="15"/>
      <c r="E77" s="15"/>
      <c r="F77" s="14"/>
      <c r="G77" s="14"/>
      <c r="H77" s="15"/>
      <c r="I77" s="15"/>
      <c r="J77" s="23"/>
      <c r="K77" s="23"/>
      <c r="L77" s="15"/>
      <c r="M77" s="15"/>
      <c r="N77" s="15"/>
      <c r="O77" s="15"/>
      <c r="P77" s="23"/>
      <c r="Q77" s="23"/>
      <c r="R77" s="2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0"/>
    </row>
    <row r="78" spans="1:33" ht="15.75" customHeight="1">
      <c r="A78" s="13"/>
      <c r="B78" s="13"/>
      <c r="C78" s="23"/>
      <c r="D78" s="15"/>
      <c r="E78" s="15"/>
      <c r="F78" s="14"/>
      <c r="G78" s="14"/>
      <c r="H78" s="15"/>
      <c r="I78" s="15"/>
      <c r="J78" s="23"/>
      <c r="K78" s="23"/>
      <c r="L78" s="15"/>
      <c r="M78" s="15"/>
      <c r="N78" s="15"/>
      <c r="O78" s="15"/>
      <c r="P78" s="23"/>
      <c r="Q78" s="23"/>
      <c r="R78" s="2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0"/>
    </row>
    <row r="79" spans="1:33" ht="15.75" customHeight="1">
      <c r="A79" s="13"/>
      <c r="B79" s="13"/>
      <c r="C79" s="23"/>
      <c r="D79" s="15"/>
      <c r="E79" s="15"/>
      <c r="F79" s="14"/>
      <c r="G79" s="14"/>
      <c r="H79" s="15"/>
      <c r="I79" s="15"/>
      <c r="J79" s="23"/>
      <c r="K79" s="23"/>
      <c r="L79" s="15"/>
      <c r="M79" s="15"/>
      <c r="N79" s="15"/>
      <c r="O79" s="15"/>
      <c r="P79" s="23"/>
      <c r="Q79" s="23"/>
      <c r="R79" s="2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0"/>
    </row>
    <row r="80" spans="1:33" ht="15.75" customHeight="1">
      <c r="A80" s="13"/>
      <c r="B80" s="13"/>
      <c r="C80" s="23"/>
      <c r="D80" s="15"/>
      <c r="E80" s="15"/>
      <c r="F80" s="14"/>
      <c r="G80" s="14"/>
      <c r="H80" s="15"/>
      <c r="I80" s="15"/>
      <c r="J80" s="23"/>
      <c r="K80" s="23"/>
      <c r="L80" s="15"/>
      <c r="M80" s="15"/>
      <c r="N80" s="15"/>
      <c r="O80" s="15"/>
      <c r="P80" s="23"/>
      <c r="Q80" s="23"/>
      <c r="R80" s="2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0"/>
    </row>
    <row r="81" spans="1:33" ht="15.75" customHeight="1">
      <c r="A81" s="13"/>
      <c r="B81" s="13"/>
      <c r="C81" s="23"/>
      <c r="D81" s="15"/>
      <c r="E81" s="15"/>
      <c r="F81" s="14"/>
      <c r="G81" s="14"/>
      <c r="H81" s="15"/>
      <c r="I81" s="15"/>
      <c r="J81" s="23"/>
      <c r="K81" s="23"/>
      <c r="L81" s="15"/>
      <c r="M81" s="15"/>
      <c r="N81" s="15"/>
      <c r="O81" s="15"/>
      <c r="P81" s="23"/>
      <c r="Q81" s="23"/>
      <c r="R81" s="2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0"/>
    </row>
    <row r="82" spans="1:33" ht="15.75" customHeight="1">
      <c r="A82" s="13"/>
      <c r="B82" s="13"/>
      <c r="C82" s="23"/>
      <c r="D82" s="15"/>
      <c r="E82" s="15"/>
      <c r="F82" s="14"/>
      <c r="G82" s="14"/>
      <c r="H82" s="15"/>
      <c r="I82" s="15"/>
      <c r="J82" s="23"/>
      <c r="K82" s="23"/>
      <c r="L82" s="15"/>
      <c r="M82" s="15"/>
      <c r="N82" s="15"/>
      <c r="O82" s="15"/>
      <c r="P82" s="23"/>
      <c r="Q82" s="23"/>
      <c r="R82" s="2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0"/>
    </row>
    <row r="83" spans="1:33" ht="15.75" customHeight="1">
      <c r="A83" s="13"/>
      <c r="B83" s="13"/>
      <c r="C83" s="23"/>
      <c r="D83" s="15"/>
      <c r="E83" s="15"/>
      <c r="F83" s="14"/>
      <c r="G83" s="14"/>
      <c r="H83" s="15"/>
      <c r="I83" s="15"/>
      <c r="J83" s="23"/>
      <c r="K83" s="23"/>
      <c r="L83" s="15"/>
      <c r="M83" s="15"/>
      <c r="N83" s="15"/>
      <c r="O83" s="15"/>
      <c r="P83" s="23"/>
      <c r="Q83" s="23"/>
      <c r="R83" s="2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0"/>
    </row>
    <row r="84" spans="1:33" ht="15.75" customHeight="1">
      <c r="A84" s="13"/>
      <c r="B84" s="13"/>
      <c r="C84" s="23"/>
      <c r="D84" s="15"/>
      <c r="E84" s="15"/>
      <c r="F84" s="14"/>
      <c r="G84" s="14"/>
      <c r="H84" s="15"/>
      <c r="I84" s="15"/>
      <c r="J84" s="23"/>
      <c r="K84" s="23"/>
      <c r="L84" s="15"/>
      <c r="M84" s="15"/>
      <c r="N84" s="15"/>
      <c r="O84" s="15"/>
      <c r="P84" s="23"/>
      <c r="Q84" s="23"/>
      <c r="R84" s="2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0"/>
    </row>
    <row r="85" spans="1:33" ht="15.75" customHeight="1">
      <c r="A85" s="13"/>
      <c r="B85" s="13"/>
      <c r="C85" s="23"/>
      <c r="D85" s="15"/>
      <c r="E85" s="15"/>
      <c r="F85" s="14"/>
      <c r="G85" s="14"/>
      <c r="H85" s="15"/>
      <c r="I85" s="15"/>
      <c r="J85" s="23"/>
      <c r="K85" s="23"/>
      <c r="L85" s="15"/>
      <c r="M85" s="15"/>
      <c r="N85" s="15"/>
      <c r="O85" s="15"/>
      <c r="P85" s="23"/>
      <c r="Q85" s="23"/>
      <c r="R85" s="2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0"/>
    </row>
    <row r="86" spans="1:33" ht="15.75" customHeight="1">
      <c r="A86" s="13"/>
      <c r="B86" s="13"/>
      <c r="C86" s="23"/>
      <c r="D86" s="15"/>
      <c r="E86" s="15"/>
      <c r="F86" s="14"/>
      <c r="G86" s="14"/>
      <c r="H86" s="15"/>
      <c r="I86" s="15"/>
      <c r="J86" s="23"/>
      <c r="K86" s="23"/>
      <c r="L86" s="15"/>
      <c r="M86" s="15"/>
      <c r="N86" s="15"/>
      <c r="O86" s="15"/>
      <c r="P86" s="23"/>
      <c r="Q86" s="23"/>
      <c r="R86" s="2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0"/>
    </row>
    <row r="87" spans="1:33" ht="15.75" customHeight="1">
      <c r="A87" s="13"/>
      <c r="B87" s="13"/>
      <c r="C87" s="23"/>
      <c r="D87" s="15"/>
      <c r="E87" s="15"/>
      <c r="F87" s="14"/>
      <c r="G87" s="14"/>
      <c r="H87" s="15"/>
      <c r="I87" s="15"/>
      <c r="J87" s="23"/>
      <c r="K87" s="23"/>
      <c r="L87" s="15"/>
      <c r="M87" s="15"/>
      <c r="N87" s="15"/>
      <c r="O87" s="15"/>
      <c r="P87" s="23"/>
      <c r="Q87" s="23"/>
      <c r="R87" s="2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0"/>
    </row>
    <row r="88" spans="1:33" ht="15.75" customHeight="1">
      <c r="A88" s="13"/>
      <c r="B88" s="13"/>
      <c r="C88" s="23"/>
      <c r="D88" s="15"/>
      <c r="E88" s="15"/>
      <c r="F88" s="14"/>
      <c r="G88" s="14"/>
      <c r="H88" s="15"/>
      <c r="I88" s="15"/>
      <c r="J88" s="23"/>
      <c r="K88" s="23"/>
      <c r="L88" s="15"/>
      <c r="M88" s="15"/>
      <c r="N88" s="15"/>
      <c r="O88" s="15"/>
      <c r="P88" s="23"/>
      <c r="Q88" s="23"/>
      <c r="R88" s="2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0"/>
    </row>
    <row r="89" spans="1:33" ht="15.75" customHeight="1">
      <c r="A89" s="13"/>
      <c r="B89" s="13"/>
      <c r="C89" s="23"/>
      <c r="D89" s="15"/>
      <c r="E89" s="15"/>
      <c r="F89" s="14"/>
      <c r="G89" s="14"/>
      <c r="H89" s="15"/>
      <c r="I89" s="15"/>
      <c r="J89" s="23"/>
      <c r="K89" s="23"/>
      <c r="L89" s="15"/>
      <c r="M89" s="15"/>
      <c r="N89" s="15"/>
      <c r="O89" s="15"/>
      <c r="P89" s="23"/>
      <c r="Q89" s="23"/>
      <c r="R89" s="2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0"/>
    </row>
    <row r="90" spans="1:33" ht="15.75" customHeight="1">
      <c r="A90" s="13"/>
      <c r="B90" s="13"/>
      <c r="C90" s="23"/>
      <c r="D90" s="15"/>
      <c r="E90" s="15"/>
      <c r="F90" s="14"/>
      <c r="G90" s="14"/>
      <c r="H90" s="15"/>
      <c r="I90" s="15"/>
      <c r="J90" s="23"/>
      <c r="K90" s="23"/>
      <c r="L90" s="15"/>
      <c r="M90" s="15"/>
      <c r="N90" s="15"/>
      <c r="O90" s="15"/>
      <c r="P90" s="23"/>
      <c r="Q90" s="23"/>
      <c r="R90" s="2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0"/>
    </row>
    <row r="91" spans="1:33" ht="15.75" customHeight="1">
      <c r="A91" s="13"/>
      <c r="B91" s="13"/>
      <c r="C91" s="23"/>
      <c r="D91" s="15"/>
      <c r="E91" s="15"/>
      <c r="F91" s="14"/>
      <c r="G91" s="14"/>
      <c r="H91" s="15"/>
      <c r="I91" s="15"/>
      <c r="J91" s="23"/>
      <c r="K91" s="23"/>
      <c r="L91" s="15"/>
      <c r="M91" s="15"/>
      <c r="N91" s="15"/>
      <c r="O91" s="15"/>
      <c r="P91" s="23"/>
      <c r="Q91" s="23"/>
      <c r="R91" s="2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0"/>
    </row>
    <row r="92" spans="1:33" ht="15.75" customHeight="1">
      <c r="A92" s="13"/>
      <c r="B92" s="13"/>
      <c r="C92" s="23"/>
      <c r="D92" s="15"/>
      <c r="E92" s="15"/>
      <c r="F92" s="14"/>
      <c r="G92" s="14"/>
      <c r="H92" s="15"/>
      <c r="I92" s="15"/>
      <c r="J92" s="23"/>
      <c r="K92" s="23"/>
      <c r="L92" s="15"/>
      <c r="M92" s="15"/>
      <c r="N92" s="15"/>
      <c r="O92" s="15"/>
      <c r="P92" s="23"/>
      <c r="Q92" s="23"/>
      <c r="R92" s="2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0"/>
    </row>
    <row r="93" spans="1:33" ht="15.75" customHeight="1">
      <c r="A93" s="13"/>
      <c r="B93" s="13"/>
      <c r="C93" s="23"/>
      <c r="D93" s="15"/>
      <c r="E93" s="15"/>
      <c r="F93" s="14"/>
      <c r="G93" s="14"/>
      <c r="H93" s="15"/>
      <c r="I93" s="15"/>
      <c r="J93" s="23"/>
      <c r="K93" s="23"/>
      <c r="L93" s="15"/>
      <c r="M93" s="15"/>
      <c r="N93" s="15"/>
      <c r="O93" s="15"/>
      <c r="P93" s="23"/>
      <c r="Q93" s="23"/>
      <c r="R93" s="2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0"/>
    </row>
    <row r="94" spans="1:33" ht="15.75" customHeight="1">
      <c r="A94" s="13"/>
      <c r="B94" s="13"/>
      <c r="C94" s="23"/>
      <c r="D94" s="15"/>
      <c r="E94" s="15"/>
      <c r="F94" s="14"/>
      <c r="G94" s="14"/>
      <c r="H94" s="15"/>
      <c r="I94" s="15"/>
      <c r="J94" s="23"/>
      <c r="K94" s="23"/>
      <c r="L94" s="15"/>
      <c r="M94" s="15"/>
      <c r="N94" s="15"/>
      <c r="O94" s="15"/>
      <c r="P94" s="23"/>
      <c r="Q94" s="23"/>
      <c r="R94" s="2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0"/>
    </row>
    <row r="95" spans="1:33" ht="15.75" customHeight="1">
      <c r="A95" s="13"/>
      <c r="B95" s="13"/>
      <c r="C95" s="23"/>
      <c r="D95" s="15"/>
      <c r="E95" s="15"/>
      <c r="F95" s="14"/>
      <c r="G95" s="14"/>
      <c r="H95" s="15"/>
      <c r="I95" s="15"/>
      <c r="J95" s="23"/>
      <c r="K95" s="23"/>
      <c r="L95" s="15"/>
      <c r="M95" s="15"/>
      <c r="N95" s="15"/>
      <c r="O95" s="15"/>
      <c r="P95" s="23"/>
      <c r="Q95" s="23"/>
      <c r="R95" s="2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23"/>
      <c r="D96" s="15"/>
      <c r="E96" s="15"/>
      <c r="F96" s="14"/>
      <c r="G96" s="14"/>
      <c r="H96" s="15"/>
      <c r="I96" s="15"/>
      <c r="J96" s="23"/>
      <c r="K96" s="23"/>
      <c r="L96" s="15"/>
      <c r="M96" s="15"/>
      <c r="N96" s="15"/>
      <c r="O96" s="15"/>
      <c r="P96" s="23"/>
      <c r="Q96" s="23"/>
      <c r="R96" s="2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23"/>
      <c r="D97" s="15"/>
      <c r="E97" s="15"/>
      <c r="F97" s="14"/>
      <c r="G97" s="14"/>
      <c r="H97" s="15"/>
      <c r="I97" s="15"/>
      <c r="J97" s="23"/>
      <c r="K97" s="23"/>
      <c r="L97" s="15"/>
      <c r="M97" s="15"/>
      <c r="N97" s="15"/>
      <c r="O97" s="15"/>
      <c r="P97" s="23"/>
      <c r="Q97" s="23"/>
      <c r="R97" s="2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23"/>
      <c r="D98" s="15"/>
      <c r="E98" s="15"/>
      <c r="F98" s="14"/>
      <c r="G98" s="14"/>
      <c r="H98" s="15"/>
      <c r="I98" s="15"/>
      <c r="J98" s="23"/>
      <c r="K98" s="23"/>
      <c r="L98" s="15"/>
      <c r="M98" s="15"/>
      <c r="N98" s="15"/>
      <c r="O98" s="15"/>
      <c r="P98" s="23"/>
      <c r="Q98" s="23"/>
      <c r="R98" s="2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23"/>
      <c r="D99" s="15"/>
      <c r="E99" s="15"/>
      <c r="F99" s="14"/>
      <c r="G99" s="14"/>
      <c r="H99" s="15"/>
      <c r="I99" s="15"/>
      <c r="J99" s="23"/>
      <c r="K99" s="23"/>
      <c r="L99" s="15"/>
      <c r="M99" s="15"/>
      <c r="N99" s="15"/>
      <c r="O99" s="15"/>
      <c r="P99" s="23"/>
      <c r="Q99" s="23"/>
      <c r="R99" s="2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23"/>
      <c r="D100" s="15"/>
      <c r="E100" s="15"/>
      <c r="F100" s="14"/>
      <c r="G100" s="14"/>
      <c r="H100" s="15"/>
      <c r="I100" s="15"/>
      <c r="J100" s="23"/>
      <c r="K100" s="23"/>
      <c r="L100" s="15"/>
      <c r="M100" s="15"/>
      <c r="N100" s="15"/>
      <c r="O100" s="15"/>
      <c r="P100" s="23"/>
      <c r="Q100" s="23"/>
      <c r="R100" s="2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23"/>
      <c r="D101" s="15"/>
      <c r="E101" s="15"/>
      <c r="F101" s="14"/>
      <c r="G101" s="14"/>
      <c r="H101" s="15"/>
      <c r="I101" s="15"/>
      <c r="J101" s="23"/>
      <c r="K101" s="23"/>
      <c r="L101" s="15"/>
      <c r="M101" s="15"/>
      <c r="N101" s="15"/>
      <c r="O101" s="15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23"/>
      <c r="D102" s="15"/>
      <c r="E102" s="15"/>
      <c r="F102" s="14"/>
      <c r="G102" s="14"/>
      <c r="H102" s="15"/>
      <c r="I102" s="15"/>
      <c r="J102" s="23"/>
      <c r="K102" s="23"/>
      <c r="L102" s="15"/>
      <c r="M102" s="15"/>
      <c r="N102" s="15"/>
      <c r="O102" s="15"/>
      <c r="P102" s="23"/>
      <c r="Q102" s="23"/>
      <c r="R102" s="2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23"/>
      <c r="D103" s="15"/>
      <c r="E103" s="15"/>
      <c r="F103" s="14"/>
      <c r="G103" s="14"/>
      <c r="H103" s="15"/>
      <c r="I103" s="15"/>
      <c r="J103" s="23"/>
      <c r="K103" s="23"/>
      <c r="L103" s="15"/>
      <c r="M103" s="15"/>
      <c r="N103" s="15"/>
      <c r="O103" s="15"/>
      <c r="P103" s="23"/>
      <c r="Q103" s="23"/>
      <c r="R103" s="2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23"/>
      <c r="D104" s="15"/>
      <c r="E104" s="15"/>
      <c r="F104" s="14"/>
      <c r="G104" s="14"/>
      <c r="H104" s="15"/>
      <c r="I104" s="15"/>
      <c r="J104" s="23"/>
      <c r="K104" s="23"/>
      <c r="L104" s="15"/>
      <c r="M104" s="15"/>
      <c r="N104" s="15"/>
      <c r="O104" s="15"/>
      <c r="P104" s="23"/>
      <c r="Q104" s="23"/>
      <c r="R104" s="2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23"/>
      <c r="D105" s="15"/>
      <c r="E105" s="15"/>
      <c r="F105" s="14"/>
      <c r="G105" s="14"/>
      <c r="H105" s="15"/>
      <c r="I105" s="15"/>
      <c r="J105" s="23"/>
      <c r="K105" s="23"/>
      <c r="L105" s="15"/>
      <c r="M105" s="15"/>
      <c r="N105" s="15"/>
      <c r="O105" s="15"/>
      <c r="P105" s="23"/>
      <c r="Q105" s="23"/>
      <c r="R105" s="2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23"/>
      <c r="D106" s="15"/>
      <c r="E106" s="15"/>
      <c r="F106" s="14"/>
      <c r="G106" s="14"/>
      <c r="H106" s="15"/>
      <c r="I106" s="15"/>
      <c r="J106" s="23"/>
      <c r="K106" s="23"/>
      <c r="L106" s="15"/>
      <c r="M106" s="15"/>
      <c r="N106" s="15"/>
      <c r="O106" s="15"/>
      <c r="P106" s="23"/>
      <c r="Q106" s="23"/>
      <c r="R106" s="2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23"/>
      <c r="D107" s="15"/>
      <c r="E107" s="15"/>
      <c r="F107" s="14"/>
      <c r="G107" s="14"/>
      <c r="H107" s="15"/>
      <c r="I107" s="15"/>
      <c r="J107" s="23"/>
      <c r="K107" s="23"/>
      <c r="L107" s="15"/>
      <c r="M107" s="15"/>
      <c r="N107" s="15"/>
      <c r="O107" s="15"/>
      <c r="P107" s="23"/>
      <c r="Q107" s="23"/>
      <c r="R107" s="2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23"/>
      <c r="D108" s="15"/>
      <c r="E108" s="15"/>
      <c r="F108" s="14"/>
      <c r="G108" s="14"/>
      <c r="H108" s="15"/>
      <c r="I108" s="15"/>
      <c r="J108" s="23"/>
      <c r="K108" s="23"/>
      <c r="L108" s="15"/>
      <c r="M108" s="15"/>
      <c r="N108" s="15"/>
      <c r="O108" s="15"/>
      <c r="P108" s="23"/>
      <c r="Q108" s="23"/>
      <c r="R108" s="2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23"/>
      <c r="D109" s="15"/>
      <c r="E109" s="15"/>
      <c r="F109" s="14"/>
      <c r="G109" s="14"/>
      <c r="H109" s="15"/>
      <c r="I109" s="15"/>
      <c r="J109" s="23"/>
      <c r="K109" s="23"/>
      <c r="L109" s="15"/>
      <c r="M109" s="15"/>
      <c r="N109" s="15"/>
      <c r="O109" s="15"/>
      <c r="P109" s="23"/>
      <c r="Q109" s="23"/>
      <c r="R109" s="2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23"/>
      <c r="D110" s="15"/>
      <c r="E110" s="15"/>
      <c r="F110" s="14"/>
      <c r="G110" s="14"/>
      <c r="H110" s="15"/>
      <c r="I110" s="15"/>
      <c r="J110" s="23"/>
      <c r="K110" s="23"/>
      <c r="L110" s="15"/>
      <c r="M110" s="15"/>
      <c r="N110" s="15"/>
      <c r="O110" s="15"/>
      <c r="P110" s="23"/>
      <c r="Q110" s="23"/>
      <c r="R110" s="2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23"/>
      <c r="D111" s="15"/>
      <c r="E111" s="15"/>
      <c r="F111" s="14"/>
      <c r="G111" s="14"/>
      <c r="H111" s="15"/>
      <c r="I111" s="15"/>
      <c r="J111" s="23"/>
      <c r="K111" s="23"/>
      <c r="L111" s="15"/>
      <c r="M111" s="15"/>
      <c r="N111" s="15"/>
      <c r="O111" s="15"/>
      <c r="P111" s="23"/>
      <c r="Q111" s="23"/>
      <c r="R111" s="2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23"/>
      <c r="D112" s="15"/>
      <c r="E112" s="15"/>
      <c r="F112" s="14"/>
      <c r="G112" s="14"/>
      <c r="H112" s="15"/>
      <c r="I112" s="15"/>
      <c r="J112" s="23"/>
      <c r="K112" s="23"/>
      <c r="L112" s="15"/>
      <c r="M112" s="15"/>
      <c r="N112" s="15"/>
      <c r="O112" s="15"/>
      <c r="P112" s="23"/>
      <c r="Q112" s="23"/>
      <c r="R112" s="2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23"/>
      <c r="D113" s="15"/>
      <c r="E113" s="15"/>
      <c r="F113" s="14"/>
      <c r="G113" s="14"/>
      <c r="H113" s="15"/>
      <c r="I113" s="15"/>
      <c r="J113" s="23"/>
      <c r="K113" s="23"/>
      <c r="L113" s="15"/>
      <c r="M113" s="15"/>
      <c r="N113" s="15"/>
      <c r="O113" s="15"/>
      <c r="P113" s="23"/>
      <c r="Q113" s="23"/>
      <c r="R113" s="2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6.1640625" customWidth="1"/>
    <col min="2" max="2" width="23.1640625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14.5" customWidth="1"/>
    <col min="20" max="20" width="11.5" customWidth="1"/>
    <col min="21" max="21" width="13.33203125" customWidth="1"/>
    <col min="22" max="22" width="20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6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Black 2 Pack")</f>
        <v>Ball Catch Door Hardware for Closet or Cabinet, Black 2 Pack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50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Info!B1:BJ7000""),3,FALSE),"""")"),"B088P8KBBR")</f>
        <v>B088P8KBBR</v>
      </c>
      <c r="B2" s="2" t="s">
        <v>876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4.2107682720588118</v>
      </c>
      <c r="D3" s="4">
        <f t="shared" ref="D3:G3" si="0">SUM(D4:D99671)</f>
        <v>197</v>
      </c>
      <c r="E3" s="4">
        <f t="shared" si="0"/>
        <v>2</v>
      </c>
      <c r="F3" s="5">
        <f t="shared" si="0"/>
        <v>1877.0400000000004</v>
      </c>
      <c r="G3" s="5">
        <f t="shared" si="0"/>
        <v>-150.13000000000002</v>
      </c>
      <c r="H3" s="6">
        <f t="shared" ref="H3:H31" si="1">G3/F3*-1</f>
        <v>7.9982312577249276E-2</v>
      </c>
      <c r="I3" s="7">
        <f t="shared" ref="I3:I31" si="2">J3/F3</f>
        <v>0.38973021180210643</v>
      </c>
      <c r="J3" s="5">
        <f>SUM(J4:J99671)</f>
        <v>731.53919676102601</v>
      </c>
      <c r="K3" s="5">
        <f t="shared" ref="K3:K31" si="3">J3/D3</f>
        <v>3.7133969378732283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27</v>
      </c>
      <c r="X3" s="6">
        <f>AVERAGE(X4:X99671)</f>
        <v>0.13971095653881246</v>
      </c>
      <c r="Y3" s="5">
        <f>ROUND(AVERAGE(Y4:Y99671),2)</f>
        <v>0.81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-2</v>
      </c>
    </row>
    <row r="4" spans="1:33" ht="15.75" customHeight="1">
      <c r="A4" s="13" t="s">
        <v>33</v>
      </c>
      <c r="B4" s="1" t="s">
        <v>121</v>
      </c>
      <c r="C4" s="17">
        <f t="shared" ref="C4:C31" si="4">IFERROR(F4/D4," - ")</f>
        <v>7.99</v>
      </c>
      <c r="D4" s="17">
        <v>19</v>
      </c>
      <c r="E4" s="17">
        <v>0</v>
      </c>
      <c r="F4" s="17">
        <v>151.81</v>
      </c>
      <c r="G4" s="17">
        <v>-29.819999999999997</v>
      </c>
      <c r="H4" s="17">
        <f t="shared" si="1"/>
        <v>0.19642974771095445</v>
      </c>
      <c r="I4" s="17">
        <f t="shared" si="2"/>
        <v>0.20292861316749497</v>
      </c>
      <c r="J4" s="17">
        <f t="shared" ref="J4:J31" si="5">F4*0.85+G4+AF4*D4+D4*AE4+AG4+AD4</f>
        <v>30.806592764957411</v>
      </c>
      <c r="K4" s="17">
        <f t="shared" si="3"/>
        <v>1.6213996192082849</v>
      </c>
      <c r="L4" s="17">
        <v>27</v>
      </c>
      <c r="M4" s="17">
        <f t="shared" ref="M4:M31" si="6">IFERROR(D4/L4,"-")</f>
        <v>0.70370370370370372</v>
      </c>
      <c r="N4" s="17">
        <v>179</v>
      </c>
      <c r="O4" s="17">
        <f t="shared" ref="O4:P4" si="7">D4/7</f>
        <v>2.7142857142857144</v>
      </c>
      <c r="P4" s="17">
        <f t="shared" si="7"/>
        <v>0</v>
      </c>
      <c r="Q4" s="17">
        <f t="shared" ref="Q4:Q31" si="8">ROUNDDOWN(N4/(O4+P4),0)</f>
        <v>65</v>
      </c>
      <c r="R4" s="17"/>
      <c r="S4" s="57">
        <v>0.48460774577954302</v>
      </c>
      <c r="T4" s="57">
        <v>0</v>
      </c>
      <c r="U4" s="57" t="s">
        <v>63</v>
      </c>
      <c r="V4" s="57" t="s">
        <v>63</v>
      </c>
      <c r="W4" s="57">
        <v>2</v>
      </c>
      <c r="X4" s="57">
        <f t="shared" ref="X4:X31" si="9">IFERROR(W4/D4,0)</f>
        <v>0.10526315789473684</v>
      </c>
      <c r="Y4" s="57">
        <f t="shared" ref="Y4:Y31" si="10">IFERROR(G4/(W4+Z4)*-1,0)</f>
        <v>4.97</v>
      </c>
      <c r="Z4" s="57">
        <v>4</v>
      </c>
      <c r="AA4" s="57" t="s">
        <v>166</v>
      </c>
      <c r="AB4" s="60">
        <f t="shared" ref="AB4:AB31" si="11">IF(OR(AA4="UsLargeStandardSize",AA4="UsSmallStandardSize"),-0.69,-0.48)</f>
        <v>-0.69</v>
      </c>
      <c r="AC4" s="57">
        <v>4.6296296296296298E-4</v>
      </c>
      <c r="AD4" s="57">
        <f t="shared" ref="AD4:AD31" si="12">IFERROR(AB4*AC4*D4*2,0)</f>
        <v>-1.2138888888888888E-2</v>
      </c>
      <c r="AE4" s="57">
        <v>-2.5</v>
      </c>
      <c r="AF4" s="57">
        <v>-1.0999878076923</v>
      </c>
      <c r="AG4" s="57">
        <v>0</v>
      </c>
    </row>
    <row r="5" spans="1:33" ht="15.75" customHeight="1">
      <c r="A5" s="13" t="s">
        <v>36</v>
      </c>
      <c r="B5" s="13" t="s">
        <v>877</v>
      </c>
      <c r="C5" s="17">
        <f t="shared" si="4"/>
        <v>7.9899999999999993</v>
      </c>
      <c r="D5" s="17">
        <v>14</v>
      </c>
      <c r="E5" s="17">
        <v>0</v>
      </c>
      <c r="F5" s="17">
        <v>111.85999999999999</v>
      </c>
      <c r="G5" s="17">
        <v>-30.310000000000002</v>
      </c>
      <c r="H5" s="17">
        <f t="shared" si="1"/>
        <v>0.27096370463078856</v>
      </c>
      <c r="I5" s="17">
        <f t="shared" si="2"/>
        <v>0.12839465624766083</v>
      </c>
      <c r="J5" s="17">
        <f t="shared" si="5"/>
        <v>14.36222624786334</v>
      </c>
      <c r="K5" s="17">
        <f t="shared" si="3"/>
        <v>1.0258733034188101</v>
      </c>
      <c r="L5" s="17">
        <v>41</v>
      </c>
      <c r="M5" s="17">
        <f t="shared" si="6"/>
        <v>0.34146341463414637</v>
      </c>
      <c r="N5" s="17">
        <v>150</v>
      </c>
      <c r="O5" s="17">
        <f t="shared" ref="O5:P5" si="13">D5/7</f>
        <v>2</v>
      </c>
      <c r="P5" s="17">
        <f t="shared" si="13"/>
        <v>0</v>
      </c>
      <c r="Q5" s="17">
        <f t="shared" si="8"/>
        <v>75</v>
      </c>
      <c r="R5" s="17"/>
      <c r="S5" s="57">
        <v>0.54869109947643901</v>
      </c>
      <c r="T5" s="57">
        <v>0</v>
      </c>
      <c r="U5" s="57" t="s">
        <v>63</v>
      </c>
      <c r="V5" s="57" t="s">
        <v>63</v>
      </c>
      <c r="W5" s="57">
        <v>8</v>
      </c>
      <c r="X5" s="57">
        <f t="shared" si="9"/>
        <v>0.5714285714285714</v>
      </c>
      <c r="Y5" s="57">
        <f t="shared" si="10"/>
        <v>2.165</v>
      </c>
      <c r="Z5" s="57">
        <v>6</v>
      </c>
      <c r="AA5" s="57" t="s">
        <v>166</v>
      </c>
      <c r="AB5" s="60">
        <f t="shared" si="11"/>
        <v>-0.69</v>
      </c>
      <c r="AC5" s="57">
        <v>4.6296296296296298E-4</v>
      </c>
      <c r="AD5" s="57">
        <f t="shared" si="12"/>
        <v>-8.9444444444444441E-3</v>
      </c>
      <c r="AE5" s="57">
        <v>-2.5</v>
      </c>
      <c r="AF5" s="57">
        <v>-1.0999878076923</v>
      </c>
      <c r="AG5" s="57">
        <v>0</v>
      </c>
    </row>
    <row r="6" spans="1:33" ht="15.75" customHeight="1">
      <c r="A6" s="13" t="s">
        <v>38</v>
      </c>
      <c r="B6" s="13" t="s">
        <v>878</v>
      </c>
      <c r="C6" s="17">
        <f t="shared" si="4"/>
        <v>8.312580645161292</v>
      </c>
      <c r="D6" s="17">
        <v>31</v>
      </c>
      <c r="E6" s="17">
        <v>0</v>
      </c>
      <c r="F6" s="17">
        <v>257.69000000000005</v>
      </c>
      <c r="G6" s="17">
        <v>-25.36</v>
      </c>
      <c r="H6" s="17">
        <f t="shared" si="1"/>
        <v>9.8412821607357662E-2</v>
      </c>
      <c r="I6" s="17">
        <f t="shared" si="2"/>
        <v>0.31843328187350373</v>
      </c>
      <c r="J6" s="17">
        <f t="shared" si="5"/>
        <v>82.057072405983192</v>
      </c>
      <c r="K6" s="17">
        <f t="shared" si="3"/>
        <v>2.647002335676877</v>
      </c>
      <c r="L6" s="17">
        <v>39</v>
      </c>
      <c r="M6" s="17">
        <f t="shared" si="6"/>
        <v>0.79487179487179482</v>
      </c>
      <c r="N6" s="17">
        <v>132</v>
      </c>
      <c r="O6" s="17">
        <f t="shared" ref="O6:P6" si="14">D6/7</f>
        <v>4.4285714285714288</v>
      </c>
      <c r="P6" s="17">
        <f t="shared" si="14"/>
        <v>0</v>
      </c>
      <c r="Q6" s="17">
        <f t="shared" si="8"/>
        <v>29</v>
      </c>
      <c r="R6" s="17"/>
      <c r="S6" s="57">
        <v>0.64175824175824103</v>
      </c>
      <c r="T6" s="57">
        <v>0</v>
      </c>
      <c r="U6" s="57" t="s">
        <v>63</v>
      </c>
      <c r="V6" s="57" t="s">
        <v>63</v>
      </c>
      <c r="W6" s="57">
        <v>6</v>
      </c>
      <c r="X6" s="57">
        <f t="shared" si="9"/>
        <v>0.19354838709677419</v>
      </c>
      <c r="Y6" s="57">
        <f t="shared" si="10"/>
        <v>3.6228571428571428</v>
      </c>
      <c r="Z6" s="57">
        <v>1</v>
      </c>
      <c r="AA6" s="57" t="s">
        <v>166</v>
      </c>
      <c r="AB6" s="60">
        <f t="shared" si="11"/>
        <v>-0.69</v>
      </c>
      <c r="AC6" s="57">
        <v>4.6296296296296298E-4</v>
      </c>
      <c r="AD6" s="57">
        <f t="shared" si="12"/>
        <v>-1.9805555555555552E-2</v>
      </c>
      <c r="AE6" s="57">
        <v>-2.5</v>
      </c>
      <c r="AF6" s="57">
        <v>-1.0999878076923</v>
      </c>
      <c r="AG6" s="57">
        <v>0</v>
      </c>
    </row>
    <row r="7" spans="1:33" ht="15.75" customHeight="1">
      <c r="A7" s="13" t="s">
        <v>40</v>
      </c>
      <c r="B7" s="13" t="s">
        <v>88</v>
      </c>
      <c r="C7" s="17">
        <f t="shared" si="4"/>
        <v>9.9899999999999984</v>
      </c>
      <c r="D7" s="17">
        <v>12</v>
      </c>
      <c r="E7" s="17">
        <v>1</v>
      </c>
      <c r="F7" s="17">
        <v>119.87999999999998</v>
      </c>
      <c r="G7" s="17">
        <v>-27.6</v>
      </c>
      <c r="H7" s="17">
        <f t="shared" si="1"/>
        <v>0.23023023023023029</v>
      </c>
      <c r="I7" s="17">
        <f t="shared" si="2"/>
        <v>0.25934667698809899</v>
      </c>
      <c r="J7" s="17">
        <f t="shared" si="5"/>
        <v>31.090479637333303</v>
      </c>
      <c r="K7" s="17">
        <f t="shared" si="3"/>
        <v>2.5908733031111084</v>
      </c>
      <c r="L7" s="17">
        <v>37</v>
      </c>
      <c r="M7" s="17">
        <f t="shared" si="6"/>
        <v>0.32432432432432434</v>
      </c>
      <c r="N7" s="17">
        <v>119</v>
      </c>
      <c r="O7" s="17">
        <f t="shared" ref="O7:P7" si="15">D7/7</f>
        <v>1.7142857142857142</v>
      </c>
      <c r="P7" s="17">
        <f t="shared" si="15"/>
        <v>0.14285714285714285</v>
      </c>
      <c r="Q7" s="17">
        <f t="shared" si="8"/>
        <v>64</v>
      </c>
      <c r="R7" s="17"/>
      <c r="S7" s="57">
        <v>0.73015873015873012</v>
      </c>
      <c r="T7" s="57">
        <v>0</v>
      </c>
      <c r="U7" s="57" t="s">
        <v>63</v>
      </c>
      <c r="V7" s="57" t="s">
        <v>63</v>
      </c>
      <c r="W7" s="57">
        <v>2</v>
      </c>
      <c r="X7" s="57">
        <f t="shared" si="9"/>
        <v>0.16666666666666666</v>
      </c>
      <c r="Y7" s="57">
        <f t="shared" si="10"/>
        <v>2.7600000000000002</v>
      </c>
      <c r="Z7" s="57">
        <v>8</v>
      </c>
      <c r="AA7" s="57" t="s">
        <v>166</v>
      </c>
      <c r="AB7" s="60">
        <f t="shared" si="11"/>
        <v>-0.69</v>
      </c>
      <c r="AC7" s="57">
        <v>4.6296296296296298E-4</v>
      </c>
      <c r="AD7" s="57">
        <f t="shared" si="12"/>
        <v>-7.6666666666666654E-3</v>
      </c>
      <c r="AE7" s="57">
        <v>-2.5</v>
      </c>
      <c r="AF7" s="57">
        <v>-1.0999878080000001</v>
      </c>
      <c r="AG7" s="57">
        <v>0</v>
      </c>
    </row>
    <row r="8" spans="1:33" ht="15.75" customHeight="1">
      <c r="A8" s="13" t="s">
        <v>42</v>
      </c>
      <c r="B8" s="13" t="s">
        <v>778</v>
      </c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118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0.77897252090800473</v>
      </c>
      <c r="T8" s="57">
        <v>0</v>
      </c>
      <c r="U8" s="57" t="s">
        <v>63</v>
      </c>
      <c r="V8" s="57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166</v>
      </c>
      <c r="AB8" s="60">
        <f t="shared" si="11"/>
        <v>-0.69</v>
      </c>
      <c r="AC8" s="57">
        <v>4.6296296296296298E-4</v>
      </c>
      <c r="AD8" s="57">
        <f t="shared" si="12"/>
        <v>0</v>
      </c>
      <c r="AE8" s="57">
        <v>-2.5</v>
      </c>
      <c r="AF8" s="57">
        <v>-1.0999878080000001</v>
      </c>
      <c r="AG8" s="57">
        <v>0</v>
      </c>
    </row>
    <row r="9" spans="1:33" ht="15.75" customHeight="1">
      <c r="A9" s="13" t="s">
        <v>44</v>
      </c>
      <c r="B9" s="13" t="s">
        <v>879</v>
      </c>
      <c r="C9" s="17">
        <f t="shared" si="4"/>
        <v>9.99</v>
      </c>
      <c r="D9" s="17">
        <v>5</v>
      </c>
      <c r="E9" s="17">
        <v>0</v>
      </c>
      <c r="F9" s="17">
        <v>49.95</v>
      </c>
      <c r="G9" s="17">
        <v>0</v>
      </c>
      <c r="H9" s="17">
        <f t="shared" si="1"/>
        <v>0</v>
      </c>
      <c r="I9" s="17">
        <f t="shared" si="2"/>
        <v>0.4881139058169281</v>
      </c>
      <c r="J9" s="17">
        <f t="shared" si="5"/>
        <v>24.381289595555561</v>
      </c>
      <c r="K9" s="17">
        <f t="shared" si="3"/>
        <v>4.8762579191111124</v>
      </c>
      <c r="L9" s="17">
        <v>13</v>
      </c>
      <c r="M9" s="17">
        <f t="shared" si="6"/>
        <v>0.38461538461538464</v>
      </c>
      <c r="N9" s="17">
        <v>115</v>
      </c>
      <c r="O9" s="17">
        <f t="shared" ref="O9:P9" si="17">D9/7</f>
        <v>0.7142857142857143</v>
      </c>
      <c r="P9" s="17">
        <f t="shared" si="17"/>
        <v>0</v>
      </c>
      <c r="Q9" s="17">
        <f t="shared" si="8"/>
        <v>161</v>
      </c>
      <c r="R9" s="17"/>
      <c r="S9" s="57">
        <v>0.77149877149877155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166</v>
      </c>
      <c r="AB9" s="60">
        <f t="shared" si="11"/>
        <v>-0.69</v>
      </c>
      <c r="AC9" s="57">
        <v>4.6296296296296298E-4</v>
      </c>
      <c r="AD9" s="57">
        <f t="shared" si="12"/>
        <v>-3.1944444444444442E-3</v>
      </c>
      <c r="AE9" s="57">
        <v>-2.5</v>
      </c>
      <c r="AF9" s="57">
        <v>-1.1146031919999999</v>
      </c>
      <c r="AG9" s="57">
        <v>0</v>
      </c>
    </row>
    <row r="10" spans="1:33" ht="15.75" customHeight="1">
      <c r="A10" s="13" t="s">
        <v>46</v>
      </c>
      <c r="B10" s="13" t="s">
        <v>880</v>
      </c>
      <c r="C10" s="17">
        <f t="shared" si="4"/>
        <v>9.99</v>
      </c>
      <c r="D10" s="17">
        <v>5</v>
      </c>
      <c r="E10" s="17">
        <v>0</v>
      </c>
      <c r="F10" s="17">
        <v>49.95</v>
      </c>
      <c r="G10" s="17">
        <v>0</v>
      </c>
      <c r="H10" s="17">
        <f t="shared" si="1"/>
        <v>0</v>
      </c>
      <c r="I10" s="17">
        <f t="shared" si="2"/>
        <v>0.4881139058169281</v>
      </c>
      <c r="J10" s="17">
        <f t="shared" si="5"/>
        <v>24.381289595555561</v>
      </c>
      <c r="K10" s="17">
        <f t="shared" si="3"/>
        <v>4.8762579191111124</v>
      </c>
      <c r="L10" s="17">
        <v>7</v>
      </c>
      <c r="M10" s="17">
        <f t="shared" si="6"/>
        <v>0.7142857142857143</v>
      </c>
      <c r="N10" s="17">
        <v>108</v>
      </c>
      <c r="O10" s="17">
        <f t="shared" ref="O10:P10" si="18">D10/7</f>
        <v>0.7142857142857143</v>
      </c>
      <c r="P10" s="17">
        <f t="shared" si="18"/>
        <v>0</v>
      </c>
      <c r="Q10" s="17">
        <f t="shared" si="8"/>
        <v>151</v>
      </c>
      <c r="R10" s="17"/>
      <c r="S10" s="57">
        <v>0.85219707057256988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166</v>
      </c>
      <c r="AB10" s="60">
        <f t="shared" si="11"/>
        <v>-0.69</v>
      </c>
      <c r="AC10" s="57">
        <v>4.6296296296296298E-4</v>
      </c>
      <c r="AD10" s="57">
        <f t="shared" si="12"/>
        <v>-3.1944444444444442E-3</v>
      </c>
      <c r="AE10" s="57">
        <v>-2.5</v>
      </c>
      <c r="AF10" s="57">
        <v>-1.1146031919999999</v>
      </c>
      <c r="AG10" s="57">
        <v>0</v>
      </c>
    </row>
    <row r="11" spans="1:33" ht="15.75" customHeight="1">
      <c r="A11" s="13" t="s">
        <v>48</v>
      </c>
      <c r="B11" s="13" t="s">
        <v>881</v>
      </c>
      <c r="C11" s="17">
        <f t="shared" si="4"/>
        <v>9.2841176470588245</v>
      </c>
      <c r="D11" s="17">
        <v>17</v>
      </c>
      <c r="E11" s="17">
        <v>0</v>
      </c>
      <c r="F11" s="17">
        <v>157.83000000000001</v>
      </c>
      <c r="G11" s="17">
        <v>0</v>
      </c>
      <c r="H11" s="17">
        <f t="shared" si="1"/>
        <v>0</v>
      </c>
      <c r="I11" s="17">
        <f t="shared" si="2"/>
        <v>0.46059928166311159</v>
      </c>
      <c r="J11" s="17">
        <f t="shared" si="5"/>
        <v>72.696384624888907</v>
      </c>
      <c r="K11" s="17">
        <f t="shared" si="3"/>
        <v>4.2762579191111119</v>
      </c>
      <c r="L11" s="17">
        <v>20</v>
      </c>
      <c r="M11" s="17">
        <f t="shared" si="6"/>
        <v>0.85</v>
      </c>
      <c r="N11" s="17">
        <v>94</v>
      </c>
      <c r="O11" s="17">
        <f t="shared" ref="O11:P11" si="19">D11/7</f>
        <v>2.4285714285714284</v>
      </c>
      <c r="P11" s="17">
        <f t="shared" si="19"/>
        <v>0</v>
      </c>
      <c r="Q11" s="17">
        <f t="shared" si="8"/>
        <v>38</v>
      </c>
      <c r="R11" s="17"/>
      <c r="S11" s="57">
        <v>0.98444130127298446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166</v>
      </c>
      <c r="AB11" s="60">
        <f t="shared" si="11"/>
        <v>-0.69</v>
      </c>
      <c r="AC11" s="57">
        <v>4.6296296296296298E-4</v>
      </c>
      <c r="AD11" s="57">
        <f t="shared" si="12"/>
        <v>-1.086111111111111E-2</v>
      </c>
      <c r="AE11" s="57">
        <v>-2.5</v>
      </c>
      <c r="AF11" s="57">
        <v>-1.1146031919999999</v>
      </c>
      <c r="AG11" s="57">
        <v>0</v>
      </c>
    </row>
    <row r="12" spans="1:33" ht="15.75" customHeight="1">
      <c r="A12" s="13" t="s">
        <v>50</v>
      </c>
      <c r="B12" s="13" t="s">
        <v>882</v>
      </c>
      <c r="C12" s="17">
        <f t="shared" si="4"/>
        <v>8.49</v>
      </c>
      <c r="D12" s="17">
        <v>18</v>
      </c>
      <c r="E12" s="17">
        <v>0</v>
      </c>
      <c r="F12" s="17">
        <v>152.82</v>
      </c>
      <c r="G12" s="17">
        <v>0</v>
      </c>
      <c r="H12" s="17">
        <f t="shared" si="1"/>
        <v>0</v>
      </c>
      <c r="I12" s="17">
        <f t="shared" si="2"/>
        <v>0.42327039000130873</v>
      </c>
      <c r="J12" s="17">
        <f t="shared" si="5"/>
        <v>64.684180999999995</v>
      </c>
      <c r="K12" s="17">
        <f t="shared" si="3"/>
        <v>3.5935656111111109</v>
      </c>
      <c r="L12" s="17">
        <v>41</v>
      </c>
      <c r="M12" s="17">
        <f t="shared" si="6"/>
        <v>0.43902439024390244</v>
      </c>
      <c r="N12" s="17">
        <v>73</v>
      </c>
      <c r="O12" s="17">
        <f t="shared" ref="O12:P12" si="20">D12/7</f>
        <v>2.5714285714285716</v>
      </c>
      <c r="P12" s="17">
        <f t="shared" si="20"/>
        <v>0</v>
      </c>
      <c r="Q12" s="17">
        <f t="shared" si="8"/>
        <v>28</v>
      </c>
      <c r="R12" s="17"/>
      <c r="S12" s="57">
        <v>1.099099099099099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166</v>
      </c>
      <c r="AB12" s="60">
        <f t="shared" si="11"/>
        <v>-0.69</v>
      </c>
      <c r="AC12" s="57">
        <v>4.6296296296296298E-4</v>
      </c>
      <c r="AD12" s="57">
        <f t="shared" si="12"/>
        <v>-1.1499999999999998E-2</v>
      </c>
      <c r="AE12" s="57">
        <v>-2.5</v>
      </c>
      <c r="AF12" s="57">
        <v>-1.1222954999999999</v>
      </c>
      <c r="AG12" s="57">
        <v>0</v>
      </c>
    </row>
    <row r="13" spans="1:33" ht="15.75" customHeight="1">
      <c r="A13" s="13" t="s">
        <v>52</v>
      </c>
      <c r="B13" s="13" t="s">
        <v>883</v>
      </c>
      <c r="C13" s="17">
        <f t="shared" si="4"/>
        <v>9.7453061224489801</v>
      </c>
      <c r="D13" s="17">
        <v>49</v>
      </c>
      <c r="E13" s="17">
        <v>1</v>
      </c>
      <c r="F13" s="17">
        <v>477.52</v>
      </c>
      <c r="G13" s="17">
        <v>0</v>
      </c>
      <c r="H13" s="17">
        <f t="shared" si="1"/>
        <v>0</v>
      </c>
      <c r="I13" s="17">
        <f t="shared" si="2"/>
        <v>0.47823801085702056</v>
      </c>
      <c r="J13" s="17">
        <f t="shared" si="5"/>
        <v>228.36821494444445</v>
      </c>
      <c r="K13" s="17">
        <f t="shared" si="3"/>
        <v>4.6605758151927441</v>
      </c>
      <c r="L13" s="17">
        <v>46</v>
      </c>
      <c r="M13" s="17">
        <f t="shared" si="6"/>
        <v>1.0652173913043479</v>
      </c>
      <c r="N13" s="17">
        <v>32</v>
      </c>
      <c r="O13" s="17">
        <f t="shared" ref="O13:P13" si="21">D13/7</f>
        <v>7</v>
      </c>
      <c r="P13" s="17">
        <f t="shared" si="21"/>
        <v>0.14285714285714285</v>
      </c>
      <c r="Q13" s="17">
        <f t="shared" si="8"/>
        <v>4</v>
      </c>
      <c r="R13" s="17"/>
      <c r="S13" s="57">
        <v>1.4226804123711341</v>
      </c>
      <c r="T13" s="57">
        <v>400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166</v>
      </c>
      <c r="AB13" s="60">
        <f t="shared" si="11"/>
        <v>-0.69</v>
      </c>
      <c r="AC13" s="57">
        <v>4.6296296296296298E-4</v>
      </c>
      <c r="AD13" s="57">
        <f t="shared" si="12"/>
        <v>-3.1305555555555552E-2</v>
      </c>
      <c r="AE13" s="57">
        <v>-2.5</v>
      </c>
      <c r="AF13" s="57">
        <v>-1.1222954999999999</v>
      </c>
      <c r="AG13" s="57">
        <v>0</v>
      </c>
    </row>
    <row r="14" spans="1:33" ht="15.75" customHeight="1">
      <c r="A14" s="13" t="s">
        <v>54</v>
      </c>
      <c r="B14" s="13" t="s">
        <v>88</v>
      </c>
      <c r="C14" s="17">
        <f t="shared" si="4"/>
        <v>14.99</v>
      </c>
      <c r="D14" s="17">
        <v>4</v>
      </c>
      <c r="E14" s="17">
        <v>0</v>
      </c>
      <c r="F14" s="17">
        <v>59.96</v>
      </c>
      <c r="G14" s="17">
        <v>0</v>
      </c>
      <c r="H14" s="17">
        <f t="shared" si="1"/>
        <v>0</v>
      </c>
      <c r="I14" s="17">
        <f t="shared" si="2"/>
        <v>0.60830991401675194</v>
      </c>
      <c r="J14" s="17">
        <f t="shared" si="5"/>
        <v>36.474262444444449</v>
      </c>
      <c r="K14" s="17">
        <f t="shared" si="3"/>
        <v>9.1185656111111122</v>
      </c>
      <c r="L14" s="17">
        <v>11</v>
      </c>
      <c r="M14" s="17">
        <f t="shared" si="6"/>
        <v>0.36363636363636365</v>
      </c>
      <c r="N14" s="17">
        <v>18</v>
      </c>
      <c r="O14" s="17">
        <f t="shared" ref="O14:P14" si="22">D14/7</f>
        <v>0.5714285714285714</v>
      </c>
      <c r="P14" s="17">
        <f t="shared" si="22"/>
        <v>0</v>
      </c>
      <c r="Q14" s="17">
        <f t="shared" si="8"/>
        <v>31</v>
      </c>
      <c r="R14" s="17"/>
      <c r="S14" s="57">
        <v>1.6506717850287911</v>
      </c>
      <c r="T14" s="57">
        <v>400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166</v>
      </c>
      <c r="AB14" s="60">
        <f t="shared" si="11"/>
        <v>-0.69</v>
      </c>
      <c r="AC14" s="57">
        <v>4.6296296296296298E-4</v>
      </c>
      <c r="AD14" s="57">
        <f t="shared" si="12"/>
        <v>-2.5555555555555553E-3</v>
      </c>
      <c r="AE14" s="57">
        <v>-2.5</v>
      </c>
      <c r="AF14" s="57">
        <v>-1.1222954999999999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15.99</v>
      </c>
      <c r="D15" s="17">
        <v>4</v>
      </c>
      <c r="E15" s="17">
        <v>0</v>
      </c>
      <c r="F15" s="17">
        <v>63.96</v>
      </c>
      <c r="G15" s="17">
        <v>0</v>
      </c>
      <c r="H15" s="17">
        <f t="shared" si="1"/>
        <v>0</v>
      </c>
      <c r="I15" s="17">
        <f t="shared" si="2"/>
        <v>0.62342499131401574</v>
      </c>
      <c r="J15" s="17">
        <f t="shared" si="5"/>
        <v>39.874262444444447</v>
      </c>
      <c r="K15" s="17">
        <f t="shared" si="3"/>
        <v>9.9685656111111118</v>
      </c>
      <c r="L15" s="17">
        <v>7</v>
      </c>
      <c r="M15" s="17">
        <f t="shared" si="6"/>
        <v>0.5714285714285714</v>
      </c>
      <c r="N15" s="17">
        <v>18</v>
      </c>
      <c r="O15" s="17">
        <f t="shared" ref="O15:P15" si="23">D15/7</f>
        <v>0.5714285714285714</v>
      </c>
      <c r="P15" s="17">
        <f t="shared" si="23"/>
        <v>0</v>
      </c>
      <c r="Q15" s="17">
        <f t="shared" si="8"/>
        <v>31</v>
      </c>
      <c r="R15" s="17"/>
      <c r="S15" s="57">
        <v>1.7239915074309979</v>
      </c>
      <c r="T15" s="57">
        <v>400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166</v>
      </c>
      <c r="AB15" s="60">
        <f t="shared" si="11"/>
        <v>-0.69</v>
      </c>
      <c r="AC15" s="57">
        <v>4.6296296296296298E-4</v>
      </c>
      <c r="AD15" s="57">
        <f t="shared" si="12"/>
        <v>-2.5555555555555553E-3</v>
      </c>
      <c r="AE15" s="57">
        <v>-2.5</v>
      </c>
      <c r="AF15" s="57">
        <v>-1.1222954999999999</v>
      </c>
      <c r="AG15" s="57">
        <v>0</v>
      </c>
    </row>
    <row r="16" spans="1:33" ht="15.75" customHeight="1">
      <c r="A16" s="13" t="s">
        <v>57</v>
      </c>
      <c r="B16" s="13" t="s">
        <v>884</v>
      </c>
      <c r="C16" s="17">
        <f t="shared" si="4"/>
        <v>15.99</v>
      </c>
      <c r="D16" s="17">
        <v>4</v>
      </c>
      <c r="E16" s="17">
        <v>0</v>
      </c>
      <c r="F16" s="17">
        <v>63.96</v>
      </c>
      <c r="G16" s="17">
        <v>0</v>
      </c>
      <c r="H16" s="17">
        <f t="shared" si="1"/>
        <v>0</v>
      </c>
      <c r="I16" s="17">
        <f t="shared" si="2"/>
        <v>0.62342499131401574</v>
      </c>
      <c r="J16" s="17">
        <f t="shared" si="5"/>
        <v>39.874262444444447</v>
      </c>
      <c r="K16" s="17">
        <f t="shared" si="3"/>
        <v>9.9685656111111118</v>
      </c>
      <c r="L16" s="17">
        <v>12</v>
      </c>
      <c r="M16" s="17">
        <f t="shared" si="6"/>
        <v>0.33333333333333331</v>
      </c>
      <c r="N16" s="17">
        <v>11</v>
      </c>
      <c r="O16" s="17">
        <f t="shared" ref="O16:P16" si="24">D16/7</f>
        <v>0.5714285714285714</v>
      </c>
      <c r="P16" s="17">
        <f t="shared" si="24"/>
        <v>0</v>
      </c>
      <c r="Q16" s="17">
        <f t="shared" si="8"/>
        <v>19</v>
      </c>
      <c r="R16" s="17"/>
      <c r="S16" s="57">
        <v>1.822541966426859</v>
      </c>
      <c r="T16" s="57">
        <v>400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166</v>
      </c>
      <c r="AB16" s="60">
        <f t="shared" si="11"/>
        <v>-0.69</v>
      </c>
      <c r="AC16" s="57">
        <v>4.6296296296296298E-4</v>
      </c>
      <c r="AD16" s="57">
        <f t="shared" si="12"/>
        <v>-2.5555555555555553E-3</v>
      </c>
      <c r="AE16" s="57">
        <v>-2.5</v>
      </c>
      <c r="AF16" s="57">
        <v>-1.1222954999999999</v>
      </c>
      <c r="AG16" s="57">
        <v>0</v>
      </c>
    </row>
    <row r="17" spans="1:33" ht="15.75" customHeight="1">
      <c r="A17" s="13" t="s">
        <v>59</v>
      </c>
      <c r="B17" s="13" t="s">
        <v>88</v>
      </c>
      <c r="C17" s="17">
        <f t="shared" si="4"/>
        <v>15.99</v>
      </c>
      <c r="D17" s="17">
        <v>3</v>
      </c>
      <c r="E17" s="17">
        <v>0</v>
      </c>
      <c r="F17" s="17">
        <v>47.97</v>
      </c>
      <c r="G17" s="17">
        <v>0</v>
      </c>
      <c r="H17" s="17">
        <f t="shared" si="1"/>
        <v>0</v>
      </c>
      <c r="I17" s="17">
        <f t="shared" si="2"/>
        <v>0.62342499131401563</v>
      </c>
      <c r="J17" s="17">
        <f t="shared" si="5"/>
        <v>29.90569683333333</v>
      </c>
      <c r="K17" s="17">
        <f t="shared" si="3"/>
        <v>9.9685656111111101</v>
      </c>
      <c r="L17" s="17">
        <v>7</v>
      </c>
      <c r="M17" s="17">
        <f t="shared" si="6"/>
        <v>0.42857142857142855</v>
      </c>
      <c r="N17" s="17">
        <v>10</v>
      </c>
      <c r="O17" s="17">
        <f t="shared" ref="O17:P17" si="25">D17/7</f>
        <v>0.42857142857142855</v>
      </c>
      <c r="P17" s="17">
        <f t="shared" si="25"/>
        <v>0</v>
      </c>
      <c r="Q17" s="17">
        <f t="shared" si="8"/>
        <v>23</v>
      </c>
      <c r="R17" s="17"/>
      <c r="S17" s="57">
        <v>1.827027027027027</v>
      </c>
      <c r="T17" s="57">
        <v>400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166</v>
      </c>
      <c r="AB17" s="60">
        <f t="shared" si="11"/>
        <v>-0.69</v>
      </c>
      <c r="AC17" s="57">
        <v>4.6296296296296298E-4</v>
      </c>
      <c r="AD17" s="57">
        <f t="shared" si="12"/>
        <v>-1.9166666666666663E-3</v>
      </c>
      <c r="AE17" s="57">
        <v>-2.5</v>
      </c>
      <c r="AF17" s="57">
        <v>-1.1222954999999999</v>
      </c>
      <c r="AG17" s="57">
        <v>0</v>
      </c>
    </row>
    <row r="18" spans="1:33" ht="15.75" customHeight="1">
      <c r="A18" s="13" t="s">
        <v>61</v>
      </c>
      <c r="B18" s="13" t="s">
        <v>88</v>
      </c>
      <c r="C18" s="17">
        <f t="shared" si="4"/>
        <v>15.99</v>
      </c>
      <c r="D18" s="17">
        <v>2</v>
      </c>
      <c r="E18" s="17">
        <v>0</v>
      </c>
      <c r="F18" s="17">
        <v>31.98</v>
      </c>
      <c r="G18" s="17">
        <v>0</v>
      </c>
      <c r="H18" s="17">
        <f t="shared" si="1"/>
        <v>0</v>
      </c>
      <c r="I18" s="17">
        <f t="shared" si="2"/>
        <v>0.62342499131401574</v>
      </c>
      <c r="J18" s="17">
        <f t="shared" si="5"/>
        <v>19.937131222222224</v>
      </c>
      <c r="K18" s="17">
        <f t="shared" si="3"/>
        <v>9.9685656111111118</v>
      </c>
      <c r="L18" s="17">
        <v>5</v>
      </c>
      <c r="M18" s="17">
        <f t="shared" si="6"/>
        <v>0.4</v>
      </c>
      <c r="N18" s="17">
        <v>10</v>
      </c>
      <c r="O18" s="17">
        <f t="shared" ref="O18:P18" si="26">D18/7</f>
        <v>0.2857142857142857</v>
      </c>
      <c r="P18" s="17">
        <f t="shared" si="26"/>
        <v>0</v>
      </c>
      <c r="Q18" s="17">
        <f t="shared" si="8"/>
        <v>35</v>
      </c>
      <c r="R18" s="17"/>
      <c r="S18" s="57">
        <v>2</v>
      </c>
      <c r="T18" s="57">
        <v>400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166</v>
      </c>
      <c r="AB18" s="60">
        <f t="shared" si="11"/>
        <v>-0.69</v>
      </c>
      <c r="AC18" s="57">
        <v>4.6296296296296298E-4</v>
      </c>
      <c r="AD18" s="57">
        <f t="shared" si="12"/>
        <v>-1.2777777777777776E-3</v>
      </c>
      <c r="AE18" s="57">
        <v>-2.5</v>
      </c>
      <c r="AF18" s="57">
        <v>-1.1222954999999999</v>
      </c>
      <c r="AG18" s="57">
        <v>0</v>
      </c>
    </row>
    <row r="19" spans="1:33" ht="15.75" customHeight="1">
      <c r="A19" s="13" t="s">
        <v>64</v>
      </c>
      <c r="B19" s="13" t="s">
        <v>885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8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1.881481481481482</v>
      </c>
      <c r="T19" s="57">
        <v>400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166</v>
      </c>
      <c r="AB19" s="60">
        <f t="shared" si="11"/>
        <v>-0.69</v>
      </c>
      <c r="AC19" s="57">
        <v>4.6296296296296298E-4</v>
      </c>
      <c r="AD19" s="57">
        <f t="shared" si="12"/>
        <v>0</v>
      </c>
      <c r="AE19" s="57">
        <v>-2.5</v>
      </c>
      <c r="AF19" s="57">
        <v>-1.1222954999999999</v>
      </c>
      <c r="AG19" s="57">
        <v>0</v>
      </c>
    </row>
    <row r="20" spans="1:33" ht="15.75" customHeight="1">
      <c r="A20" s="13" t="s">
        <v>66</v>
      </c>
      <c r="B20" s="13" t="s">
        <v>886</v>
      </c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8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1.905579399141631</v>
      </c>
      <c r="T20" s="57">
        <v>400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166</v>
      </c>
      <c r="AB20" s="60">
        <f t="shared" si="11"/>
        <v>-0.69</v>
      </c>
      <c r="AC20" s="57">
        <v>4.6296296296296298E-4</v>
      </c>
      <c r="AD20" s="57">
        <f t="shared" si="12"/>
        <v>0</v>
      </c>
      <c r="AE20" s="57">
        <v>-2.5</v>
      </c>
      <c r="AF20" s="57">
        <v>-1.1222954999999999</v>
      </c>
      <c r="AG20" s="57">
        <v>0</v>
      </c>
    </row>
    <row r="21" spans="1:33" ht="15.75" customHeight="1">
      <c r="A21" s="13" t="s">
        <v>68</v>
      </c>
      <c r="B21" s="13" t="s">
        <v>887</v>
      </c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8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2.1764705882352939</v>
      </c>
      <c r="T21" s="57">
        <v>700</v>
      </c>
      <c r="U21" s="58">
        <v>100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166</v>
      </c>
      <c r="AB21" s="60">
        <f t="shared" si="11"/>
        <v>-0.69</v>
      </c>
      <c r="AC21" s="57">
        <v>4.6296296296296298E-4</v>
      </c>
      <c r="AD21" s="57">
        <f t="shared" si="12"/>
        <v>0</v>
      </c>
      <c r="AE21" s="57">
        <v>-2.5</v>
      </c>
      <c r="AF21" s="57">
        <v>-1.1222954999999999</v>
      </c>
      <c r="AG21" s="57">
        <v>0</v>
      </c>
    </row>
    <row r="22" spans="1:33" ht="15.75" customHeight="1">
      <c r="A22" s="13" t="s">
        <v>70</v>
      </c>
      <c r="B22" s="13" t="s">
        <v>115</v>
      </c>
      <c r="C22" s="17">
        <f t="shared" si="4"/>
        <v>7.99</v>
      </c>
      <c r="D22" s="17">
        <v>8</v>
      </c>
      <c r="E22" s="17">
        <v>0</v>
      </c>
      <c r="F22" s="17">
        <v>63.92</v>
      </c>
      <c r="G22" s="17">
        <v>-22.650000000000009</v>
      </c>
      <c r="H22" s="17">
        <f t="shared" si="1"/>
        <v>0.35434918648310404</v>
      </c>
      <c r="I22" s="17">
        <f t="shared" si="2"/>
        <v>1.0928111528299145E-2</v>
      </c>
      <c r="J22" s="17">
        <f t="shared" si="5"/>
        <v>0.69852488888888131</v>
      </c>
      <c r="K22" s="17">
        <f t="shared" si="3"/>
        <v>8.7315611111110164E-2</v>
      </c>
      <c r="L22" s="17">
        <v>11</v>
      </c>
      <c r="M22" s="17">
        <f t="shared" si="6"/>
        <v>0.72727272727272729</v>
      </c>
      <c r="N22" s="17">
        <v>3</v>
      </c>
      <c r="O22" s="17">
        <f t="shared" ref="O22:P22" si="30">D22/7</f>
        <v>1.1428571428571428</v>
      </c>
      <c r="P22" s="17">
        <f t="shared" si="30"/>
        <v>0</v>
      </c>
      <c r="Q22" s="17">
        <f t="shared" si="8"/>
        <v>2</v>
      </c>
      <c r="R22" s="17"/>
      <c r="S22" s="57">
        <v>2.8684210526315792</v>
      </c>
      <c r="T22" s="57">
        <v>700</v>
      </c>
      <c r="U22" s="58" t="s">
        <v>63</v>
      </c>
      <c r="V22" s="61" t="s">
        <v>63</v>
      </c>
      <c r="W22" s="57">
        <v>7</v>
      </c>
      <c r="X22" s="57">
        <f t="shared" si="9"/>
        <v>0.875</v>
      </c>
      <c r="Y22" s="57">
        <f t="shared" si="10"/>
        <v>1.8875000000000008</v>
      </c>
      <c r="Z22" s="57">
        <v>5</v>
      </c>
      <c r="AA22" s="57" t="s">
        <v>166</v>
      </c>
      <c r="AB22" s="60">
        <f t="shared" si="11"/>
        <v>-0.69</v>
      </c>
      <c r="AC22" s="57">
        <v>4.6296296296296298E-4</v>
      </c>
      <c r="AD22" s="57">
        <f t="shared" si="12"/>
        <v>-5.1111111111111105E-3</v>
      </c>
      <c r="AE22" s="57">
        <v>-2.5</v>
      </c>
      <c r="AF22" s="57">
        <v>-1.1222954999999999</v>
      </c>
      <c r="AG22" s="57">
        <v>-2</v>
      </c>
    </row>
    <row r="23" spans="1:33" ht="15.75" customHeight="1">
      <c r="A23" s="13" t="s">
        <v>72</v>
      </c>
      <c r="B23" s="13"/>
      <c r="C23" s="17">
        <f t="shared" si="4"/>
        <v>7.99</v>
      </c>
      <c r="D23" s="17">
        <v>1</v>
      </c>
      <c r="E23" s="17">
        <v>0</v>
      </c>
      <c r="F23" s="17">
        <v>7.99</v>
      </c>
      <c r="G23" s="17">
        <v>-5.21</v>
      </c>
      <c r="H23" s="17">
        <f t="shared" si="1"/>
        <v>0.65206508135168961</v>
      </c>
      <c r="I23" s="17">
        <f t="shared" si="2"/>
        <v>-0.25547433597552488</v>
      </c>
      <c r="J23" s="17">
        <f t="shared" si="5"/>
        <v>-2.041239944444444</v>
      </c>
      <c r="K23" s="17">
        <f t="shared" si="3"/>
        <v>-2.041239944444444</v>
      </c>
      <c r="L23" s="17">
        <v>2</v>
      </c>
      <c r="M23" s="17">
        <f t="shared" si="6"/>
        <v>0.5</v>
      </c>
      <c r="N23" s="17">
        <v>0</v>
      </c>
      <c r="O23" s="17">
        <f t="shared" ref="O23:P23" si="31">D23/7</f>
        <v>0.14285714285714285</v>
      </c>
      <c r="P23" s="17">
        <f t="shared" si="31"/>
        <v>0</v>
      </c>
      <c r="Q23" s="17">
        <f t="shared" si="8"/>
        <v>0</v>
      </c>
      <c r="R23" s="17"/>
      <c r="S23" s="57">
        <v>0</v>
      </c>
      <c r="T23" s="57">
        <v>700</v>
      </c>
      <c r="U23" s="58" t="s">
        <v>63</v>
      </c>
      <c r="V23" s="61" t="s">
        <v>63</v>
      </c>
      <c r="W23" s="57">
        <v>1</v>
      </c>
      <c r="X23" s="57">
        <f t="shared" si="9"/>
        <v>1</v>
      </c>
      <c r="Y23" s="57">
        <f t="shared" si="10"/>
        <v>5.21</v>
      </c>
      <c r="Z23" s="57">
        <v>0</v>
      </c>
      <c r="AA23" s="57" t="s">
        <v>116</v>
      </c>
      <c r="AB23" s="60">
        <f t="shared" si="11"/>
        <v>-0.48</v>
      </c>
      <c r="AC23" s="57">
        <v>4.6296296296296298E-4</v>
      </c>
      <c r="AD23" s="57">
        <f t="shared" si="12"/>
        <v>-4.4444444444444447E-4</v>
      </c>
      <c r="AE23" s="57">
        <v>-2.5</v>
      </c>
      <c r="AF23" s="57">
        <v>-1.1222954999999999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700</v>
      </c>
      <c r="U24" s="58" t="s">
        <v>63</v>
      </c>
      <c r="V24" s="61" t="s">
        <v>888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4.6296296296296298E-4</v>
      </c>
      <c r="AD24" s="57">
        <f t="shared" si="12"/>
        <v>0</v>
      </c>
      <c r="AE24" s="57">
        <v>-2.5</v>
      </c>
      <c r="AF24" s="57">
        <v>-1.1222954999999999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-7.18</v>
      </c>
      <c r="H25" s="17" t="e">
        <f t="shared" si="1"/>
        <v>#DIV/0!</v>
      </c>
      <c r="I25" s="17" t="e">
        <f t="shared" si="2"/>
        <v>#DIV/0!</v>
      </c>
      <c r="J25" s="17">
        <f t="shared" si="5"/>
        <v>-7.18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1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300</v>
      </c>
      <c r="U25" s="58">
        <v>100</v>
      </c>
      <c r="V25" s="61" t="s">
        <v>889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166</v>
      </c>
      <c r="AB25" s="60">
        <f t="shared" si="11"/>
        <v>-0.69</v>
      </c>
      <c r="AC25" s="57">
        <v>4.6296296296296298E-4</v>
      </c>
      <c r="AD25" s="57">
        <f t="shared" si="12"/>
        <v>0</v>
      </c>
      <c r="AE25" s="57">
        <v>-2.7</v>
      </c>
      <c r="AF25" s="57">
        <v>-1.1222954999999999</v>
      </c>
      <c r="AG25" s="57">
        <v>0</v>
      </c>
    </row>
    <row r="26" spans="1:33" ht="15.75" customHeight="1">
      <c r="A26" s="13" t="s">
        <v>78</v>
      </c>
      <c r="B26" s="13"/>
      <c r="C26" s="17">
        <f t="shared" si="4"/>
        <v>7.99</v>
      </c>
      <c r="D26" s="17">
        <v>1</v>
      </c>
      <c r="E26" s="17">
        <v>0</v>
      </c>
      <c r="F26" s="17">
        <v>7.99</v>
      </c>
      <c r="G26" s="17">
        <v>-2</v>
      </c>
      <c r="H26" s="17">
        <f t="shared" si="1"/>
        <v>0.25031289111389238</v>
      </c>
      <c r="I26" s="17">
        <f t="shared" si="2"/>
        <v>0.14625351828674735</v>
      </c>
      <c r="J26" s="17">
        <f t="shared" si="5"/>
        <v>1.1685656111111113</v>
      </c>
      <c r="K26" s="17">
        <f t="shared" si="3"/>
        <v>1.1685656111111113</v>
      </c>
      <c r="L26" s="17">
        <v>1</v>
      </c>
      <c r="M26" s="17">
        <f t="shared" si="6"/>
        <v>1</v>
      </c>
      <c r="N26" s="17">
        <v>0</v>
      </c>
      <c r="O26" s="17">
        <f t="shared" ref="O26:P26" si="34">D26/7</f>
        <v>0.14285714285714285</v>
      </c>
      <c r="P26" s="17">
        <f t="shared" si="34"/>
        <v>0</v>
      </c>
      <c r="Q26" s="17">
        <f t="shared" si="8"/>
        <v>0</v>
      </c>
      <c r="R26" s="17"/>
      <c r="S26" s="57">
        <v>0</v>
      </c>
      <c r="T26" s="57">
        <v>300</v>
      </c>
      <c r="U26" s="58">
        <v>100</v>
      </c>
      <c r="V26" s="61" t="s">
        <v>889</v>
      </c>
      <c r="W26" s="57">
        <v>1</v>
      </c>
      <c r="X26" s="57">
        <f t="shared" si="9"/>
        <v>1</v>
      </c>
      <c r="Y26" s="57">
        <f t="shared" si="10"/>
        <v>2</v>
      </c>
      <c r="Z26" s="57">
        <v>0</v>
      </c>
      <c r="AA26" s="57" t="s">
        <v>166</v>
      </c>
      <c r="AB26" s="60">
        <f t="shared" si="11"/>
        <v>-0.69</v>
      </c>
      <c r="AC26" s="57">
        <v>4.6296296296296298E-4</v>
      </c>
      <c r="AD26" s="57">
        <f t="shared" si="12"/>
        <v>-6.3888888888888882E-4</v>
      </c>
      <c r="AE26" s="57">
        <v>-2.5</v>
      </c>
      <c r="AF26" s="57">
        <v>-1.1222954999999999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300</v>
      </c>
      <c r="U27" s="58">
        <v>100</v>
      </c>
      <c r="V27" s="61" t="s">
        <v>889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166</v>
      </c>
      <c r="AB27" s="60">
        <f t="shared" si="11"/>
        <v>-0.69</v>
      </c>
      <c r="AC27" s="57">
        <v>4.6296296296296298E-4</v>
      </c>
      <c r="AD27" s="57">
        <f t="shared" si="12"/>
        <v>0</v>
      </c>
      <c r="AE27" s="57">
        <v>-2.5</v>
      </c>
      <c r="AF27" s="57">
        <v>-1.1222954999999999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300</v>
      </c>
      <c r="U28" s="58">
        <v>100</v>
      </c>
      <c r="V28" s="61" t="s">
        <v>890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166</v>
      </c>
      <c r="AB28" s="60">
        <f t="shared" si="11"/>
        <v>-0.69</v>
      </c>
      <c r="AC28" s="57">
        <v>4.6296296296296298E-4</v>
      </c>
      <c r="AD28" s="57">
        <f t="shared" si="12"/>
        <v>0</v>
      </c>
      <c r="AE28" s="57">
        <v>-2.5</v>
      </c>
      <c r="AF28" s="57">
        <v>-1.07915303124999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300</v>
      </c>
      <c r="U29" s="58">
        <v>100</v>
      </c>
      <c r="V29" s="61" t="s">
        <v>890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166</v>
      </c>
      <c r="AB29" s="60">
        <f t="shared" si="11"/>
        <v>-0.69</v>
      </c>
      <c r="AC29" s="57">
        <v>4.6296296296296298E-4</v>
      </c>
      <c r="AD29" s="57">
        <f t="shared" si="12"/>
        <v>0</v>
      </c>
      <c r="AE29" s="57">
        <v>-2.5</v>
      </c>
      <c r="AF29" s="57">
        <v>-1.07915303124999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300</v>
      </c>
      <c r="U30" s="58">
        <v>100</v>
      </c>
      <c r="V30" s="61" t="s">
        <v>890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166</v>
      </c>
      <c r="AB30" s="60">
        <f t="shared" si="11"/>
        <v>-0.69</v>
      </c>
      <c r="AC30" s="57">
        <v>4.6296296296296298E-4</v>
      </c>
      <c r="AD30" s="57">
        <f t="shared" si="12"/>
        <v>0</v>
      </c>
      <c r="AE30" s="57">
        <v>-2.5</v>
      </c>
      <c r="AF30" s="57">
        <v>-1.07915303124999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7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166</v>
      </c>
      <c r="AB31" s="60">
        <f t="shared" si="11"/>
        <v>-0.69</v>
      </c>
      <c r="AC31" s="57">
        <v>4.6296296296296298E-4</v>
      </c>
      <c r="AD31" s="57">
        <f t="shared" si="12"/>
        <v>0</v>
      </c>
      <c r="AE31" s="57">
        <v>-2.5</v>
      </c>
      <c r="AF31" s="57">
        <v>-1.07915303124999</v>
      </c>
      <c r="AG31" s="57">
        <v>0</v>
      </c>
    </row>
    <row r="32" spans="1:33" ht="15.75" customHeight="1">
      <c r="A32" s="13"/>
      <c r="B32" s="13"/>
      <c r="C32" s="23"/>
      <c r="D32" s="15"/>
      <c r="E32" s="15"/>
      <c r="F32" s="14"/>
      <c r="G32" s="14"/>
      <c r="H32" s="15"/>
      <c r="I32" s="15"/>
      <c r="J32" s="23"/>
      <c r="K32" s="23"/>
      <c r="L32" s="15"/>
      <c r="M32" s="15"/>
      <c r="N32" s="15"/>
      <c r="O32" s="15"/>
      <c r="P32" s="23"/>
      <c r="Q32" s="23"/>
      <c r="R32" s="2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>
      <c r="A33" s="13"/>
      <c r="B33" s="13"/>
      <c r="C33" s="23"/>
      <c r="D33" s="15"/>
      <c r="E33" s="15"/>
      <c r="F33" s="14"/>
      <c r="G33" s="14"/>
      <c r="H33" s="15"/>
      <c r="I33" s="15"/>
      <c r="J33" s="23"/>
      <c r="K33" s="23"/>
      <c r="L33" s="15"/>
      <c r="M33" s="15"/>
      <c r="N33" s="15"/>
      <c r="O33" s="15"/>
      <c r="P33" s="23"/>
      <c r="Q33" s="23"/>
      <c r="R33" s="2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0"/>
    </row>
    <row r="34" spans="1:33" ht="15.75" customHeight="1">
      <c r="A34" s="13"/>
      <c r="B34" s="13"/>
      <c r="C34" s="23"/>
      <c r="D34" s="15"/>
      <c r="E34" s="15"/>
      <c r="F34" s="14"/>
      <c r="G34" s="14"/>
      <c r="H34" s="15"/>
      <c r="I34" s="15"/>
      <c r="J34" s="23"/>
      <c r="K34" s="23"/>
      <c r="L34" s="15"/>
      <c r="M34" s="15"/>
      <c r="N34" s="15"/>
      <c r="O34" s="15"/>
      <c r="P34" s="23"/>
      <c r="Q34" s="23"/>
      <c r="R34" s="2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0"/>
    </row>
    <row r="35" spans="1:33" ht="15.75" customHeight="1">
      <c r="A35" s="13"/>
      <c r="B35" s="13"/>
      <c r="C35" s="23"/>
      <c r="D35" s="15"/>
      <c r="E35" s="15"/>
      <c r="F35" s="14"/>
      <c r="G35" s="14"/>
      <c r="H35" s="15"/>
      <c r="I35" s="15"/>
      <c r="J35" s="23"/>
      <c r="K35" s="23"/>
      <c r="L35" s="15"/>
      <c r="M35" s="15"/>
      <c r="N35" s="15"/>
      <c r="O35" s="15"/>
      <c r="P35" s="23"/>
      <c r="Q35" s="23"/>
      <c r="R35" s="2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0"/>
    </row>
    <row r="36" spans="1:33" ht="15.75" customHeight="1">
      <c r="A36" s="13"/>
      <c r="B36" s="13"/>
      <c r="C36" s="23"/>
      <c r="D36" s="15"/>
      <c r="E36" s="15"/>
      <c r="F36" s="14"/>
      <c r="G36" s="14"/>
      <c r="H36" s="15"/>
      <c r="I36" s="15"/>
      <c r="J36" s="23"/>
      <c r="K36" s="23"/>
      <c r="L36" s="15"/>
      <c r="M36" s="15"/>
      <c r="N36" s="15"/>
      <c r="O36" s="15"/>
      <c r="P36" s="23"/>
      <c r="Q36" s="23"/>
      <c r="R36" s="2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0"/>
    </row>
    <row r="37" spans="1:33" ht="15.75" customHeight="1">
      <c r="A37" s="13"/>
      <c r="B37" s="13"/>
      <c r="C37" s="23"/>
      <c r="D37" s="15"/>
      <c r="E37" s="15"/>
      <c r="F37" s="14"/>
      <c r="G37" s="14"/>
      <c r="H37" s="15"/>
      <c r="I37" s="15"/>
      <c r="J37" s="23"/>
      <c r="K37" s="23"/>
      <c r="L37" s="15"/>
      <c r="M37" s="15"/>
      <c r="N37" s="15"/>
      <c r="O37" s="15"/>
      <c r="P37" s="23"/>
      <c r="Q37" s="23"/>
      <c r="R37" s="2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0"/>
    </row>
    <row r="38" spans="1:33" ht="15.75" customHeight="1">
      <c r="A38" s="13"/>
      <c r="B38" s="13"/>
      <c r="C38" s="23"/>
      <c r="D38" s="15"/>
      <c r="E38" s="15"/>
      <c r="F38" s="14"/>
      <c r="G38" s="14"/>
      <c r="H38" s="15"/>
      <c r="I38" s="15"/>
      <c r="J38" s="23"/>
      <c r="K38" s="23"/>
      <c r="L38" s="15"/>
      <c r="M38" s="15"/>
      <c r="N38" s="15"/>
      <c r="O38" s="15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0"/>
    </row>
    <row r="39" spans="1:33" ht="15.75" customHeight="1">
      <c r="A39" s="13"/>
      <c r="B39" s="13"/>
      <c r="C39" s="23"/>
      <c r="D39" s="15"/>
      <c r="E39" s="15"/>
      <c r="F39" s="14"/>
      <c r="G39" s="14"/>
      <c r="H39" s="15"/>
      <c r="I39" s="15"/>
      <c r="J39" s="23"/>
      <c r="K39" s="23"/>
      <c r="L39" s="15"/>
      <c r="M39" s="15"/>
      <c r="N39" s="15"/>
      <c r="O39" s="15"/>
      <c r="P39" s="23"/>
      <c r="Q39" s="23"/>
      <c r="R39" s="2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0"/>
    </row>
    <row r="40" spans="1:33" ht="15.75" customHeight="1">
      <c r="A40" s="13"/>
      <c r="B40" s="13"/>
      <c r="C40" s="23"/>
      <c r="D40" s="15"/>
      <c r="E40" s="15"/>
      <c r="F40" s="14"/>
      <c r="G40" s="14"/>
      <c r="H40" s="15"/>
      <c r="I40" s="15"/>
      <c r="J40" s="23"/>
      <c r="K40" s="23"/>
      <c r="L40" s="15"/>
      <c r="M40" s="15"/>
      <c r="N40" s="15"/>
      <c r="O40" s="15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0"/>
    </row>
    <row r="41" spans="1:33" ht="15.75" customHeight="1">
      <c r="A41" s="13"/>
      <c r="B41" s="13"/>
      <c r="C41" s="23"/>
      <c r="D41" s="15"/>
      <c r="E41" s="15"/>
      <c r="F41" s="14"/>
      <c r="G41" s="14"/>
      <c r="H41" s="15"/>
      <c r="I41" s="15"/>
      <c r="J41" s="23"/>
      <c r="K41" s="23"/>
      <c r="L41" s="15"/>
      <c r="M41" s="15"/>
      <c r="N41" s="15"/>
      <c r="O41" s="15"/>
      <c r="P41" s="23"/>
      <c r="Q41" s="23"/>
      <c r="R41" s="2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0"/>
    </row>
    <row r="42" spans="1:33" ht="15.75" customHeight="1">
      <c r="A42" s="13"/>
      <c r="B42" s="13"/>
      <c r="C42" s="23"/>
      <c r="D42" s="15"/>
      <c r="E42" s="15"/>
      <c r="F42" s="14"/>
      <c r="G42" s="14"/>
      <c r="H42" s="15"/>
      <c r="I42" s="15"/>
      <c r="J42" s="23"/>
      <c r="K42" s="23"/>
      <c r="L42" s="15"/>
      <c r="M42" s="15"/>
      <c r="N42" s="15"/>
      <c r="O42" s="15"/>
      <c r="P42" s="23"/>
      <c r="Q42" s="23"/>
      <c r="R42" s="2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0"/>
    </row>
    <row r="43" spans="1:33" ht="15.75" customHeight="1">
      <c r="A43" s="13"/>
      <c r="B43" s="13"/>
      <c r="C43" s="23"/>
      <c r="D43" s="15"/>
      <c r="E43" s="15"/>
      <c r="F43" s="14"/>
      <c r="G43" s="14"/>
      <c r="H43" s="15"/>
      <c r="I43" s="15"/>
      <c r="J43" s="23"/>
      <c r="K43" s="23"/>
      <c r="L43" s="15"/>
      <c r="M43" s="15"/>
      <c r="N43" s="15"/>
      <c r="O43" s="15"/>
      <c r="P43" s="23"/>
      <c r="Q43" s="23"/>
      <c r="R43" s="2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0"/>
    </row>
    <row r="44" spans="1:33" ht="15.75" customHeight="1">
      <c r="A44" s="13"/>
      <c r="B44" s="13"/>
      <c r="C44" s="23"/>
      <c r="D44" s="15"/>
      <c r="E44" s="15"/>
      <c r="F44" s="14"/>
      <c r="G44" s="14"/>
      <c r="H44" s="15"/>
      <c r="I44" s="15"/>
      <c r="J44" s="23"/>
      <c r="K44" s="23"/>
      <c r="L44" s="15"/>
      <c r="M44" s="15"/>
      <c r="N44" s="15"/>
      <c r="O44" s="15"/>
      <c r="P44" s="23"/>
      <c r="Q44" s="23"/>
      <c r="R44" s="2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0"/>
    </row>
    <row r="45" spans="1:33" ht="15.75" customHeight="1">
      <c r="A45" s="13"/>
      <c r="B45" s="13"/>
      <c r="C45" s="23"/>
      <c r="D45" s="15"/>
      <c r="E45" s="15"/>
      <c r="F45" s="14"/>
      <c r="G45" s="14"/>
      <c r="H45" s="15"/>
      <c r="I45" s="15"/>
      <c r="J45" s="23"/>
      <c r="K45" s="23"/>
      <c r="L45" s="15"/>
      <c r="M45" s="15"/>
      <c r="N45" s="15"/>
      <c r="O45" s="15"/>
      <c r="P45" s="23"/>
      <c r="Q45" s="23"/>
      <c r="R45" s="2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0"/>
    </row>
    <row r="46" spans="1:33" ht="15.75" customHeight="1">
      <c r="A46" s="13"/>
      <c r="B46" s="13"/>
      <c r="C46" s="23"/>
      <c r="D46" s="15"/>
      <c r="E46" s="15"/>
      <c r="F46" s="14"/>
      <c r="G46" s="14"/>
      <c r="H46" s="15"/>
      <c r="I46" s="15"/>
      <c r="J46" s="23"/>
      <c r="K46" s="23"/>
      <c r="L46" s="15"/>
      <c r="M46" s="15"/>
      <c r="N46" s="15"/>
      <c r="O46" s="15"/>
      <c r="P46" s="23"/>
      <c r="Q46" s="23"/>
      <c r="R46" s="2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0"/>
    </row>
    <row r="47" spans="1:33" ht="15.75" customHeight="1">
      <c r="A47" s="13"/>
      <c r="B47" s="13"/>
      <c r="C47" s="23"/>
      <c r="D47" s="15"/>
      <c r="E47" s="15"/>
      <c r="F47" s="14"/>
      <c r="G47" s="14"/>
      <c r="H47" s="15"/>
      <c r="I47" s="15"/>
      <c r="J47" s="23"/>
      <c r="K47" s="23"/>
      <c r="L47" s="15"/>
      <c r="M47" s="15"/>
      <c r="N47" s="15"/>
      <c r="O47" s="15"/>
      <c r="P47" s="23"/>
      <c r="Q47" s="23"/>
      <c r="R47" s="2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0"/>
    </row>
    <row r="48" spans="1:33" ht="15.75" customHeight="1">
      <c r="A48" s="13"/>
      <c r="B48" s="13"/>
      <c r="C48" s="23"/>
      <c r="D48" s="15"/>
      <c r="E48" s="15"/>
      <c r="F48" s="14"/>
      <c r="G48" s="14"/>
      <c r="H48" s="15"/>
      <c r="I48" s="15"/>
      <c r="J48" s="23"/>
      <c r="K48" s="23"/>
      <c r="L48" s="15"/>
      <c r="M48" s="15"/>
      <c r="N48" s="15"/>
      <c r="O48" s="15"/>
      <c r="P48" s="23"/>
      <c r="Q48" s="23"/>
      <c r="R48" s="2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0"/>
    </row>
    <row r="49" spans="1:33" ht="15.75" customHeight="1">
      <c r="A49" s="13"/>
      <c r="B49" s="13"/>
      <c r="C49" s="23"/>
      <c r="D49" s="15"/>
      <c r="E49" s="15"/>
      <c r="F49" s="14"/>
      <c r="G49" s="14"/>
      <c r="H49" s="15"/>
      <c r="I49" s="15"/>
      <c r="J49" s="23"/>
      <c r="K49" s="23"/>
      <c r="L49" s="15"/>
      <c r="M49" s="15"/>
      <c r="N49" s="15"/>
      <c r="O49" s="15"/>
      <c r="P49" s="23"/>
      <c r="Q49" s="23"/>
      <c r="R49" s="2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0"/>
    </row>
    <row r="50" spans="1:33" ht="15.75" customHeight="1">
      <c r="A50" s="13"/>
      <c r="B50" s="13"/>
      <c r="C50" s="23"/>
      <c r="D50" s="15"/>
      <c r="E50" s="15"/>
      <c r="F50" s="14"/>
      <c r="G50" s="14"/>
      <c r="H50" s="15"/>
      <c r="I50" s="15"/>
      <c r="J50" s="23"/>
      <c r="K50" s="23"/>
      <c r="L50" s="15"/>
      <c r="M50" s="15"/>
      <c r="N50" s="15"/>
      <c r="O50" s="15"/>
      <c r="P50" s="23"/>
      <c r="Q50" s="23"/>
      <c r="R50" s="2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0"/>
    </row>
    <row r="51" spans="1:33" ht="15.75" customHeight="1">
      <c r="A51" s="13"/>
      <c r="B51" s="13"/>
      <c r="C51" s="23"/>
      <c r="D51" s="15"/>
      <c r="E51" s="15"/>
      <c r="F51" s="14"/>
      <c r="G51" s="14"/>
      <c r="H51" s="15"/>
      <c r="I51" s="15"/>
      <c r="J51" s="23"/>
      <c r="K51" s="23"/>
      <c r="L51" s="15"/>
      <c r="M51" s="15"/>
      <c r="N51" s="15"/>
      <c r="O51" s="15"/>
      <c r="P51" s="23"/>
      <c r="Q51" s="23"/>
      <c r="R51" s="2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0"/>
    </row>
    <row r="52" spans="1:33" ht="15.75" customHeight="1">
      <c r="A52" s="13"/>
      <c r="B52" s="13"/>
      <c r="C52" s="23"/>
      <c r="D52" s="15"/>
      <c r="E52" s="15"/>
      <c r="F52" s="14"/>
      <c r="G52" s="14"/>
      <c r="H52" s="15"/>
      <c r="I52" s="15"/>
      <c r="J52" s="23"/>
      <c r="K52" s="23"/>
      <c r="L52" s="15"/>
      <c r="M52" s="15"/>
      <c r="N52" s="15"/>
      <c r="O52" s="15"/>
      <c r="P52" s="23"/>
      <c r="Q52" s="23"/>
      <c r="R52" s="2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0"/>
    </row>
    <row r="53" spans="1:33" ht="15.75" customHeight="1">
      <c r="A53" s="13"/>
      <c r="B53" s="13"/>
      <c r="C53" s="23"/>
      <c r="D53" s="15"/>
      <c r="E53" s="15"/>
      <c r="F53" s="14"/>
      <c r="G53" s="14"/>
      <c r="H53" s="15"/>
      <c r="I53" s="15"/>
      <c r="J53" s="23"/>
      <c r="K53" s="23"/>
      <c r="L53" s="15"/>
      <c r="M53" s="15"/>
      <c r="N53" s="15"/>
      <c r="O53" s="15"/>
      <c r="P53" s="23"/>
      <c r="Q53" s="23"/>
      <c r="R53" s="2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0"/>
    </row>
    <row r="54" spans="1:33" ht="15.75" customHeight="1">
      <c r="A54" s="13"/>
      <c r="B54" s="13"/>
      <c r="C54" s="23"/>
      <c r="D54" s="15"/>
      <c r="E54" s="15"/>
      <c r="F54" s="14"/>
      <c r="G54" s="14"/>
      <c r="H54" s="15"/>
      <c r="I54" s="15"/>
      <c r="J54" s="23"/>
      <c r="K54" s="23"/>
      <c r="L54" s="15"/>
      <c r="M54" s="15"/>
      <c r="N54" s="15"/>
      <c r="O54" s="15"/>
      <c r="P54" s="23"/>
      <c r="Q54" s="23"/>
      <c r="R54" s="2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0"/>
    </row>
    <row r="55" spans="1:33" ht="15.75" customHeight="1">
      <c r="A55" s="13"/>
      <c r="B55" s="13"/>
      <c r="C55" s="23"/>
      <c r="D55" s="15"/>
      <c r="E55" s="15"/>
      <c r="F55" s="14"/>
      <c r="G55" s="14"/>
      <c r="H55" s="15"/>
      <c r="I55" s="15"/>
      <c r="J55" s="23"/>
      <c r="K55" s="23"/>
      <c r="L55" s="15"/>
      <c r="M55" s="15"/>
      <c r="N55" s="15"/>
      <c r="O55" s="15"/>
      <c r="P55" s="23"/>
      <c r="Q55" s="23"/>
      <c r="R55" s="2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0"/>
    </row>
    <row r="56" spans="1:33" ht="15.75" customHeight="1">
      <c r="A56" s="13"/>
      <c r="B56" s="13"/>
      <c r="C56" s="23"/>
      <c r="D56" s="15"/>
      <c r="E56" s="15"/>
      <c r="F56" s="14"/>
      <c r="G56" s="14"/>
      <c r="H56" s="15"/>
      <c r="I56" s="15"/>
      <c r="J56" s="23"/>
      <c r="K56" s="23"/>
      <c r="L56" s="15"/>
      <c r="M56" s="15"/>
      <c r="N56" s="15"/>
      <c r="O56" s="15"/>
      <c r="P56" s="23"/>
      <c r="Q56" s="23"/>
      <c r="R56" s="2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0"/>
    </row>
    <row r="57" spans="1:33" ht="15.75" customHeight="1">
      <c r="A57" s="13"/>
      <c r="B57" s="13"/>
      <c r="C57" s="23"/>
      <c r="D57" s="15"/>
      <c r="E57" s="15"/>
      <c r="F57" s="14"/>
      <c r="G57" s="14"/>
      <c r="H57" s="15"/>
      <c r="I57" s="15"/>
      <c r="J57" s="23"/>
      <c r="K57" s="23"/>
      <c r="L57" s="15"/>
      <c r="M57" s="15"/>
      <c r="N57" s="15"/>
      <c r="O57" s="15"/>
      <c r="P57" s="23"/>
      <c r="Q57" s="23"/>
      <c r="R57" s="2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0"/>
    </row>
    <row r="58" spans="1:33" ht="15.75" customHeight="1">
      <c r="A58" s="13"/>
      <c r="B58" s="13"/>
      <c r="C58" s="23"/>
      <c r="D58" s="15"/>
      <c r="E58" s="15"/>
      <c r="F58" s="14"/>
      <c r="G58" s="14"/>
      <c r="H58" s="15"/>
      <c r="I58" s="15"/>
      <c r="J58" s="23"/>
      <c r="K58" s="23"/>
      <c r="L58" s="15"/>
      <c r="M58" s="15"/>
      <c r="N58" s="15"/>
      <c r="O58" s="15"/>
      <c r="P58" s="23"/>
      <c r="Q58" s="23"/>
      <c r="R58" s="2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0"/>
    </row>
    <row r="59" spans="1:33" ht="15.75" customHeight="1">
      <c r="A59" s="13"/>
      <c r="B59" s="13"/>
      <c r="C59" s="23"/>
      <c r="D59" s="15"/>
      <c r="E59" s="15"/>
      <c r="F59" s="14"/>
      <c r="G59" s="14"/>
      <c r="H59" s="15"/>
      <c r="I59" s="15"/>
      <c r="J59" s="23"/>
      <c r="K59" s="23"/>
      <c r="L59" s="15"/>
      <c r="M59" s="15"/>
      <c r="N59" s="15"/>
      <c r="O59" s="15"/>
      <c r="P59" s="23"/>
      <c r="Q59" s="23"/>
      <c r="R59" s="2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0"/>
    </row>
    <row r="60" spans="1:33" ht="15.75" customHeight="1">
      <c r="A60" s="13"/>
      <c r="B60" s="13"/>
      <c r="C60" s="23"/>
      <c r="D60" s="15"/>
      <c r="E60" s="15"/>
      <c r="F60" s="14"/>
      <c r="G60" s="14"/>
      <c r="H60" s="15"/>
      <c r="I60" s="15"/>
      <c r="J60" s="23"/>
      <c r="K60" s="23"/>
      <c r="L60" s="15"/>
      <c r="M60" s="15"/>
      <c r="N60" s="15"/>
      <c r="O60" s="15"/>
      <c r="P60" s="23"/>
      <c r="Q60" s="23"/>
      <c r="R60" s="2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0"/>
    </row>
    <row r="61" spans="1:33" ht="15.75" customHeight="1">
      <c r="A61" s="13"/>
      <c r="B61" s="13"/>
      <c r="C61" s="23"/>
      <c r="D61" s="15"/>
      <c r="E61" s="15"/>
      <c r="F61" s="14"/>
      <c r="G61" s="14"/>
      <c r="H61" s="15"/>
      <c r="I61" s="15"/>
      <c r="J61" s="23"/>
      <c r="K61" s="23"/>
      <c r="L61" s="15"/>
      <c r="M61" s="15"/>
      <c r="N61" s="15"/>
      <c r="O61" s="15"/>
      <c r="P61" s="23"/>
      <c r="Q61" s="23"/>
      <c r="R61" s="2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0"/>
    </row>
    <row r="62" spans="1:33" ht="15.75" customHeight="1">
      <c r="A62" s="13"/>
      <c r="B62" s="13"/>
      <c r="C62" s="23"/>
      <c r="D62" s="15"/>
      <c r="E62" s="15"/>
      <c r="F62" s="14"/>
      <c r="G62" s="14"/>
      <c r="H62" s="15"/>
      <c r="I62" s="15"/>
      <c r="J62" s="23"/>
      <c r="K62" s="23"/>
      <c r="L62" s="15"/>
      <c r="M62" s="15"/>
      <c r="N62" s="15"/>
      <c r="O62" s="15"/>
      <c r="P62" s="23"/>
      <c r="Q62" s="23"/>
      <c r="R62" s="2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0"/>
    </row>
    <row r="63" spans="1:33" ht="15.75" customHeight="1">
      <c r="A63" s="13"/>
      <c r="B63" s="13"/>
      <c r="C63" s="23"/>
      <c r="D63" s="15"/>
      <c r="E63" s="15"/>
      <c r="F63" s="14"/>
      <c r="G63" s="14"/>
      <c r="H63" s="15"/>
      <c r="I63" s="15"/>
      <c r="J63" s="23"/>
      <c r="K63" s="23"/>
      <c r="L63" s="15"/>
      <c r="M63" s="15"/>
      <c r="N63" s="15"/>
      <c r="O63" s="15"/>
      <c r="P63" s="23"/>
      <c r="Q63" s="23"/>
      <c r="R63" s="2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0"/>
    </row>
    <row r="64" spans="1:33" ht="15.75" customHeight="1">
      <c r="A64" s="13"/>
      <c r="B64" s="13"/>
      <c r="C64" s="23"/>
      <c r="D64" s="15"/>
      <c r="E64" s="15"/>
      <c r="F64" s="14"/>
      <c r="G64" s="14"/>
      <c r="H64" s="15"/>
      <c r="I64" s="15"/>
      <c r="J64" s="23"/>
      <c r="K64" s="23"/>
      <c r="L64" s="15"/>
      <c r="M64" s="15"/>
      <c r="N64" s="15"/>
      <c r="O64" s="15"/>
      <c r="P64" s="23"/>
      <c r="Q64" s="23"/>
      <c r="R64" s="2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0"/>
    </row>
    <row r="65" spans="1:33" ht="15.75" customHeight="1">
      <c r="A65" s="13"/>
      <c r="B65" s="13"/>
      <c r="C65" s="23"/>
      <c r="D65" s="15"/>
      <c r="E65" s="15"/>
      <c r="F65" s="14"/>
      <c r="G65" s="14"/>
      <c r="H65" s="15"/>
      <c r="I65" s="15"/>
      <c r="J65" s="23"/>
      <c r="K65" s="23"/>
      <c r="L65" s="15"/>
      <c r="M65" s="15"/>
      <c r="N65" s="15"/>
      <c r="O65" s="15"/>
      <c r="P65" s="23"/>
      <c r="Q65" s="23"/>
      <c r="R65" s="2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0"/>
    </row>
    <row r="66" spans="1:33" ht="15.75" customHeight="1">
      <c r="A66" s="13"/>
      <c r="B66" s="13"/>
      <c r="C66" s="23"/>
      <c r="D66" s="15"/>
      <c r="E66" s="15"/>
      <c r="F66" s="14"/>
      <c r="G66" s="14"/>
      <c r="H66" s="15"/>
      <c r="I66" s="15"/>
      <c r="J66" s="23"/>
      <c r="K66" s="23"/>
      <c r="L66" s="15"/>
      <c r="M66" s="15"/>
      <c r="N66" s="15"/>
      <c r="O66" s="15"/>
      <c r="P66" s="23"/>
      <c r="Q66" s="23"/>
      <c r="R66" s="2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0"/>
    </row>
    <row r="67" spans="1:33" ht="15.75" customHeight="1">
      <c r="A67" s="13"/>
      <c r="B67" s="13"/>
      <c r="C67" s="23"/>
      <c r="D67" s="15"/>
      <c r="E67" s="15"/>
      <c r="F67" s="14"/>
      <c r="G67" s="14"/>
      <c r="H67" s="15"/>
      <c r="I67" s="15"/>
      <c r="J67" s="23"/>
      <c r="K67" s="23"/>
      <c r="L67" s="15"/>
      <c r="M67" s="15"/>
      <c r="N67" s="15"/>
      <c r="O67" s="15"/>
      <c r="P67" s="23"/>
      <c r="Q67" s="23"/>
      <c r="R67" s="2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0"/>
    </row>
    <row r="68" spans="1:33" ht="15.75" customHeight="1">
      <c r="A68" s="13"/>
      <c r="B68" s="13"/>
      <c r="C68" s="23"/>
      <c r="D68" s="15"/>
      <c r="E68" s="15"/>
      <c r="F68" s="14"/>
      <c r="G68" s="14"/>
      <c r="H68" s="15"/>
      <c r="I68" s="15"/>
      <c r="J68" s="23"/>
      <c r="K68" s="23"/>
      <c r="L68" s="15"/>
      <c r="M68" s="15"/>
      <c r="N68" s="15"/>
      <c r="O68" s="15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0"/>
    </row>
    <row r="69" spans="1:33" ht="15.75" customHeight="1">
      <c r="A69" s="13"/>
      <c r="B69" s="13"/>
      <c r="C69" s="23"/>
      <c r="D69" s="15"/>
      <c r="E69" s="15"/>
      <c r="F69" s="14"/>
      <c r="G69" s="14"/>
      <c r="H69" s="15"/>
      <c r="I69" s="15"/>
      <c r="J69" s="23"/>
      <c r="K69" s="23"/>
      <c r="L69" s="15"/>
      <c r="M69" s="15"/>
      <c r="N69" s="15"/>
      <c r="O69" s="15"/>
      <c r="P69" s="23"/>
      <c r="Q69" s="23"/>
      <c r="R69" s="2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0"/>
    </row>
    <row r="70" spans="1:33" ht="15.75" customHeight="1">
      <c r="A70" s="13"/>
      <c r="B70" s="13"/>
      <c r="C70" s="23"/>
      <c r="D70" s="15"/>
      <c r="E70" s="15"/>
      <c r="F70" s="14"/>
      <c r="G70" s="14"/>
      <c r="H70" s="15"/>
      <c r="I70" s="15"/>
      <c r="J70" s="23"/>
      <c r="K70" s="23"/>
      <c r="L70" s="15"/>
      <c r="M70" s="15"/>
      <c r="N70" s="15"/>
      <c r="O70" s="15"/>
      <c r="P70" s="23"/>
      <c r="Q70" s="23"/>
      <c r="R70" s="2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0"/>
    </row>
    <row r="71" spans="1:33" ht="15.75" customHeight="1">
      <c r="A71" s="13"/>
      <c r="B71" s="13"/>
      <c r="C71" s="23"/>
      <c r="D71" s="15"/>
      <c r="E71" s="15"/>
      <c r="F71" s="14"/>
      <c r="G71" s="14"/>
      <c r="H71" s="15"/>
      <c r="I71" s="15"/>
      <c r="J71" s="23"/>
      <c r="K71" s="23"/>
      <c r="L71" s="15"/>
      <c r="M71" s="15"/>
      <c r="N71" s="15"/>
      <c r="O71" s="15"/>
      <c r="P71" s="23"/>
      <c r="Q71" s="23"/>
      <c r="R71" s="2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0"/>
    </row>
    <row r="72" spans="1:33" ht="15.75" customHeight="1">
      <c r="A72" s="13"/>
      <c r="B72" s="13"/>
      <c r="C72" s="23"/>
      <c r="D72" s="15"/>
      <c r="E72" s="15"/>
      <c r="F72" s="14"/>
      <c r="G72" s="14"/>
      <c r="H72" s="15"/>
      <c r="I72" s="15"/>
      <c r="J72" s="23"/>
      <c r="K72" s="23"/>
      <c r="L72" s="15"/>
      <c r="M72" s="15"/>
      <c r="N72" s="15"/>
      <c r="O72" s="15"/>
      <c r="P72" s="23"/>
      <c r="Q72" s="23"/>
      <c r="R72" s="2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0"/>
    </row>
    <row r="73" spans="1:33" ht="15.75" customHeight="1">
      <c r="A73" s="13"/>
      <c r="B73" s="13"/>
      <c r="C73" s="23"/>
      <c r="D73" s="15"/>
      <c r="E73" s="15"/>
      <c r="F73" s="14"/>
      <c r="G73" s="14"/>
      <c r="H73" s="15"/>
      <c r="I73" s="15"/>
      <c r="J73" s="23"/>
      <c r="K73" s="23"/>
      <c r="L73" s="15"/>
      <c r="M73" s="15"/>
      <c r="N73" s="15"/>
      <c r="O73" s="15"/>
      <c r="P73" s="23"/>
      <c r="Q73" s="23"/>
      <c r="R73" s="2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0"/>
    </row>
    <row r="74" spans="1:33" ht="15.75" customHeight="1">
      <c r="A74" s="13"/>
      <c r="B74" s="13"/>
      <c r="C74" s="23"/>
      <c r="D74" s="15"/>
      <c r="E74" s="15"/>
      <c r="F74" s="14"/>
      <c r="G74" s="14"/>
      <c r="H74" s="15"/>
      <c r="I74" s="15"/>
      <c r="J74" s="23"/>
      <c r="K74" s="23"/>
      <c r="L74" s="15"/>
      <c r="M74" s="15"/>
      <c r="N74" s="15"/>
      <c r="O74" s="15"/>
      <c r="P74" s="23"/>
      <c r="Q74" s="23"/>
      <c r="R74" s="2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0"/>
    </row>
    <row r="75" spans="1:33" ht="15.75" customHeight="1">
      <c r="A75" s="13"/>
      <c r="B75" s="13"/>
      <c r="C75" s="23"/>
      <c r="D75" s="15"/>
      <c r="E75" s="15"/>
      <c r="F75" s="14"/>
      <c r="G75" s="14"/>
      <c r="H75" s="15"/>
      <c r="I75" s="15"/>
      <c r="J75" s="23"/>
      <c r="K75" s="23"/>
      <c r="L75" s="15"/>
      <c r="M75" s="15"/>
      <c r="N75" s="15"/>
      <c r="O75" s="15"/>
      <c r="P75" s="23"/>
      <c r="Q75" s="23"/>
      <c r="R75" s="2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0"/>
    </row>
    <row r="76" spans="1:33" ht="15.75" customHeight="1">
      <c r="A76" s="13"/>
      <c r="B76" s="13"/>
      <c r="C76" s="23"/>
      <c r="D76" s="15"/>
      <c r="E76" s="15"/>
      <c r="F76" s="14"/>
      <c r="G76" s="14"/>
      <c r="H76" s="15"/>
      <c r="I76" s="15"/>
      <c r="J76" s="23"/>
      <c r="K76" s="23"/>
      <c r="L76" s="15"/>
      <c r="M76" s="15"/>
      <c r="N76" s="15"/>
      <c r="O76" s="15"/>
      <c r="P76" s="23"/>
      <c r="Q76" s="23"/>
      <c r="R76" s="2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0"/>
    </row>
    <row r="77" spans="1:33" ht="15.75" customHeight="1">
      <c r="A77" s="13"/>
      <c r="B77" s="13"/>
      <c r="C77" s="23"/>
      <c r="D77" s="15"/>
      <c r="E77" s="15"/>
      <c r="F77" s="14"/>
      <c r="G77" s="14"/>
      <c r="H77" s="15"/>
      <c r="I77" s="15"/>
      <c r="J77" s="23"/>
      <c r="K77" s="23"/>
      <c r="L77" s="15"/>
      <c r="M77" s="15"/>
      <c r="N77" s="15"/>
      <c r="O77" s="15"/>
      <c r="P77" s="23"/>
      <c r="Q77" s="23"/>
      <c r="R77" s="2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0"/>
    </row>
    <row r="78" spans="1:33" ht="15.75" customHeight="1">
      <c r="A78" s="13"/>
      <c r="B78" s="13"/>
      <c r="C78" s="23"/>
      <c r="D78" s="15"/>
      <c r="E78" s="15"/>
      <c r="F78" s="14"/>
      <c r="G78" s="14"/>
      <c r="H78" s="15"/>
      <c r="I78" s="15"/>
      <c r="J78" s="23"/>
      <c r="K78" s="23"/>
      <c r="L78" s="15"/>
      <c r="M78" s="15"/>
      <c r="N78" s="15"/>
      <c r="O78" s="15"/>
      <c r="P78" s="23"/>
      <c r="Q78" s="23"/>
      <c r="R78" s="2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0"/>
    </row>
    <row r="79" spans="1:33" ht="15.75" customHeight="1">
      <c r="A79" s="13"/>
      <c r="B79" s="13"/>
      <c r="C79" s="23"/>
      <c r="D79" s="15"/>
      <c r="E79" s="15"/>
      <c r="F79" s="14"/>
      <c r="G79" s="14"/>
      <c r="H79" s="15"/>
      <c r="I79" s="15"/>
      <c r="J79" s="23"/>
      <c r="K79" s="23"/>
      <c r="L79" s="15"/>
      <c r="M79" s="15"/>
      <c r="N79" s="15"/>
      <c r="O79" s="15"/>
      <c r="P79" s="23"/>
      <c r="Q79" s="23"/>
      <c r="R79" s="2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0"/>
    </row>
    <row r="80" spans="1:33" ht="15.75" customHeight="1">
      <c r="A80" s="13"/>
      <c r="B80" s="13"/>
      <c r="C80" s="23"/>
      <c r="D80" s="15"/>
      <c r="E80" s="15"/>
      <c r="F80" s="14"/>
      <c r="G80" s="14"/>
      <c r="H80" s="15"/>
      <c r="I80" s="15"/>
      <c r="J80" s="23"/>
      <c r="K80" s="23"/>
      <c r="L80" s="15"/>
      <c r="M80" s="15"/>
      <c r="N80" s="15"/>
      <c r="O80" s="15"/>
      <c r="P80" s="23"/>
      <c r="Q80" s="23"/>
      <c r="R80" s="2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0"/>
    </row>
    <row r="81" spans="1:33" ht="15.75" customHeight="1">
      <c r="A81" s="13"/>
      <c r="B81" s="13"/>
      <c r="C81" s="23"/>
      <c r="D81" s="15"/>
      <c r="E81" s="15"/>
      <c r="F81" s="14"/>
      <c r="G81" s="14"/>
      <c r="H81" s="15"/>
      <c r="I81" s="15"/>
      <c r="J81" s="23"/>
      <c r="K81" s="23"/>
      <c r="L81" s="15"/>
      <c r="M81" s="15"/>
      <c r="N81" s="15"/>
      <c r="O81" s="15"/>
      <c r="P81" s="23"/>
      <c r="Q81" s="23"/>
      <c r="R81" s="2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0"/>
    </row>
    <row r="82" spans="1:33" ht="15.75" customHeight="1">
      <c r="A82" s="13"/>
      <c r="B82" s="13"/>
      <c r="C82" s="23"/>
      <c r="D82" s="15"/>
      <c r="E82" s="15"/>
      <c r="F82" s="14"/>
      <c r="G82" s="14"/>
      <c r="H82" s="15"/>
      <c r="I82" s="15"/>
      <c r="J82" s="23"/>
      <c r="K82" s="23"/>
      <c r="L82" s="15"/>
      <c r="M82" s="15"/>
      <c r="N82" s="15"/>
      <c r="O82" s="15"/>
      <c r="P82" s="23"/>
      <c r="Q82" s="23"/>
      <c r="R82" s="2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0"/>
    </row>
    <row r="83" spans="1:33" ht="15.75" customHeight="1">
      <c r="A83" s="13"/>
      <c r="B83" s="13"/>
      <c r="C83" s="23"/>
      <c r="D83" s="15"/>
      <c r="E83" s="15"/>
      <c r="F83" s="14"/>
      <c r="G83" s="14"/>
      <c r="H83" s="15"/>
      <c r="I83" s="15"/>
      <c r="J83" s="23"/>
      <c r="K83" s="23"/>
      <c r="L83" s="15"/>
      <c r="M83" s="15"/>
      <c r="N83" s="15"/>
      <c r="O83" s="15"/>
      <c r="P83" s="23"/>
      <c r="Q83" s="23"/>
      <c r="R83" s="2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0"/>
    </row>
    <row r="84" spans="1:33" ht="15.75" customHeight="1">
      <c r="A84" s="13"/>
      <c r="B84" s="13"/>
      <c r="C84" s="23"/>
      <c r="D84" s="15"/>
      <c r="E84" s="15"/>
      <c r="F84" s="14"/>
      <c r="G84" s="14"/>
      <c r="H84" s="15"/>
      <c r="I84" s="15"/>
      <c r="J84" s="23"/>
      <c r="K84" s="23"/>
      <c r="L84" s="15"/>
      <c r="M84" s="15"/>
      <c r="N84" s="15"/>
      <c r="O84" s="15"/>
      <c r="P84" s="23"/>
      <c r="Q84" s="23"/>
      <c r="R84" s="2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0"/>
    </row>
    <row r="85" spans="1:33" ht="15.75" customHeight="1">
      <c r="A85" s="13"/>
      <c r="B85" s="13"/>
      <c r="C85" s="23"/>
      <c r="D85" s="15"/>
      <c r="E85" s="15"/>
      <c r="F85" s="14"/>
      <c r="G85" s="14"/>
      <c r="H85" s="15"/>
      <c r="I85" s="15"/>
      <c r="J85" s="23"/>
      <c r="K85" s="23"/>
      <c r="L85" s="15"/>
      <c r="M85" s="15"/>
      <c r="N85" s="15"/>
      <c r="O85" s="15"/>
      <c r="P85" s="23"/>
      <c r="Q85" s="23"/>
      <c r="R85" s="2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0"/>
    </row>
    <row r="86" spans="1:33" ht="15.75" customHeight="1">
      <c r="A86" s="13"/>
      <c r="B86" s="13"/>
      <c r="C86" s="23"/>
      <c r="D86" s="15"/>
      <c r="E86" s="15"/>
      <c r="F86" s="14"/>
      <c r="G86" s="14"/>
      <c r="H86" s="15"/>
      <c r="I86" s="15"/>
      <c r="J86" s="23"/>
      <c r="K86" s="23"/>
      <c r="L86" s="15"/>
      <c r="M86" s="15"/>
      <c r="N86" s="15"/>
      <c r="O86" s="15"/>
      <c r="P86" s="23"/>
      <c r="Q86" s="23"/>
      <c r="R86" s="2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0"/>
    </row>
    <row r="87" spans="1:33" ht="15.75" customHeight="1">
      <c r="A87" s="13"/>
      <c r="B87" s="13"/>
      <c r="C87" s="23"/>
      <c r="D87" s="15"/>
      <c r="E87" s="15"/>
      <c r="F87" s="14"/>
      <c r="G87" s="14"/>
      <c r="H87" s="15"/>
      <c r="I87" s="15"/>
      <c r="J87" s="23"/>
      <c r="K87" s="23"/>
      <c r="L87" s="15"/>
      <c r="M87" s="15"/>
      <c r="N87" s="15"/>
      <c r="O87" s="15"/>
      <c r="P87" s="23"/>
      <c r="Q87" s="23"/>
      <c r="R87" s="2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0"/>
    </row>
    <row r="88" spans="1:33" ht="15.75" customHeight="1">
      <c r="A88" s="13"/>
      <c r="B88" s="13"/>
      <c r="C88" s="23"/>
      <c r="D88" s="15"/>
      <c r="E88" s="15"/>
      <c r="F88" s="14"/>
      <c r="G88" s="14"/>
      <c r="H88" s="15"/>
      <c r="I88" s="15"/>
      <c r="J88" s="23"/>
      <c r="K88" s="23"/>
      <c r="L88" s="15"/>
      <c r="M88" s="15"/>
      <c r="N88" s="15"/>
      <c r="O88" s="15"/>
      <c r="P88" s="23"/>
      <c r="Q88" s="23"/>
      <c r="R88" s="2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0"/>
    </row>
    <row r="89" spans="1:33" ht="15.75" customHeight="1">
      <c r="A89" s="13"/>
      <c r="B89" s="13"/>
      <c r="C89" s="23"/>
      <c r="D89" s="15"/>
      <c r="E89" s="15"/>
      <c r="F89" s="14"/>
      <c r="G89" s="14"/>
      <c r="H89" s="15"/>
      <c r="I89" s="15"/>
      <c r="J89" s="23"/>
      <c r="K89" s="23"/>
      <c r="L89" s="15"/>
      <c r="M89" s="15"/>
      <c r="N89" s="15"/>
      <c r="O89" s="15"/>
      <c r="P89" s="23"/>
      <c r="Q89" s="23"/>
      <c r="R89" s="2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0"/>
    </row>
    <row r="90" spans="1:33" ht="15.75" customHeight="1">
      <c r="A90" s="13"/>
      <c r="B90" s="13"/>
      <c r="C90" s="23"/>
      <c r="D90" s="15"/>
      <c r="E90" s="15"/>
      <c r="F90" s="14"/>
      <c r="G90" s="14"/>
      <c r="H90" s="15"/>
      <c r="I90" s="15"/>
      <c r="J90" s="23"/>
      <c r="K90" s="23"/>
      <c r="L90" s="15"/>
      <c r="M90" s="15"/>
      <c r="N90" s="15"/>
      <c r="O90" s="15"/>
      <c r="P90" s="23"/>
      <c r="Q90" s="23"/>
      <c r="R90" s="2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0"/>
    </row>
    <row r="91" spans="1:33" ht="15.75" customHeight="1">
      <c r="A91" s="13"/>
      <c r="B91" s="13"/>
      <c r="C91" s="23"/>
      <c r="D91" s="15"/>
      <c r="E91" s="15"/>
      <c r="F91" s="14"/>
      <c r="G91" s="14"/>
      <c r="H91" s="15"/>
      <c r="I91" s="15"/>
      <c r="J91" s="23"/>
      <c r="K91" s="23"/>
      <c r="L91" s="15"/>
      <c r="M91" s="15"/>
      <c r="N91" s="15"/>
      <c r="O91" s="15"/>
      <c r="P91" s="23"/>
      <c r="Q91" s="23"/>
      <c r="R91" s="2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0"/>
    </row>
    <row r="92" spans="1:33" ht="15.75" customHeight="1">
      <c r="A92" s="13"/>
      <c r="B92" s="13"/>
      <c r="C92" s="23"/>
      <c r="D92" s="15"/>
      <c r="E92" s="15"/>
      <c r="F92" s="14"/>
      <c r="G92" s="14"/>
      <c r="H92" s="15"/>
      <c r="I92" s="15"/>
      <c r="J92" s="23"/>
      <c r="K92" s="23"/>
      <c r="L92" s="15"/>
      <c r="M92" s="15"/>
      <c r="N92" s="15"/>
      <c r="O92" s="15"/>
      <c r="P92" s="23"/>
      <c r="Q92" s="23"/>
      <c r="R92" s="2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0"/>
    </row>
    <row r="93" spans="1:33" ht="15.75" customHeight="1">
      <c r="A93" s="13"/>
      <c r="B93" s="13"/>
      <c r="C93" s="23"/>
      <c r="D93" s="15"/>
      <c r="E93" s="15"/>
      <c r="F93" s="14"/>
      <c r="G93" s="14"/>
      <c r="H93" s="15"/>
      <c r="I93" s="15"/>
      <c r="J93" s="23"/>
      <c r="K93" s="23"/>
      <c r="L93" s="15"/>
      <c r="M93" s="15"/>
      <c r="N93" s="15"/>
      <c r="O93" s="15"/>
      <c r="P93" s="23"/>
      <c r="Q93" s="23"/>
      <c r="R93" s="2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0"/>
    </row>
    <row r="94" spans="1:33" ht="15.75" customHeight="1">
      <c r="A94" s="13"/>
      <c r="B94" s="13"/>
      <c r="C94" s="23"/>
      <c r="D94" s="15"/>
      <c r="E94" s="15"/>
      <c r="F94" s="14"/>
      <c r="G94" s="14"/>
      <c r="H94" s="15"/>
      <c r="I94" s="15"/>
      <c r="J94" s="23"/>
      <c r="K94" s="23"/>
      <c r="L94" s="15"/>
      <c r="M94" s="15"/>
      <c r="N94" s="15"/>
      <c r="O94" s="15"/>
      <c r="P94" s="23"/>
      <c r="Q94" s="23"/>
      <c r="R94" s="2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0"/>
    </row>
    <row r="95" spans="1:33" ht="15.75" customHeight="1">
      <c r="A95" s="13"/>
      <c r="B95" s="13"/>
      <c r="C95" s="23"/>
      <c r="D95" s="15"/>
      <c r="E95" s="15"/>
      <c r="F95" s="14"/>
      <c r="G95" s="14"/>
      <c r="H95" s="15"/>
      <c r="I95" s="15"/>
      <c r="J95" s="23"/>
      <c r="K95" s="23"/>
      <c r="L95" s="15"/>
      <c r="M95" s="15"/>
      <c r="N95" s="15"/>
      <c r="O95" s="15"/>
      <c r="P95" s="23"/>
      <c r="Q95" s="23"/>
      <c r="R95" s="2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23"/>
      <c r="D96" s="15"/>
      <c r="E96" s="15"/>
      <c r="F96" s="14"/>
      <c r="G96" s="14"/>
      <c r="H96" s="15"/>
      <c r="I96" s="15"/>
      <c r="J96" s="23"/>
      <c r="K96" s="23"/>
      <c r="L96" s="15"/>
      <c r="M96" s="15"/>
      <c r="N96" s="15"/>
      <c r="O96" s="15"/>
      <c r="P96" s="23"/>
      <c r="Q96" s="23"/>
      <c r="R96" s="2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23"/>
      <c r="D97" s="15"/>
      <c r="E97" s="15"/>
      <c r="F97" s="14"/>
      <c r="G97" s="14"/>
      <c r="H97" s="15"/>
      <c r="I97" s="15"/>
      <c r="J97" s="23"/>
      <c r="K97" s="23"/>
      <c r="L97" s="15"/>
      <c r="M97" s="15"/>
      <c r="N97" s="15"/>
      <c r="O97" s="15"/>
      <c r="P97" s="23"/>
      <c r="Q97" s="23"/>
      <c r="R97" s="2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23"/>
      <c r="D98" s="15"/>
      <c r="E98" s="15"/>
      <c r="F98" s="14"/>
      <c r="G98" s="14"/>
      <c r="H98" s="15"/>
      <c r="I98" s="15"/>
      <c r="J98" s="23"/>
      <c r="K98" s="23"/>
      <c r="L98" s="15"/>
      <c r="M98" s="15"/>
      <c r="N98" s="15"/>
      <c r="O98" s="15"/>
      <c r="P98" s="23"/>
      <c r="Q98" s="23"/>
      <c r="R98" s="2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23"/>
      <c r="D99" s="15"/>
      <c r="E99" s="15"/>
      <c r="F99" s="14"/>
      <c r="G99" s="14"/>
      <c r="H99" s="15"/>
      <c r="I99" s="15"/>
      <c r="J99" s="23"/>
      <c r="K99" s="23"/>
      <c r="L99" s="15"/>
      <c r="M99" s="15"/>
      <c r="N99" s="15"/>
      <c r="O99" s="15"/>
      <c r="P99" s="23"/>
      <c r="Q99" s="23"/>
      <c r="R99" s="2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23"/>
      <c r="D100" s="15"/>
      <c r="E100" s="15"/>
      <c r="F100" s="14"/>
      <c r="G100" s="14"/>
      <c r="H100" s="15"/>
      <c r="I100" s="15"/>
      <c r="J100" s="23"/>
      <c r="K100" s="23"/>
      <c r="L100" s="15"/>
      <c r="M100" s="15"/>
      <c r="N100" s="15"/>
      <c r="O100" s="15"/>
      <c r="P100" s="23"/>
      <c r="Q100" s="23"/>
      <c r="R100" s="2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23"/>
      <c r="D101" s="15"/>
      <c r="E101" s="15"/>
      <c r="F101" s="14"/>
      <c r="G101" s="14"/>
      <c r="H101" s="15"/>
      <c r="I101" s="15"/>
      <c r="J101" s="23"/>
      <c r="K101" s="23"/>
      <c r="L101" s="15"/>
      <c r="M101" s="15"/>
      <c r="N101" s="15"/>
      <c r="O101" s="15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23"/>
      <c r="D102" s="15"/>
      <c r="E102" s="15"/>
      <c r="F102" s="14"/>
      <c r="G102" s="14"/>
      <c r="H102" s="15"/>
      <c r="I102" s="15"/>
      <c r="J102" s="23"/>
      <c r="K102" s="23"/>
      <c r="L102" s="15"/>
      <c r="M102" s="15"/>
      <c r="N102" s="15"/>
      <c r="O102" s="15"/>
      <c r="P102" s="23"/>
      <c r="Q102" s="23"/>
      <c r="R102" s="2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23"/>
      <c r="D103" s="15"/>
      <c r="E103" s="15"/>
      <c r="F103" s="14"/>
      <c r="G103" s="14"/>
      <c r="H103" s="15"/>
      <c r="I103" s="15"/>
      <c r="J103" s="23"/>
      <c r="K103" s="23"/>
      <c r="L103" s="15"/>
      <c r="M103" s="15"/>
      <c r="N103" s="15"/>
      <c r="O103" s="15"/>
      <c r="P103" s="23"/>
      <c r="Q103" s="23"/>
      <c r="R103" s="2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23"/>
      <c r="D104" s="15"/>
      <c r="E104" s="15"/>
      <c r="F104" s="14"/>
      <c r="G104" s="14"/>
      <c r="H104" s="15"/>
      <c r="I104" s="15"/>
      <c r="J104" s="23"/>
      <c r="K104" s="23"/>
      <c r="L104" s="15"/>
      <c r="M104" s="15"/>
      <c r="N104" s="15"/>
      <c r="O104" s="15"/>
      <c r="P104" s="23"/>
      <c r="Q104" s="23"/>
      <c r="R104" s="2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23"/>
      <c r="D105" s="15"/>
      <c r="E105" s="15"/>
      <c r="F105" s="14"/>
      <c r="G105" s="14"/>
      <c r="H105" s="15"/>
      <c r="I105" s="15"/>
      <c r="J105" s="23"/>
      <c r="K105" s="23"/>
      <c r="L105" s="15"/>
      <c r="M105" s="15"/>
      <c r="N105" s="15"/>
      <c r="O105" s="15"/>
      <c r="P105" s="23"/>
      <c r="Q105" s="23"/>
      <c r="R105" s="2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23"/>
      <c r="D106" s="15"/>
      <c r="E106" s="15"/>
      <c r="F106" s="14"/>
      <c r="G106" s="14"/>
      <c r="H106" s="15"/>
      <c r="I106" s="15"/>
      <c r="J106" s="23"/>
      <c r="K106" s="23"/>
      <c r="L106" s="15"/>
      <c r="M106" s="15"/>
      <c r="N106" s="15"/>
      <c r="O106" s="15"/>
      <c r="P106" s="23"/>
      <c r="Q106" s="23"/>
      <c r="R106" s="2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23"/>
      <c r="D107" s="15"/>
      <c r="E107" s="15"/>
      <c r="F107" s="14"/>
      <c r="G107" s="14"/>
      <c r="H107" s="15"/>
      <c r="I107" s="15"/>
      <c r="J107" s="23"/>
      <c r="K107" s="23"/>
      <c r="L107" s="15"/>
      <c r="M107" s="15"/>
      <c r="N107" s="15"/>
      <c r="O107" s="15"/>
      <c r="P107" s="23"/>
      <c r="Q107" s="23"/>
      <c r="R107" s="2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23"/>
      <c r="D108" s="15"/>
      <c r="E108" s="15"/>
      <c r="F108" s="14"/>
      <c r="G108" s="14"/>
      <c r="H108" s="15"/>
      <c r="I108" s="15"/>
      <c r="J108" s="23"/>
      <c r="K108" s="23"/>
      <c r="L108" s="15"/>
      <c r="M108" s="15"/>
      <c r="N108" s="15"/>
      <c r="O108" s="15"/>
      <c r="P108" s="23"/>
      <c r="Q108" s="23"/>
      <c r="R108" s="2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23"/>
      <c r="D109" s="15"/>
      <c r="E109" s="15"/>
      <c r="F109" s="14"/>
      <c r="G109" s="14"/>
      <c r="H109" s="15"/>
      <c r="I109" s="15"/>
      <c r="J109" s="23"/>
      <c r="K109" s="23"/>
      <c r="L109" s="15"/>
      <c r="M109" s="15"/>
      <c r="N109" s="15"/>
      <c r="O109" s="15"/>
      <c r="P109" s="23"/>
      <c r="Q109" s="23"/>
      <c r="R109" s="2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23"/>
      <c r="D110" s="15"/>
      <c r="E110" s="15"/>
      <c r="F110" s="14"/>
      <c r="G110" s="14"/>
      <c r="H110" s="15"/>
      <c r="I110" s="15"/>
      <c r="J110" s="23"/>
      <c r="K110" s="23"/>
      <c r="L110" s="15"/>
      <c r="M110" s="15"/>
      <c r="N110" s="15"/>
      <c r="O110" s="15"/>
      <c r="P110" s="23"/>
      <c r="Q110" s="23"/>
      <c r="R110" s="2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23"/>
      <c r="D111" s="15"/>
      <c r="E111" s="15"/>
      <c r="F111" s="14"/>
      <c r="G111" s="14"/>
      <c r="H111" s="15"/>
      <c r="I111" s="15"/>
      <c r="J111" s="23"/>
      <c r="K111" s="23"/>
      <c r="L111" s="15"/>
      <c r="M111" s="15"/>
      <c r="N111" s="15"/>
      <c r="O111" s="15"/>
      <c r="P111" s="23"/>
      <c r="Q111" s="23"/>
      <c r="R111" s="2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23"/>
      <c r="D112" s="15"/>
      <c r="E112" s="15"/>
      <c r="F112" s="14"/>
      <c r="G112" s="14"/>
      <c r="H112" s="15"/>
      <c r="I112" s="15"/>
      <c r="J112" s="23"/>
      <c r="K112" s="23"/>
      <c r="L112" s="15"/>
      <c r="M112" s="15"/>
      <c r="N112" s="15"/>
      <c r="O112" s="15"/>
      <c r="P112" s="23"/>
      <c r="Q112" s="23"/>
      <c r="R112" s="2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23"/>
      <c r="D113" s="15"/>
      <c r="E113" s="15"/>
      <c r="F113" s="14"/>
      <c r="G113" s="14"/>
      <c r="H113" s="15"/>
      <c r="I113" s="15"/>
      <c r="J113" s="23"/>
      <c r="K113" s="23"/>
      <c r="L113" s="15"/>
      <c r="M113" s="15"/>
      <c r="N113" s="15"/>
      <c r="O113" s="15"/>
      <c r="P113" s="23"/>
      <c r="Q113" s="23"/>
      <c r="R113" s="2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6.1640625" customWidth="1"/>
    <col min="2" max="2" width="17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6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Black 4 Pack")</f>
        <v>Ball Catch Door Hardware for Closet or Cabinet, Black 4 Pack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50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Info!B1:BJ7000""),3,FALSE),"""")"),"B088P6THMW")</f>
        <v>B088P6THMW</v>
      </c>
      <c r="B2" s="2" t="s">
        <v>891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6.6579853448529285</v>
      </c>
      <c r="D3" s="4">
        <f t="shared" ref="D3:G3" si="0">SUM(D4:D99671)</f>
        <v>33</v>
      </c>
      <c r="E3" s="4">
        <f t="shared" si="0"/>
        <v>1</v>
      </c>
      <c r="F3" s="5">
        <f t="shared" si="0"/>
        <v>524.67000000000007</v>
      </c>
      <c r="G3" s="5">
        <f t="shared" si="0"/>
        <v>0</v>
      </c>
      <c r="H3" s="6">
        <f t="shared" ref="H3:H31" si="1">G3/F3*-1</f>
        <v>0</v>
      </c>
      <c r="I3" s="7">
        <f t="shared" ref="I3:I31" si="2">J3/F3</f>
        <v>0.49087431043836238</v>
      </c>
      <c r="J3" s="5">
        <f>SUM(J4:J99671)</f>
        <v>257.54702445769561</v>
      </c>
      <c r="K3" s="5">
        <f t="shared" ref="K3:K31" si="3">J3/D3</f>
        <v>7.8044552865968368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0</v>
      </c>
      <c r="X3" s="6">
        <f>AVERAGE(X4:X99671)</f>
        <v>0</v>
      </c>
      <c r="Y3" s="5">
        <f>ROUND(AVERAGE(Y4:Y99671),2)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0</v>
      </c>
    </row>
    <row r="4" spans="1:33" ht="15.75" customHeight="1">
      <c r="A4" s="13" t="s">
        <v>33</v>
      </c>
      <c r="B4" s="13" t="s">
        <v>892</v>
      </c>
      <c r="C4" s="17">
        <f t="shared" ref="C4:C31" si="4">IFERROR(F4/D4," - ")</f>
        <v>24.99</v>
      </c>
      <c r="D4" s="17">
        <v>2</v>
      </c>
      <c r="E4" s="17">
        <v>0</v>
      </c>
      <c r="F4" s="17">
        <v>49.98</v>
      </c>
      <c r="G4" s="17">
        <v>0</v>
      </c>
      <c r="H4" s="17">
        <f t="shared" si="1"/>
        <v>0</v>
      </c>
      <c r="I4" s="17">
        <f t="shared" si="2"/>
        <v>0.62162669521334191</v>
      </c>
      <c r="J4" s="17">
        <f t="shared" ref="J4:J31" si="5">F4*0.85+G4+AF4*D4+D4*AE4+AG4+AD4</f>
        <v>31.068902226762827</v>
      </c>
      <c r="K4" s="17">
        <f t="shared" si="3"/>
        <v>15.534451113381413</v>
      </c>
      <c r="L4" s="17">
        <v>16</v>
      </c>
      <c r="M4" s="17">
        <f t="shared" ref="M4:M31" si="6">IFERROR(D4/L4,"-")</f>
        <v>0.125</v>
      </c>
      <c r="N4" s="17">
        <v>29</v>
      </c>
      <c r="O4" s="17">
        <f t="shared" ref="O4:P4" si="7">D4/7</f>
        <v>0.2857142857142857</v>
      </c>
      <c r="P4" s="17">
        <f t="shared" si="7"/>
        <v>0</v>
      </c>
      <c r="Q4" s="17">
        <f t="shared" ref="Q4:Q31" si="8">ROUNDDOWN(N4/(O4+P4),0)</f>
        <v>101</v>
      </c>
      <c r="R4" s="17"/>
      <c r="S4" s="57">
        <v>1.13857677902621</v>
      </c>
      <c r="T4" s="57">
        <v>0</v>
      </c>
      <c r="U4" s="57" t="s">
        <v>63</v>
      </c>
      <c r="V4" s="57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2.3912413194444444E-2</v>
      </c>
      <c r="AD4" s="57">
        <f t="shared" ref="AD4:AD31" si="12">IFERROR(AB4*AC4*D4*2,0)</f>
        <v>-6.5998260416666663E-2</v>
      </c>
      <c r="AE4" s="57">
        <v>-3.48</v>
      </c>
      <c r="AF4" s="57">
        <v>-2.1940497564102501</v>
      </c>
      <c r="AG4" s="57">
        <v>0</v>
      </c>
    </row>
    <row r="5" spans="1:33" ht="15.75" customHeight="1">
      <c r="A5" s="13" t="s">
        <v>36</v>
      </c>
      <c r="B5" s="13" t="s">
        <v>320</v>
      </c>
      <c r="C5" s="17">
        <f t="shared" si="4"/>
        <v>19.989999999999998</v>
      </c>
      <c r="D5" s="17">
        <v>2</v>
      </c>
      <c r="E5" s="17">
        <v>0</v>
      </c>
      <c r="F5" s="17">
        <v>39.979999999999997</v>
      </c>
      <c r="G5" s="17">
        <v>0</v>
      </c>
      <c r="H5" s="17">
        <f t="shared" si="1"/>
        <v>0</v>
      </c>
      <c r="I5" s="17">
        <f t="shared" si="2"/>
        <v>0.56450480807310732</v>
      </c>
      <c r="J5" s="17">
        <f t="shared" si="5"/>
        <v>22.56890222676283</v>
      </c>
      <c r="K5" s="17">
        <f t="shared" si="3"/>
        <v>11.284451113381415</v>
      </c>
      <c r="L5" s="17">
        <v>10</v>
      </c>
      <c r="M5" s="17">
        <f t="shared" si="6"/>
        <v>0.2</v>
      </c>
      <c r="N5" s="17">
        <v>23</v>
      </c>
      <c r="O5" s="17">
        <f t="shared" ref="O5:P5" si="13">D5/7</f>
        <v>0.2857142857142857</v>
      </c>
      <c r="P5" s="17">
        <f t="shared" si="13"/>
        <v>0</v>
      </c>
      <c r="Q5" s="17">
        <f t="shared" si="8"/>
        <v>80</v>
      </c>
      <c r="R5" s="17"/>
      <c r="S5" s="57">
        <v>1.0878661087866099</v>
      </c>
      <c r="T5" s="57">
        <v>0</v>
      </c>
      <c r="U5" s="57" t="s">
        <v>63</v>
      </c>
      <c r="V5" s="57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2.3912413194444444E-2</v>
      </c>
      <c r="AD5" s="57">
        <f t="shared" si="12"/>
        <v>-6.5998260416666663E-2</v>
      </c>
      <c r="AE5" s="57">
        <v>-3.48</v>
      </c>
      <c r="AF5" s="57">
        <v>-2.1940497564102501</v>
      </c>
      <c r="AG5" s="57">
        <v>0</v>
      </c>
    </row>
    <row r="6" spans="1:33" ht="15.75" customHeight="1">
      <c r="A6" s="13" t="s">
        <v>38</v>
      </c>
      <c r="B6" s="13" t="s">
        <v>434</v>
      </c>
      <c r="C6" s="17">
        <f t="shared" si="4"/>
        <v>14.99</v>
      </c>
      <c r="D6" s="17">
        <v>7</v>
      </c>
      <c r="E6" s="17">
        <v>0</v>
      </c>
      <c r="F6" s="17">
        <v>104.93</v>
      </c>
      <c r="G6" s="17">
        <v>0</v>
      </c>
      <c r="H6" s="17">
        <f t="shared" si="1"/>
        <v>0</v>
      </c>
      <c r="I6" s="17">
        <f t="shared" si="2"/>
        <v>0.46927625839769294</v>
      </c>
      <c r="J6" s="17">
        <f t="shared" si="5"/>
        <v>49.24115779366992</v>
      </c>
      <c r="K6" s="17">
        <f t="shared" si="3"/>
        <v>7.0344511133814169</v>
      </c>
      <c r="L6" s="17">
        <v>21</v>
      </c>
      <c r="M6" s="17">
        <f t="shared" si="6"/>
        <v>0.33333333333333331</v>
      </c>
      <c r="N6" s="17">
        <v>18</v>
      </c>
      <c r="O6" s="17">
        <f t="shared" ref="O6:P6" si="14">D6/7</f>
        <v>1</v>
      </c>
      <c r="P6" s="17">
        <f t="shared" si="14"/>
        <v>0</v>
      </c>
      <c r="Q6" s="17">
        <f t="shared" si="8"/>
        <v>18</v>
      </c>
      <c r="R6" s="17"/>
      <c r="S6" s="57">
        <v>1.1629955947136501</v>
      </c>
      <c r="T6" s="57">
        <v>0</v>
      </c>
      <c r="U6" s="57" t="s">
        <v>63</v>
      </c>
      <c r="V6" s="57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2.3912413194444444E-2</v>
      </c>
      <c r="AD6" s="57">
        <f t="shared" si="12"/>
        <v>-0.23099391145833331</v>
      </c>
      <c r="AE6" s="57">
        <v>-3.48</v>
      </c>
      <c r="AF6" s="57">
        <v>-2.1940497564102501</v>
      </c>
      <c r="AG6" s="57">
        <v>0</v>
      </c>
    </row>
    <row r="7" spans="1:33" ht="15.75" customHeight="1">
      <c r="A7" s="13" t="s">
        <v>40</v>
      </c>
      <c r="B7" s="13" t="s">
        <v>482</v>
      </c>
      <c r="C7" s="17">
        <f t="shared" si="4"/>
        <v>14.990000000000004</v>
      </c>
      <c r="D7" s="17">
        <v>19</v>
      </c>
      <c r="E7" s="17">
        <v>0</v>
      </c>
      <c r="F7" s="17">
        <v>284.81000000000006</v>
      </c>
      <c r="G7" s="17">
        <v>0</v>
      </c>
      <c r="H7" s="17">
        <f t="shared" si="1"/>
        <v>0</v>
      </c>
      <c r="I7" s="17">
        <f t="shared" si="2"/>
        <v>0.46927625842506115</v>
      </c>
      <c r="J7" s="17">
        <f t="shared" si="5"/>
        <v>133.65457116204169</v>
      </c>
      <c r="K7" s="17">
        <f t="shared" si="3"/>
        <v>7.0344511137916683</v>
      </c>
      <c r="L7" s="17">
        <v>18</v>
      </c>
      <c r="M7" s="17">
        <f t="shared" si="6"/>
        <v>1.0555555555555556</v>
      </c>
      <c r="N7" s="17">
        <v>2</v>
      </c>
      <c r="O7" s="17">
        <f t="shared" ref="O7:P7" si="15">D7/7</f>
        <v>2.7142857142857144</v>
      </c>
      <c r="P7" s="17">
        <f t="shared" si="15"/>
        <v>0</v>
      </c>
      <c r="Q7" s="17">
        <f t="shared" si="8"/>
        <v>0</v>
      </c>
      <c r="R7" s="17"/>
      <c r="S7" s="57">
        <v>1.7801047120418849</v>
      </c>
      <c r="T7" s="57">
        <v>0</v>
      </c>
      <c r="U7" s="57" t="s">
        <v>63</v>
      </c>
      <c r="V7" s="57" t="s">
        <v>63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2.3912413194444444E-2</v>
      </c>
      <c r="AD7" s="57">
        <f t="shared" si="12"/>
        <v>-0.62698347395833331</v>
      </c>
      <c r="AE7" s="57">
        <v>-3.48</v>
      </c>
      <c r="AF7" s="57">
        <v>-2.1940497560000001</v>
      </c>
      <c r="AG7" s="57">
        <v>0</v>
      </c>
    </row>
    <row r="8" spans="1:33" ht="15.75" customHeight="1">
      <c r="A8" s="13" t="s">
        <v>42</v>
      </c>
      <c r="B8" s="13"/>
      <c r="C8" s="17" t="str">
        <f t="shared" si="4"/>
        <v xml:space="preserve"> - </v>
      </c>
      <c r="D8" s="17">
        <v>0</v>
      </c>
      <c r="E8" s="17">
        <v>0</v>
      </c>
      <c r="F8" s="17">
        <v>0</v>
      </c>
      <c r="G8" s="17">
        <v>0</v>
      </c>
      <c r="H8" s="17" t="e">
        <f t="shared" si="1"/>
        <v>#DIV/0!</v>
      </c>
      <c r="I8" s="17" t="e">
        <f t="shared" si="2"/>
        <v>#DIV/0!</v>
      </c>
      <c r="J8" s="17">
        <f t="shared" si="5"/>
        <v>0</v>
      </c>
      <c r="K8" s="17" t="e">
        <f t="shared" si="3"/>
        <v>#DIV/0!</v>
      </c>
      <c r="L8" s="17">
        <v>0</v>
      </c>
      <c r="M8" s="17" t="str">
        <f t="shared" si="6"/>
        <v>-</v>
      </c>
      <c r="N8" s="17">
        <v>0</v>
      </c>
      <c r="O8" s="17">
        <f t="shared" ref="O8:P8" si="16">D8/7</f>
        <v>0</v>
      </c>
      <c r="P8" s="17">
        <f t="shared" si="16"/>
        <v>0</v>
      </c>
      <c r="Q8" s="17" t="e">
        <f t="shared" si="8"/>
        <v>#DIV/0!</v>
      </c>
      <c r="R8" s="17"/>
      <c r="S8" s="57">
        <v>0</v>
      </c>
      <c r="T8" s="57">
        <v>0</v>
      </c>
      <c r="U8" s="57" t="s">
        <v>63</v>
      </c>
      <c r="V8" s="57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>
        <v>0</v>
      </c>
      <c r="AB8" s="60">
        <f t="shared" si="11"/>
        <v>-0.48</v>
      </c>
      <c r="AC8" s="57">
        <v>0</v>
      </c>
      <c r="AD8" s="57">
        <f t="shared" si="12"/>
        <v>0</v>
      </c>
      <c r="AE8" s="57">
        <v>0</v>
      </c>
      <c r="AF8" s="57">
        <v>-2.1940497560000001</v>
      </c>
      <c r="AG8" s="57">
        <v>0</v>
      </c>
    </row>
    <row r="9" spans="1:33" ht="15.75" customHeight="1">
      <c r="A9" s="13" t="s">
        <v>44</v>
      </c>
      <c r="B9" s="13"/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3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2.110429447852761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2.3912413194444444E-2</v>
      </c>
      <c r="AD9" s="57">
        <f t="shared" si="12"/>
        <v>0</v>
      </c>
      <c r="AE9" s="57">
        <v>-3.48</v>
      </c>
      <c r="AF9" s="57">
        <v>-2.2252292439999999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3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2.2400000000000002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2.3912413194444444E-2</v>
      </c>
      <c r="AD10" s="57">
        <f t="shared" si="12"/>
        <v>0</v>
      </c>
      <c r="AE10" s="57">
        <v>-3.48</v>
      </c>
      <c r="AF10" s="57">
        <v>-2.2252292439999999</v>
      </c>
      <c r="AG10" s="57">
        <v>0</v>
      </c>
    </row>
    <row r="11" spans="1:33" ht="15.75" customHeight="1">
      <c r="A11" s="13" t="s">
        <v>48</v>
      </c>
      <c r="B11" s="13"/>
      <c r="C11" s="17">
        <f t="shared" si="4"/>
        <v>14.99</v>
      </c>
      <c r="D11" s="17">
        <v>2</v>
      </c>
      <c r="E11" s="17">
        <v>1</v>
      </c>
      <c r="F11" s="17">
        <v>29.98</v>
      </c>
      <c r="G11" s="17">
        <v>0</v>
      </c>
      <c r="H11" s="17">
        <f t="shared" si="1"/>
        <v>0</v>
      </c>
      <c r="I11" s="17">
        <f t="shared" si="2"/>
        <v>0.46786623344451861</v>
      </c>
      <c r="J11" s="17">
        <f t="shared" si="5"/>
        <v>14.026629678666668</v>
      </c>
      <c r="K11" s="17">
        <f t="shared" si="3"/>
        <v>7.0133148393333338</v>
      </c>
      <c r="L11" s="17">
        <v>3</v>
      </c>
      <c r="M11" s="17">
        <f t="shared" si="6"/>
        <v>0.66666666666666663</v>
      </c>
      <c r="N11" s="17">
        <v>0</v>
      </c>
      <c r="O11" s="17">
        <f t="shared" ref="O11:P11" si="19">D11/7</f>
        <v>0.2857142857142857</v>
      </c>
      <c r="P11" s="17">
        <f t="shared" si="19"/>
        <v>0.14285714285714285</v>
      </c>
      <c r="Q11" s="17">
        <f t="shared" si="8"/>
        <v>0</v>
      </c>
      <c r="R11" s="17"/>
      <c r="S11" s="57">
        <v>0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>
        <v>0</v>
      </c>
      <c r="AB11" s="60">
        <f t="shared" si="11"/>
        <v>-0.48</v>
      </c>
      <c r="AC11" s="57">
        <v>2.3912413194444444E-2</v>
      </c>
      <c r="AD11" s="57">
        <f t="shared" si="12"/>
        <v>-4.5911833333333332E-2</v>
      </c>
      <c r="AE11" s="57">
        <v>-3.48</v>
      </c>
      <c r="AF11" s="57">
        <v>-2.2252292439999999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0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>
        <v>0</v>
      </c>
      <c r="AB12" s="60">
        <f t="shared" si="11"/>
        <v>-0.48</v>
      </c>
      <c r="AC12" s="57">
        <v>2.3912413194444444E-2</v>
      </c>
      <c r="AD12" s="57">
        <f t="shared" si="12"/>
        <v>0</v>
      </c>
      <c r="AE12" s="57">
        <v>-3.48</v>
      </c>
      <c r="AF12" s="57">
        <v>-2.2416394999999998</v>
      </c>
      <c r="AG12" s="57">
        <v>0</v>
      </c>
    </row>
    <row r="13" spans="1:33" ht="15.75" customHeight="1">
      <c r="A13" s="13" t="s">
        <v>52</v>
      </c>
      <c r="B13" s="13"/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0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</v>
      </c>
      <c r="T13" s="57">
        <v>500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>
        <v>0</v>
      </c>
      <c r="AB13" s="60">
        <f t="shared" si="11"/>
        <v>-0.48</v>
      </c>
      <c r="AC13" s="57">
        <v>2.3912413194444444E-2</v>
      </c>
      <c r="AD13" s="57">
        <f t="shared" si="12"/>
        <v>0</v>
      </c>
      <c r="AE13" s="57">
        <v>-3.48</v>
      </c>
      <c r="AF13" s="57">
        <v>-2.2416394999999998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500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2.3912413194444444E-2</v>
      </c>
      <c r="AD14" s="57">
        <f t="shared" si="12"/>
        <v>0</v>
      </c>
      <c r="AE14" s="57">
        <v>-3.48</v>
      </c>
      <c r="AF14" s="57">
        <v>-2.2416394999999998</v>
      </c>
      <c r="AG14" s="57">
        <v>0</v>
      </c>
    </row>
    <row r="15" spans="1:33" ht="15.75" customHeight="1">
      <c r="A15" s="13" t="s">
        <v>56</v>
      </c>
      <c r="B15" s="13"/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0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0</v>
      </c>
      <c r="T15" s="57">
        <v>500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>
        <v>0</v>
      </c>
      <c r="AB15" s="60">
        <f t="shared" si="11"/>
        <v>-0.48</v>
      </c>
      <c r="AC15" s="57">
        <v>2.3912413194444444E-2</v>
      </c>
      <c r="AD15" s="57">
        <f t="shared" si="12"/>
        <v>0</v>
      </c>
      <c r="AE15" s="57">
        <v>-3.48</v>
      </c>
      <c r="AF15" s="57">
        <v>-2.2416394999999998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1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</v>
      </c>
      <c r="T16" s="57">
        <v>500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2.3912413194444444E-2</v>
      </c>
      <c r="AD16" s="57">
        <f t="shared" si="12"/>
        <v>0</v>
      </c>
      <c r="AE16" s="57">
        <v>-3.48</v>
      </c>
      <c r="AF16" s="57">
        <v>-2.2416394999999998</v>
      </c>
      <c r="AG16" s="57">
        <v>0</v>
      </c>
    </row>
    <row r="17" spans="1:33" ht="15.75" customHeight="1">
      <c r="A17" s="13" t="s">
        <v>59</v>
      </c>
      <c r="B17" s="13"/>
      <c r="C17" s="17">
        <f t="shared" si="4"/>
        <v>14.99</v>
      </c>
      <c r="D17" s="17">
        <v>1</v>
      </c>
      <c r="E17" s="17">
        <v>0</v>
      </c>
      <c r="F17" s="17">
        <v>14.99</v>
      </c>
      <c r="G17" s="17">
        <v>0</v>
      </c>
      <c r="H17" s="17">
        <f t="shared" si="1"/>
        <v>0</v>
      </c>
      <c r="I17" s="17">
        <f t="shared" si="2"/>
        <v>0.46610149231432069</v>
      </c>
      <c r="J17" s="17">
        <f t="shared" si="5"/>
        <v>6.9868613697916668</v>
      </c>
      <c r="K17" s="17">
        <f t="shared" si="3"/>
        <v>6.9868613697916668</v>
      </c>
      <c r="L17" s="17">
        <v>1</v>
      </c>
      <c r="M17" s="17">
        <f t="shared" si="6"/>
        <v>1</v>
      </c>
      <c r="N17" s="17">
        <v>0</v>
      </c>
      <c r="O17" s="17">
        <f t="shared" ref="O17:P17" si="25">D17/7</f>
        <v>0.14285714285714285</v>
      </c>
      <c r="P17" s="17">
        <f t="shared" si="25"/>
        <v>0</v>
      </c>
      <c r="Q17" s="17">
        <f t="shared" si="8"/>
        <v>0</v>
      </c>
      <c r="R17" s="17"/>
      <c r="S17" s="57">
        <v>0</v>
      </c>
      <c r="T17" s="57">
        <v>500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2.3912413194444444E-2</v>
      </c>
      <c r="AD17" s="57">
        <f t="shared" si="12"/>
        <v>-3.2999130208333331E-2</v>
      </c>
      <c r="AE17" s="57">
        <v>-3.48</v>
      </c>
      <c r="AF17" s="57">
        <v>-2.2416394999999998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500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2.3912413194444444E-2</v>
      </c>
      <c r="AD18" s="57">
        <f t="shared" si="12"/>
        <v>0</v>
      </c>
      <c r="AE18" s="57">
        <v>-3.48</v>
      </c>
      <c r="AF18" s="57">
        <v>-2.2416394999999998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500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2.3912413194444444E-2</v>
      </c>
      <c r="AD19" s="57">
        <f t="shared" si="12"/>
        <v>0</v>
      </c>
      <c r="AE19" s="57">
        <v>-3.48</v>
      </c>
      <c r="AF19" s="57">
        <v>-2.2416394999999998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500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2.3912413194444444E-2</v>
      </c>
      <c r="AD20" s="57">
        <f t="shared" si="12"/>
        <v>0</v>
      </c>
      <c r="AE20" s="57">
        <v>-3.48</v>
      </c>
      <c r="AF20" s="57">
        <v>-2.2416394999999998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850</v>
      </c>
      <c r="U21" s="58">
        <v>100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2.3912413194444444E-2</v>
      </c>
      <c r="AD21" s="57">
        <f t="shared" si="12"/>
        <v>0</v>
      </c>
      <c r="AE21" s="57">
        <v>-3.48</v>
      </c>
      <c r="AF21" s="57">
        <v>-2.2416394999999998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850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2.3912413194444444E-2</v>
      </c>
      <c r="AD22" s="57">
        <f t="shared" si="12"/>
        <v>0</v>
      </c>
      <c r="AE22" s="57">
        <v>-3.48</v>
      </c>
      <c r="AF22" s="57">
        <v>-2.2416394999999998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850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2.3912413194444444E-2</v>
      </c>
      <c r="AD23" s="57">
        <f t="shared" si="12"/>
        <v>0</v>
      </c>
      <c r="AE23" s="57">
        <v>-3.48</v>
      </c>
      <c r="AF23" s="57">
        <v>-2.2416394999999998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850</v>
      </c>
      <c r="U24" s="58" t="s">
        <v>63</v>
      </c>
      <c r="V24" s="61" t="s">
        <v>893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2.3912413194444444E-2</v>
      </c>
      <c r="AD24" s="57">
        <f t="shared" si="12"/>
        <v>0</v>
      </c>
      <c r="AE24" s="57">
        <v>-3.48</v>
      </c>
      <c r="AF24" s="57">
        <v>-2.2416394999999998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350</v>
      </c>
      <c r="U25" s="58">
        <v>100</v>
      </c>
      <c r="V25" s="61" t="s">
        <v>894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2.3912413194444444E-2</v>
      </c>
      <c r="AD25" s="57">
        <f t="shared" si="12"/>
        <v>0</v>
      </c>
      <c r="AE25" s="57">
        <v>-3.48</v>
      </c>
      <c r="AF25" s="57">
        <v>-2.2416394999999998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350</v>
      </c>
      <c r="U26" s="58">
        <v>100</v>
      </c>
      <c r="V26" s="61" t="s">
        <v>894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2.3912413194444444E-2</v>
      </c>
      <c r="AD26" s="57">
        <f t="shared" si="12"/>
        <v>0</v>
      </c>
      <c r="AE26" s="57">
        <v>-3.48</v>
      </c>
      <c r="AF26" s="57">
        <v>-2.2416394999999998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350</v>
      </c>
      <c r="U27" s="58">
        <v>100</v>
      </c>
      <c r="V27" s="61" t="s">
        <v>894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2.3912413194444444E-2</v>
      </c>
      <c r="AD27" s="57">
        <f t="shared" si="12"/>
        <v>0</v>
      </c>
      <c r="AE27" s="57">
        <v>-3.48</v>
      </c>
      <c r="AF27" s="57">
        <v>-2.2416394999999998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350</v>
      </c>
      <c r="U28" s="58">
        <v>100</v>
      </c>
      <c r="V28" s="61" t="s">
        <v>895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2.3912413194444444E-2</v>
      </c>
      <c r="AD28" s="57">
        <f t="shared" si="12"/>
        <v>0</v>
      </c>
      <c r="AE28" s="57">
        <v>-3.48</v>
      </c>
      <c r="AF28" s="57">
        <v>-2.1792875431249898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350</v>
      </c>
      <c r="U29" s="58">
        <v>100</v>
      </c>
      <c r="V29" s="61" t="s">
        <v>895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2.3912413194444444E-2</v>
      </c>
      <c r="AD29" s="57">
        <f t="shared" si="12"/>
        <v>0</v>
      </c>
      <c r="AE29" s="57">
        <v>-3.48</v>
      </c>
      <c r="AF29" s="57">
        <v>-2.1792875431249898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350</v>
      </c>
      <c r="U30" s="58">
        <v>100</v>
      </c>
      <c r="V30" s="61" t="s">
        <v>895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2.3912413194444444E-2</v>
      </c>
      <c r="AD30" s="57">
        <f t="shared" si="12"/>
        <v>0</v>
      </c>
      <c r="AE30" s="57">
        <v>-3.48</v>
      </c>
      <c r="AF30" s="57">
        <v>-2.1792875431249898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7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2.3912413194444444E-2</v>
      </c>
      <c r="AD31" s="57">
        <f t="shared" si="12"/>
        <v>0</v>
      </c>
      <c r="AE31" s="57">
        <v>-3.48</v>
      </c>
      <c r="AF31" s="57">
        <v>-2.1792875431249898</v>
      </c>
      <c r="AG31" s="57">
        <v>0</v>
      </c>
    </row>
    <row r="32" spans="1:33" ht="15.75" customHeight="1">
      <c r="A32" s="13"/>
      <c r="B32" s="13"/>
      <c r="C32" s="23"/>
      <c r="D32" s="15"/>
      <c r="E32" s="15"/>
      <c r="F32" s="14"/>
      <c r="G32" s="14"/>
      <c r="H32" s="15"/>
      <c r="I32" s="15"/>
      <c r="J32" s="23"/>
      <c r="K32" s="23"/>
      <c r="L32" s="15"/>
      <c r="M32" s="15"/>
      <c r="N32" s="15"/>
      <c r="O32" s="15"/>
      <c r="P32" s="23"/>
      <c r="Q32" s="23"/>
      <c r="R32" s="2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3"/>
      <c r="D33" s="15"/>
      <c r="E33" s="15"/>
      <c r="F33" s="14"/>
      <c r="G33" s="14"/>
      <c r="H33" s="15"/>
      <c r="I33" s="15"/>
      <c r="J33" s="23"/>
      <c r="K33" s="23"/>
      <c r="L33" s="15"/>
      <c r="M33" s="15"/>
      <c r="N33" s="15"/>
      <c r="O33" s="15"/>
      <c r="P33" s="23"/>
      <c r="Q33" s="23"/>
      <c r="R33" s="2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3"/>
      <c r="D34" s="15"/>
      <c r="E34" s="15"/>
      <c r="F34" s="14"/>
      <c r="G34" s="14"/>
      <c r="H34" s="15"/>
      <c r="I34" s="15"/>
      <c r="J34" s="23"/>
      <c r="K34" s="23"/>
      <c r="L34" s="15"/>
      <c r="M34" s="15"/>
      <c r="N34" s="15"/>
      <c r="O34" s="15"/>
      <c r="P34" s="23"/>
      <c r="Q34" s="23"/>
      <c r="R34" s="2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0"/>
    </row>
    <row r="35" spans="1:33" ht="15.75" customHeight="1">
      <c r="A35" s="13"/>
      <c r="B35" s="13"/>
      <c r="C35" s="23"/>
      <c r="D35" s="15"/>
      <c r="E35" s="15"/>
      <c r="F35" s="14"/>
      <c r="G35" s="14"/>
      <c r="H35" s="15"/>
      <c r="I35" s="15"/>
      <c r="J35" s="23"/>
      <c r="K35" s="23"/>
      <c r="L35" s="15"/>
      <c r="M35" s="15"/>
      <c r="N35" s="15"/>
      <c r="O35" s="15"/>
      <c r="P35" s="23"/>
      <c r="Q35" s="23"/>
      <c r="R35" s="2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0"/>
    </row>
    <row r="36" spans="1:33" ht="15.75" customHeight="1">
      <c r="A36" s="13"/>
      <c r="B36" s="13"/>
      <c r="C36" s="23"/>
      <c r="D36" s="15"/>
      <c r="E36" s="15"/>
      <c r="F36" s="14"/>
      <c r="G36" s="14"/>
      <c r="H36" s="15"/>
      <c r="I36" s="15"/>
      <c r="J36" s="23"/>
      <c r="K36" s="23"/>
      <c r="L36" s="15"/>
      <c r="M36" s="15"/>
      <c r="N36" s="15"/>
      <c r="O36" s="15"/>
      <c r="P36" s="23"/>
      <c r="Q36" s="23"/>
      <c r="R36" s="2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0"/>
    </row>
    <row r="37" spans="1:33" ht="15.75" customHeight="1">
      <c r="A37" s="13"/>
      <c r="B37" s="13"/>
      <c r="C37" s="23"/>
      <c r="D37" s="15"/>
      <c r="E37" s="15"/>
      <c r="F37" s="14"/>
      <c r="G37" s="14"/>
      <c r="H37" s="15"/>
      <c r="I37" s="15"/>
      <c r="J37" s="23"/>
      <c r="K37" s="23"/>
      <c r="L37" s="15"/>
      <c r="M37" s="15"/>
      <c r="N37" s="15"/>
      <c r="O37" s="15"/>
      <c r="P37" s="23"/>
      <c r="Q37" s="23"/>
      <c r="R37" s="2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0"/>
    </row>
    <row r="38" spans="1:33" ht="15.75" customHeight="1">
      <c r="A38" s="13"/>
      <c r="B38" s="13"/>
      <c r="C38" s="23"/>
      <c r="D38" s="15"/>
      <c r="E38" s="15"/>
      <c r="F38" s="14"/>
      <c r="G38" s="14"/>
      <c r="H38" s="15"/>
      <c r="I38" s="15"/>
      <c r="J38" s="23"/>
      <c r="K38" s="23"/>
      <c r="L38" s="15"/>
      <c r="M38" s="15"/>
      <c r="N38" s="15"/>
      <c r="O38" s="15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0"/>
    </row>
    <row r="39" spans="1:33" ht="15.75" customHeight="1">
      <c r="A39" s="13"/>
      <c r="B39" s="13"/>
      <c r="C39" s="23"/>
      <c r="D39" s="15"/>
      <c r="E39" s="15"/>
      <c r="F39" s="14"/>
      <c r="G39" s="14"/>
      <c r="H39" s="15"/>
      <c r="I39" s="15"/>
      <c r="J39" s="23"/>
      <c r="K39" s="23"/>
      <c r="L39" s="15"/>
      <c r="M39" s="15"/>
      <c r="N39" s="15"/>
      <c r="O39" s="15"/>
      <c r="P39" s="23"/>
      <c r="Q39" s="23"/>
      <c r="R39" s="2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0"/>
    </row>
    <row r="40" spans="1:33" ht="15.75" customHeight="1">
      <c r="A40" s="13"/>
      <c r="B40" s="13"/>
      <c r="C40" s="23"/>
      <c r="D40" s="15"/>
      <c r="E40" s="15"/>
      <c r="F40" s="14"/>
      <c r="G40" s="14"/>
      <c r="H40" s="15"/>
      <c r="I40" s="15"/>
      <c r="J40" s="23"/>
      <c r="K40" s="23"/>
      <c r="L40" s="15"/>
      <c r="M40" s="15"/>
      <c r="N40" s="15"/>
      <c r="O40" s="15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0"/>
    </row>
    <row r="41" spans="1:33" ht="15.75" customHeight="1">
      <c r="A41" s="13"/>
      <c r="B41" s="13"/>
      <c r="C41" s="23"/>
      <c r="D41" s="15"/>
      <c r="E41" s="15"/>
      <c r="F41" s="14"/>
      <c r="G41" s="14"/>
      <c r="H41" s="15"/>
      <c r="I41" s="15"/>
      <c r="J41" s="23"/>
      <c r="K41" s="23"/>
      <c r="L41" s="15"/>
      <c r="M41" s="15"/>
      <c r="N41" s="15"/>
      <c r="O41" s="15"/>
      <c r="P41" s="23"/>
      <c r="Q41" s="23"/>
      <c r="R41" s="2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0"/>
    </row>
    <row r="42" spans="1:33" ht="15.75" customHeight="1">
      <c r="A42" s="13"/>
      <c r="B42" s="13"/>
      <c r="C42" s="23"/>
      <c r="D42" s="15"/>
      <c r="E42" s="15"/>
      <c r="F42" s="14"/>
      <c r="G42" s="14"/>
      <c r="H42" s="15"/>
      <c r="I42" s="15"/>
      <c r="J42" s="23"/>
      <c r="K42" s="23"/>
      <c r="L42" s="15"/>
      <c r="M42" s="15"/>
      <c r="N42" s="15"/>
      <c r="O42" s="15"/>
      <c r="P42" s="23"/>
      <c r="Q42" s="23"/>
      <c r="R42" s="2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0"/>
    </row>
    <row r="43" spans="1:33" ht="15.75" customHeight="1">
      <c r="A43" s="13"/>
      <c r="B43" s="13"/>
      <c r="C43" s="23"/>
      <c r="D43" s="15"/>
      <c r="E43" s="15"/>
      <c r="F43" s="14"/>
      <c r="G43" s="14"/>
      <c r="H43" s="15"/>
      <c r="I43" s="15"/>
      <c r="J43" s="23"/>
      <c r="K43" s="23"/>
      <c r="L43" s="15"/>
      <c r="M43" s="15"/>
      <c r="N43" s="15"/>
      <c r="O43" s="15"/>
      <c r="P43" s="23"/>
      <c r="Q43" s="23"/>
      <c r="R43" s="2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0"/>
    </row>
    <row r="44" spans="1:33" ht="15.75" customHeight="1">
      <c r="A44" s="13"/>
      <c r="B44" s="13"/>
      <c r="C44" s="23"/>
      <c r="D44" s="15"/>
      <c r="E44" s="15"/>
      <c r="F44" s="14"/>
      <c r="G44" s="14"/>
      <c r="H44" s="15"/>
      <c r="I44" s="15"/>
      <c r="J44" s="23"/>
      <c r="K44" s="23"/>
      <c r="L44" s="15"/>
      <c r="M44" s="15"/>
      <c r="N44" s="15"/>
      <c r="O44" s="15"/>
      <c r="P44" s="23"/>
      <c r="Q44" s="23"/>
      <c r="R44" s="2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0"/>
    </row>
    <row r="45" spans="1:33" ht="15.75" customHeight="1">
      <c r="A45" s="13"/>
      <c r="B45" s="13"/>
      <c r="C45" s="23"/>
      <c r="D45" s="15"/>
      <c r="E45" s="15"/>
      <c r="F45" s="14"/>
      <c r="G45" s="14"/>
      <c r="H45" s="15"/>
      <c r="I45" s="15"/>
      <c r="J45" s="23"/>
      <c r="K45" s="23"/>
      <c r="L45" s="15"/>
      <c r="M45" s="15"/>
      <c r="N45" s="15"/>
      <c r="O45" s="15"/>
      <c r="P45" s="23"/>
      <c r="Q45" s="23"/>
      <c r="R45" s="2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0"/>
    </row>
    <row r="46" spans="1:33" ht="15.75" customHeight="1">
      <c r="A46" s="13"/>
      <c r="B46" s="13"/>
      <c r="C46" s="23"/>
      <c r="D46" s="15"/>
      <c r="E46" s="15"/>
      <c r="F46" s="14"/>
      <c r="G46" s="14"/>
      <c r="H46" s="15"/>
      <c r="I46" s="15"/>
      <c r="J46" s="23"/>
      <c r="K46" s="23"/>
      <c r="L46" s="15"/>
      <c r="M46" s="15"/>
      <c r="N46" s="15"/>
      <c r="O46" s="15"/>
      <c r="P46" s="23"/>
      <c r="Q46" s="23"/>
      <c r="R46" s="2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0"/>
    </row>
    <row r="47" spans="1:33" ht="15.75" customHeight="1">
      <c r="A47" s="13"/>
      <c r="B47" s="13"/>
      <c r="C47" s="23"/>
      <c r="D47" s="15"/>
      <c r="E47" s="15"/>
      <c r="F47" s="14"/>
      <c r="G47" s="14"/>
      <c r="H47" s="15"/>
      <c r="I47" s="15"/>
      <c r="J47" s="23"/>
      <c r="K47" s="23"/>
      <c r="L47" s="15"/>
      <c r="M47" s="15"/>
      <c r="N47" s="15"/>
      <c r="O47" s="15"/>
      <c r="P47" s="23"/>
      <c r="Q47" s="23"/>
      <c r="R47" s="2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0"/>
    </row>
    <row r="48" spans="1:33" ht="15.75" customHeight="1">
      <c r="A48" s="13"/>
      <c r="B48" s="13"/>
      <c r="C48" s="23"/>
      <c r="D48" s="15"/>
      <c r="E48" s="15"/>
      <c r="F48" s="14"/>
      <c r="G48" s="14"/>
      <c r="H48" s="15"/>
      <c r="I48" s="15"/>
      <c r="J48" s="23"/>
      <c r="K48" s="23"/>
      <c r="L48" s="15"/>
      <c r="M48" s="15"/>
      <c r="N48" s="15"/>
      <c r="O48" s="15"/>
      <c r="P48" s="23"/>
      <c r="Q48" s="23"/>
      <c r="R48" s="2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0"/>
    </row>
    <row r="49" spans="1:33" ht="15.75" customHeight="1">
      <c r="A49" s="13"/>
      <c r="B49" s="13"/>
      <c r="C49" s="23"/>
      <c r="D49" s="15"/>
      <c r="E49" s="15"/>
      <c r="F49" s="14"/>
      <c r="G49" s="14"/>
      <c r="H49" s="15"/>
      <c r="I49" s="15"/>
      <c r="J49" s="23"/>
      <c r="K49" s="23"/>
      <c r="L49" s="15"/>
      <c r="M49" s="15"/>
      <c r="N49" s="15"/>
      <c r="O49" s="15"/>
      <c r="P49" s="23"/>
      <c r="Q49" s="23"/>
      <c r="R49" s="2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0"/>
    </row>
    <row r="50" spans="1:33" ht="15.75" customHeight="1">
      <c r="A50" s="13"/>
      <c r="B50" s="13"/>
      <c r="C50" s="23"/>
      <c r="D50" s="15"/>
      <c r="E50" s="15"/>
      <c r="F50" s="14"/>
      <c r="G50" s="14"/>
      <c r="H50" s="15"/>
      <c r="I50" s="15"/>
      <c r="J50" s="23"/>
      <c r="K50" s="23"/>
      <c r="L50" s="15"/>
      <c r="M50" s="15"/>
      <c r="N50" s="15"/>
      <c r="O50" s="15"/>
      <c r="P50" s="23"/>
      <c r="Q50" s="23"/>
      <c r="R50" s="2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0"/>
    </row>
    <row r="51" spans="1:33" ht="15.75" customHeight="1">
      <c r="A51" s="13"/>
      <c r="B51" s="13"/>
      <c r="C51" s="23"/>
      <c r="D51" s="15"/>
      <c r="E51" s="15"/>
      <c r="F51" s="14"/>
      <c r="G51" s="14"/>
      <c r="H51" s="15"/>
      <c r="I51" s="15"/>
      <c r="J51" s="23"/>
      <c r="K51" s="23"/>
      <c r="L51" s="15"/>
      <c r="M51" s="15"/>
      <c r="N51" s="15"/>
      <c r="O51" s="15"/>
      <c r="P51" s="23"/>
      <c r="Q51" s="23"/>
      <c r="R51" s="2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0"/>
    </row>
    <row r="52" spans="1:33" ht="15.75" customHeight="1">
      <c r="A52" s="13"/>
      <c r="B52" s="13"/>
      <c r="C52" s="23"/>
      <c r="D52" s="15"/>
      <c r="E52" s="15"/>
      <c r="F52" s="14"/>
      <c r="G52" s="14"/>
      <c r="H52" s="15"/>
      <c r="I52" s="15"/>
      <c r="J52" s="23"/>
      <c r="K52" s="23"/>
      <c r="L52" s="15"/>
      <c r="M52" s="15"/>
      <c r="N52" s="15"/>
      <c r="O52" s="15"/>
      <c r="P52" s="23"/>
      <c r="Q52" s="23"/>
      <c r="R52" s="2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0"/>
    </row>
    <row r="53" spans="1:33" ht="15.75" customHeight="1">
      <c r="A53" s="13"/>
      <c r="B53" s="13"/>
      <c r="C53" s="23"/>
      <c r="D53" s="15"/>
      <c r="E53" s="15"/>
      <c r="F53" s="14"/>
      <c r="G53" s="14"/>
      <c r="H53" s="15"/>
      <c r="I53" s="15"/>
      <c r="J53" s="23"/>
      <c r="K53" s="23"/>
      <c r="L53" s="15"/>
      <c r="M53" s="15"/>
      <c r="N53" s="15"/>
      <c r="O53" s="15"/>
      <c r="P53" s="23"/>
      <c r="Q53" s="23"/>
      <c r="R53" s="2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0"/>
    </row>
    <row r="54" spans="1:33" ht="15.75" customHeight="1">
      <c r="A54" s="13"/>
      <c r="B54" s="13"/>
      <c r="C54" s="23"/>
      <c r="D54" s="15"/>
      <c r="E54" s="15"/>
      <c r="F54" s="14"/>
      <c r="G54" s="14"/>
      <c r="H54" s="15"/>
      <c r="I54" s="15"/>
      <c r="J54" s="23"/>
      <c r="K54" s="23"/>
      <c r="L54" s="15"/>
      <c r="M54" s="15"/>
      <c r="N54" s="15"/>
      <c r="O54" s="15"/>
      <c r="P54" s="23"/>
      <c r="Q54" s="23"/>
      <c r="R54" s="2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0"/>
    </row>
    <row r="55" spans="1:33" ht="15.75" customHeight="1">
      <c r="A55" s="13"/>
      <c r="B55" s="13"/>
      <c r="C55" s="23"/>
      <c r="D55" s="15"/>
      <c r="E55" s="15"/>
      <c r="F55" s="14"/>
      <c r="G55" s="14"/>
      <c r="H55" s="15"/>
      <c r="I55" s="15"/>
      <c r="J55" s="23"/>
      <c r="K55" s="23"/>
      <c r="L55" s="15"/>
      <c r="M55" s="15"/>
      <c r="N55" s="15"/>
      <c r="O55" s="15"/>
      <c r="P55" s="23"/>
      <c r="Q55" s="23"/>
      <c r="R55" s="2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0"/>
    </row>
    <row r="56" spans="1:33" ht="15.75" customHeight="1">
      <c r="A56" s="13"/>
      <c r="B56" s="13"/>
      <c r="C56" s="23"/>
      <c r="D56" s="15"/>
      <c r="E56" s="15"/>
      <c r="F56" s="14"/>
      <c r="G56" s="14"/>
      <c r="H56" s="15"/>
      <c r="I56" s="15"/>
      <c r="J56" s="23"/>
      <c r="K56" s="23"/>
      <c r="L56" s="15"/>
      <c r="M56" s="15"/>
      <c r="N56" s="15"/>
      <c r="O56" s="15"/>
      <c r="P56" s="23"/>
      <c r="Q56" s="23"/>
      <c r="R56" s="2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0"/>
    </row>
    <row r="57" spans="1:33" ht="15.75" customHeight="1">
      <c r="A57" s="13"/>
      <c r="B57" s="13"/>
      <c r="C57" s="23"/>
      <c r="D57" s="15"/>
      <c r="E57" s="15"/>
      <c r="F57" s="14"/>
      <c r="G57" s="14"/>
      <c r="H57" s="15"/>
      <c r="I57" s="15"/>
      <c r="J57" s="23"/>
      <c r="K57" s="23"/>
      <c r="L57" s="15"/>
      <c r="M57" s="15"/>
      <c r="N57" s="15"/>
      <c r="O57" s="15"/>
      <c r="P57" s="23"/>
      <c r="Q57" s="23"/>
      <c r="R57" s="2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0"/>
    </row>
    <row r="58" spans="1:33" ht="15.75" customHeight="1">
      <c r="A58" s="13"/>
      <c r="B58" s="13"/>
      <c r="C58" s="23"/>
      <c r="D58" s="15"/>
      <c r="E58" s="15"/>
      <c r="F58" s="14"/>
      <c r="G58" s="14"/>
      <c r="H58" s="15"/>
      <c r="I58" s="15"/>
      <c r="J58" s="23"/>
      <c r="K58" s="23"/>
      <c r="L58" s="15"/>
      <c r="M58" s="15"/>
      <c r="N58" s="15"/>
      <c r="O58" s="15"/>
      <c r="P58" s="23"/>
      <c r="Q58" s="23"/>
      <c r="R58" s="2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0"/>
    </row>
    <row r="59" spans="1:33" ht="15.75" customHeight="1">
      <c r="A59" s="13"/>
      <c r="B59" s="13"/>
      <c r="C59" s="23"/>
      <c r="D59" s="15"/>
      <c r="E59" s="15"/>
      <c r="F59" s="14"/>
      <c r="G59" s="14"/>
      <c r="H59" s="15"/>
      <c r="I59" s="15"/>
      <c r="J59" s="23"/>
      <c r="K59" s="23"/>
      <c r="L59" s="15"/>
      <c r="M59" s="15"/>
      <c r="N59" s="15"/>
      <c r="O59" s="15"/>
      <c r="P59" s="23"/>
      <c r="Q59" s="23"/>
      <c r="R59" s="2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0"/>
    </row>
    <row r="60" spans="1:33" ht="15.75" customHeight="1">
      <c r="A60" s="13"/>
      <c r="B60" s="13"/>
      <c r="C60" s="23"/>
      <c r="D60" s="15"/>
      <c r="E60" s="15"/>
      <c r="F60" s="14"/>
      <c r="G60" s="14"/>
      <c r="H60" s="15"/>
      <c r="I60" s="15"/>
      <c r="J60" s="23"/>
      <c r="K60" s="23"/>
      <c r="L60" s="15"/>
      <c r="M60" s="15"/>
      <c r="N60" s="15"/>
      <c r="O60" s="15"/>
      <c r="P60" s="23"/>
      <c r="Q60" s="23"/>
      <c r="R60" s="2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0"/>
    </row>
    <row r="61" spans="1:33" ht="15.75" customHeight="1">
      <c r="A61" s="13"/>
      <c r="B61" s="13"/>
      <c r="C61" s="23"/>
      <c r="D61" s="15"/>
      <c r="E61" s="15"/>
      <c r="F61" s="14"/>
      <c r="G61" s="14"/>
      <c r="H61" s="15"/>
      <c r="I61" s="15"/>
      <c r="J61" s="23"/>
      <c r="K61" s="23"/>
      <c r="L61" s="15"/>
      <c r="M61" s="15"/>
      <c r="N61" s="15"/>
      <c r="O61" s="15"/>
      <c r="P61" s="23"/>
      <c r="Q61" s="23"/>
      <c r="R61" s="2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0"/>
    </row>
    <row r="62" spans="1:33" ht="15.75" customHeight="1">
      <c r="A62" s="13"/>
      <c r="B62" s="13"/>
      <c r="C62" s="23"/>
      <c r="D62" s="15"/>
      <c r="E62" s="15"/>
      <c r="F62" s="14"/>
      <c r="G62" s="14"/>
      <c r="H62" s="15"/>
      <c r="I62" s="15"/>
      <c r="J62" s="23"/>
      <c r="K62" s="23"/>
      <c r="L62" s="15"/>
      <c r="M62" s="15"/>
      <c r="N62" s="15"/>
      <c r="O62" s="15"/>
      <c r="P62" s="23"/>
      <c r="Q62" s="23"/>
      <c r="R62" s="2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0"/>
    </row>
    <row r="63" spans="1:33" ht="15.75" customHeight="1">
      <c r="A63" s="13"/>
      <c r="B63" s="13"/>
      <c r="C63" s="23"/>
      <c r="D63" s="15"/>
      <c r="E63" s="15"/>
      <c r="F63" s="14"/>
      <c r="G63" s="14"/>
      <c r="H63" s="15"/>
      <c r="I63" s="15"/>
      <c r="J63" s="23"/>
      <c r="K63" s="23"/>
      <c r="L63" s="15"/>
      <c r="M63" s="15"/>
      <c r="N63" s="15"/>
      <c r="O63" s="15"/>
      <c r="P63" s="23"/>
      <c r="Q63" s="23"/>
      <c r="R63" s="2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0"/>
    </row>
    <row r="64" spans="1:33" ht="15.75" customHeight="1">
      <c r="A64" s="13"/>
      <c r="B64" s="13"/>
      <c r="C64" s="23"/>
      <c r="D64" s="15"/>
      <c r="E64" s="15"/>
      <c r="F64" s="14"/>
      <c r="G64" s="14"/>
      <c r="H64" s="15"/>
      <c r="I64" s="15"/>
      <c r="J64" s="23"/>
      <c r="K64" s="23"/>
      <c r="L64" s="15"/>
      <c r="M64" s="15"/>
      <c r="N64" s="15"/>
      <c r="O64" s="15"/>
      <c r="P64" s="23"/>
      <c r="Q64" s="23"/>
      <c r="R64" s="2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0"/>
    </row>
    <row r="65" spans="1:33" ht="15.75" customHeight="1">
      <c r="A65" s="13"/>
      <c r="B65" s="13"/>
      <c r="C65" s="23"/>
      <c r="D65" s="15"/>
      <c r="E65" s="15"/>
      <c r="F65" s="14"/>
      <c r="G65" s="14"/>
      <c r="H65" s="15"/>
      <c r="I65" s="15"/>
      <c r="J65" s="23"/>
      <c r="K65" s="23"/>
      <c r="L65" s="15"/>
      <c r="M65" s="15"/>
      <c r="N65" s="15"/>
      <c r="O65" s="15"/>
      <c r="P65" s="23"/>
      <c r="Q65" s="23"/>
      <c r="R65" s="2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0"/>
    </row>
    <row r="66" spans="1:33" ht="15.75" customHeight="1">
      <c r="A66" s="13"/>
      <c r="B66" s="13"/>
      <c r="C66" s="23"/>
      <c r="D66" s="15"/>
      <c r="E66" s="15"/>
      <c r="F66" s="14"/>
      <c r="G66" s="14"/>
      <c r="H66" s="15"/>
      <c r="I66" s="15"/>
      <c r="J66" s="23"/>
      <c r="K66" s="23"/>
      <c r="L66" s="15"/>
      <c r="M66" s="15"/>
      <c r="N66" s="15"/>
      <c r="O66" s="15"/>
      <c r="P66" s="23"/>
      <c r="Q66" s="23"/>
      <c r="R66" s="2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0"/>
    </row>
    <row r="67" spans="1:33" ht="15.75" customHeight="1">
      <c r="A67" s="13"/>
      <c r="B67" s="13"/>
      <c r="C67" s="23"/>
      <c r="D67" s="15"/>
      <c r="E67" s="15"/>
      <c r="F67" s="14"/>
      <c r="G67" s="14"/>
      <c r="H67" s="15"/>
      <c r="I67" s="15"/>
      <c r="J67" s="23"/>
      <c r="K67" s="23"/>
      <c r="L67" s="15"/>
      <c r="M67" s="15"/>
      <c r="N67" s="15"/>
      <c r="O67" s="15"/>
      <c r="P67" s="23"/>
      <c r="Q67" s="23"/>
      <c r="R67" s="2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0"/>
    </row>
    <row r="68" spans="1:33" ht="15.75" customHeight="1">
      <c r="A68" s="13"/>
      <c r="B68" s="13"/>
      <c r="C68" s="23"/>
      <c r="D68" s="15"/>
      <c r="E68" s="15"/>
      <c r="F68" s="14"/>
      <c r="G68" s="14"/>
      <c r="H68" s="15"/>
      <c r="I68" s="15"/>
      <c r="J68" s="23"/>
      <c r="K68" s="23"/>
      <c r="L68" s="15"/>
      <c r="M68" s="15"/>
      <c r="N68" s="15"/>
      <c r="O68" s="15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0"/>
    </row>
    <row r="69" spans="1:33" ht="15.75" customHeight="1">
      <c r="A69" s="13"/>
      <c r="B69" s="13"/>
      <c r="C69" s="23"/>
      <c r="D69" s="15"/>
      <c r="E69" s="15"/>
      <c r="F69" s="14"/>
      <c r="G69" s="14"/>
      <c r="H69" s="15"/>
      <c r="I69" s="15"/>
      <c r="J69" s="23"/>
      <c r="K69" s="23"/>
      <c r="L69" s="15"/>
      <c r="M69" s="15"/>
      <c r="N69" s="15"/>
      <c r="O69" s="15"/>
      <c r="P69" s="23"/>
      <c r="Q69" s="23"/>
      <c r="R69" s="2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0"/>
    </row>
    <row r="70" spans="1:33" ht="15.75" customHeight="1">
      <c r="A70" s="13"/>
      <c r="B70" s="13"/>
      <c r="C70" s="23"/>
      <c r="D70" s="15"/>
      <c r="E70" s="15"/>
      <c r="F70" s="14"/>
      <c r="G70" s="14"/>
      <c r="H70" s="15"/>
      <c r="I70" s="15"/>
      <c r="J70" s="23"/>
      <c r="K70" s="23"/>
      <c r="L70" s="15"/>
      <c r="M70" s="15"/>
      <c r="N70" s="15"/>
      <c r="O70" s="15"/>
      <c r="P70" s="23"/>
      <c r="Q70" s="23"/>
      <c r="R70" s="2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0"/>
    </row>
    <row r="71" spans="1:33" ht="15.75" customHeight="1">
      <c r="A71" s="13"/>
      <c r="B71" s="13"/>
      <c r="C71" s="23"/>
      <c r="D71" s="15"/>
      <c r="E71" s="15"/>
      <c r="F71" s="14"/>
      <c r="G71" s="14"/>
      <c r="H71" s="15"/>
      <c r="I71" s="15"/>
      <c r="J71" s="23"/>
      <c r="K71" s="23"/>
      <c r="L71" s="15"/>
      <c r="M71" s="15"/>
      <c r="N71" s="15"/>
      <c r="O71" s="15"/>
      <c r="P71" s="23"/>
      <c r="Q71" s="23"/>
      <c r="R71" s="2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0"/>
    </row>
    <row r="72" spans="1:33" ht="15.75" customHeight="1">
      <c r="A72" s="13"/>
      <c r="B72" s="13"/>
      <c r="C72" s="23"/>
      <c r="D72" s="15"/>
      <c r="E72" s="15"/>
      <c r="F72" s="14"/>
      <c r="G72" s="14"/>
      <c r="H72" s="15"/>
      <c r="I72" s="15"/>
      <c r="J72" s="23"/>
      <c r="K72" s="23"/>
      <c r="L72" s="15"/>
      <c r="M72" s="15"/>
      <c r="N72" s="15"/>
      <c r="O72" s="15"/>
      <c r="P72" s="23"/>
      <c r="Q72" s="23"/>
      <c r="R72" s="2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0"/>
    </row>
    <row r="73" spans="1:33" ht="15.75" customHeight="1">
      <c r="A73" s="13"/>
      <c r="B73" s="13"/>
      <c r="C73" s="23"/>
      <c r="D73" s="15"/>
      <c r="E73" s="15"/>
      <c r="F73" s="14"/>
      <c r="G73" s="14"/>
      <c r="H73" s="15"/>
      <c r="I73" s="15"/>
      <c r="J73" s="23"/>
      <c r="K73" s="23"/>
      <c r="L73" s="15"/>
      <c r="M73" s="15"/>
      <c r="N73" s="15"/>
      <c r="O73" s="15"/>
      <c r="P73" s="23"/>
      <c r="Q73" s="23"/>
      <c r="R73" s="2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0"/>
    </row>
    <row r="74" spans="1:33" ht="15.75" customHeight="1">
      <c r="A74" s="13"/>
      <c r="B74" s="13"/>
      <c r="C74" s="23"/>
      <c r="D74" s="15"/>
      <c r="E74" s="15"/>
      <c r="F74" s="14"/>
      <c r="G74" s="14"/>
      <c r="H74" s="15"/>
      <c r="I74" s="15"/>
      <c r="J74" s="23"/>
      <c r="K74" s="23"/>
      <c r="L74" s="15"/>
      <c r="M74" s="15"/>
      <c r="N74" s="15"/>
      <c r="O74" s="15"/>
      <c r="P74" s="23"/>
      <c r="Q74" s="23"/>
      <c r="R74" s="2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0"/>
    </row>
    <row r="75" spans="1:33" ht="15.75" customHeight="1">
      <c r="A75" s="13"/>
      <c r="B75" s="13"/>
      <c r="C75" s="23"/>
      <c r="D75" s="15"/>
      <c r="E75" s="15"/>
      <c r="F75" s="14"/>
      <c r="G75" s="14"/>
      <c r="H75" s="15"/>
      <c r="I75" s="15"/>
      <c r="J75" s="23"/>
      <c r="K75" s="23"/>
      <c r="L75" s="15"/>
      <c r="M75" s="15"/>
      <c r="N75" s="15"/>
      <c r="O75" s="15"/>
      <c r="P75" s="23"/>
      <c r="Q75" s="23"/>
      <c r="R75" s="2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0"/>
    </row>
    <row r="76" spans="1:33" ht="15.75" customHeight="1">
      <c r="A76" s="13"/>
      <c r="B76" s="13"/>
      <c r="C76" s="23"/>
      <c r="D76" s="15"/>
      <c r="E76" s="15"/>
      <c r="F76" s="14"/>
      <c r="G76" s="14"/>
      <c r="H76" s="15"/>
      <c r="I76" s="15"/>
      <c r="J76" s="23"/>
      <c r="K76" s="23"/>
      <c r="L76" s="15"/>
      <c r="M76" s="15"/>
      <c r="N76" s="15"/>
      <c r="O76" s="15"/>
      <c r="P76" s="23"/>
      <c r="Q76" s="23"/>
      <c r="R76" s="2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0"/>
    </row>
    <row r="77" spans="1:33" ht="15.75" customHeight="1">
      <c r="A77" s="13"/>
      <c r="B77" s="13"/>
      <c r="C77" s="23"/>
      <c r="D77" s="15"/>
      <c r="E77" s="15"/>
      <c r="F77" s="14"/>
      <c r="G77" s="14"/>
      <c r="H77" s="15"/>
      <c r="I77" s="15"/>
      <c r="J77" s="23"/>
      <c r="K77" s="23"/>
      <c r="L77" s="15"/>
      <c r="M77" s="15"/>
      <c r="N77" s="15"/>
      <c r="O77" s="15"/>
      <c r="P77" s="23"/>
      <c r="Q77" s="23"/>
      <c r="R77" s="2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0"/>
    </row>
    <row r="78" spans="1:33" ht="15.75" customHeight="1">
      <c r="A78" s="13"/>
      <c r="B78" s="13"/>
      <c r="C78" s="23"/>
      <c r="D78" s="15"/>
      <c r="E78" s="15"/>
      <c r="F78" s="14"/>
      <c r="G78" s="14"/>
      <c r="H78" s="15"/>
      <c r="I78" s="15"/>
      <c r="J78" s="23"/>
      <c r="K78" s="23"/>
      <c r="L78" s="15"/>
      <c r="M78" s="15"/>
      <c r="N78" s="15"/>
      <c r="O78" s="15"/>
      <c r="P78" s="23"/>
      <c r="Q78" s="23"/>
      <c r="R78" s="2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0"/>
    </row>
    <row r="79" spans="1:33" ht="15.75" customHeight="1">
      <c r="A79" s="13"/>
      <c r="B79" s="13"/>
      <c r="C79" s="23"/>
      <c r="D79" s="15"/>
      <c r="E79" s="15"/>
      <c r="F79" s="14"/>
      <c r="G79" s="14"/>
      <c r="H79" s="15"/>
      <c r="I79" s="15"/>
      <c r="J79" s="23"/>
      <c r="K79" s="23"/>
      <c r="L79" s="15"/>
      <c r="M79" s="15"/>
      <c r="N79" s="15"/>
      <c r="O79" s="15"/>
      <c r="P79" s="23"/>
      <c r="Q79" s="23"/>
      <c r="R79" s="2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0"/>
    </row>
    <row r="80" spans="1:33" ht="15.75" customHeight="1">
      <c r="A80" s="13"/>
      <c r="B80" s="13"/>
      <c r="C80" s="23"/>
      <c r="D80" s="15"/>
      <c r="E80" s="15"/>
      <c r="F80" s="14"/>
      <c r="G80" s="14"/>
      <c r="H80" s="15"/>
      <c r="I80" s="15"/>
      <c r="J80" s="23"/>
      <c r="K80" s="23"/>
      <c r="L80" s="15"/>
      <c r="M80" s="15"/>
      <c r="N80" s="15"/>
      <c r="O80" s="15"/>
      <c r="P80" s="23"/>
      <c r="Q80" s="23"/>
      <c r="R80" s="2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0"/>
    </row>
    <row r="81" spans="1:33" ht="15.75" customHeight="1">
      <c r="A81" s="13"/>
      <c r="B81" s="13"/>
      <c r="C81" s="23"/>
      <c r="D81" s="15"/>
      <c r="E81" s="15"/>
      <c r="F81" s="14"/>
      <c r="G81" s="14"/>
      <c r="H81" s="15"/>
      <c r="I81" s="15"/>
      <c r="J81" s="23"/>
      <c r="K81" s="23"/>
      <c r="L81" s="15"/>
      <c r="M81" s="15"/>
      <c r="N81" s="15"/>
      <c r="O81" s="15"/>
      <c r="P81" s="23"/>
      <c r="Q81" s="23"/>
      <c r="R81" s="2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0"/>
    </row>
    <row r="82" spans="1:33" ht="15.75" customHeight="1">
      <c r="A82" s="13"/>
      <c r="B82" s="13"/>
      <c r="C82" s="23"/>
      <c r="D82" s="15"/>
      <c r="E82" s="15"/>
      <c r="F82" s="14"/>
      <c r="G82" s="14"/>
      <c r="H82" s="15"/>
      <c r="I82" s="15"/>
      <c r="J82" s="23"/>
      <c r="K82" s="23"/>
      <c r="L82" s="15"/>
      <c r="M82" s="15"/>
      <c r="N82" s="15"/>
      <c r="O82" s="15"/>
      <c r="P82" s="23"/>
      <c r="Q82" s="23"/>
      <c r="R82" s="2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0"/>
    </row>
    <row r="83" spans="1:33" ht="15.75" customHeight="1">
      <c r="A83" s="13"/>
      <c r="B83" s="13"/>
      <c r="C83" s="23"/>
      <c r="D83" s="15"/>
      <c r="E83" s="15"/>
      <c r="F83" s="14"/>
      <c r="G83" s="14"/>
      <c r="H83" s="15"/>
      <c r="I83" s="15"/>
      <c r="J83" s="23"/>
      <c r="K83" s="23"/>
      <c r="L83" s="15"/>
      <c r="M83" s="15"/>
      <c r="N83" s="15"/>
      <c r="O83" s="15"/>
      <c r="P83" s="23"/>
      <c r="Q83" s="23"/>
      <c r="R83" s="2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0"/>
    </row>
    <row r="84" spans="1:33" ht="15.75" customHeight="1">
      <c r="A84" s="13"/>
      <c r="B84" s="13"/>
      <c r="C84" s="23"/>
      <c r="D84" s="15"/>
      <c r="E84" s="15"/>
      <c r="F84" s="14"/>
      <c r="G84" s="14"/>
      <c r="H84" s="15"/>
      <c r="I84" s="15"/>
      <c r="J84" s="23"/>
      <c r="K84" s="23"/>
      <c r="L84" s="15"/>
      <c r="M84" s="15"/>
      <c r="N84" s="15"/>
      <c r="O84" s="15"/>
      <c r="P84" s="23"/>
      <c r="Q84" s="23"/>
      <c r="R84" s="2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0"/>
    </row>
    <row r="85" spans="1:33" ht="15.75" customHeight="1">
      <c r="A85" s="13"/>
      <c r="B85" s="13"/>
      <c r="C85" s="23"/>
      <c r="D85" s="15"/>
      <c r="E85" s="15"/>
      <c r="F85" s="14"/>
      <c r="G85" s="14"/>
      <c r="H85" s="15"/>
      <c r="I85" s="15"/>
      <c r="J85" s="23"/>
      <c r="K85" s="23"/>
      <c r="L85" s="15"/>
      <c r="M85" s="15"/>
      <c r="N85" s="15"/>
      <c r="O85" s="15"/>
      <c r="P85" s="23"/>
      <c r="Q85" s="23"/>
      <c r="R85" s="2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0"/>
    </row>
    <row r="86" spans="1:33" ht="15.75" customHeight="1">
      <c r="A86" s="13"/>
      <c r="B86" s="13"/>
      <c r="C86" s="23"/>
      <c r="D86" s="15"/>
      <c r="E86" s="15"/>
      <c r="F86" s="14"/>
      <c r="G86" s="14"/>
      <c r="H86" s="15"/>
      <c r="I86" s="15"/>
      <c r="J86" s="23"/>
      <c r="K86" s="23"/>
      <c r="L86" s="15"/>
      <c r="M86" s="15"/>
      <c r="N86" s="15"/>
      <c r="O86" s="15"/>
      <c r="P86" s="23"/>
      <c r="Q86" s="23"/>
      <c r="R86" s="2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0"/>
    </row>
    <row r="87" spans="1:33" ht="15.75" customHeight="1">
      <c r="A87" s="13"/>
      <c r="B87" s="13"/>
      <c r="C87" s="23"/>
      <c r="D87" s="15"/>
      <c r="E87" s="15"/>
      <c r="F87" s="14"/>
      <c r="G87" s="14"/>
      <c r="H87" s="15"/>
      <c r="I87" s="15"/>
      <c r="J87" s="23"/>
      <c r="K87" s="23"/>
      <c r="L87" s="15"/>
      <c r="M87" s="15"/>
      <c r="N87" s="15"/>
      <c r="O87" s="15"/>
      <c r="P87" s="23"/>
      <c r="Q87" s="23"/>
      <c r="R87" s="2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0"/>
    </row>
    <row r="88" spans="1:33" ht="15.75" customHeight="1">
      <c r="A88" s="13"/>
      <c r="B88" s="13"/>
      <c r="C88" s="23"/>
      <c r="D88" s="15"/>
      <c r="E88" s="15"/>
      <c r="F88" s="14"/>
      <c r="G88" s="14"/>
      <c r="H88" s="15"/>
      <c r="I88" s="15"/>
      <c r="J88" s="23"/>
      <c r="K88" s="23"/>
      <c r="L88" s="15"/>
      <c r="M88" s="15"/>
      <c r="N88" s="15"/>
      <c r="O88" s="15"/>
      <c r="P88" s="23"/>
      <c r="Q88" s="23"/>
      <c r="R88" s="2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0"/>
    </row>
    <row r="89" spans="1:33" ht="15.75" customHeight="1">
      <c r="A89" s="13"/>
      <c r="B89" s="13"/>
      <c r="C89" s="23"/>
      <c r="D89" s="15"/>
      <c r="E89" s="15"/>
      <c r="F89" s="14"/>
      <c r="G89" s="14"/>
      <c r="H89" s="15"/>
      <c r="I89" s="15"/>
      <c r="J89" s="23"/>
      <c r="K89" s="23"/>
      <c r="L89" s="15"/>
      <c r="M89" s="15"/>
      <c r="N89" s="15"/>
      <c r="O89" s="15"/>
      <c r="P89" s="23"/>
      <c r="Q89" s="23"/>
      <c r="R89" s="2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0"/>
    </row>
    <row r="90" spans="1:33" ht="15.75" customHeight="1">
      <c r="A90" s="13"/>
      <c r="B90" s="13"/>
      <c r="C90" s="23"/>
      <c r="D90" s="15"/>
      <c r="E90" s="15"/>
      <c r="F90" s="14"/>
      <c r="G90" s="14"/>
      <c r="H90" s="15"/>
      <c r="I90" s="15"/>
      <c r="J90" s="23"/>
      <c r="K90" s="23"/>
      <c r="L90" s="15"/>
      <c r="M90" s="15"/>
      <c r="N90" s="15"/>
      <c r="O90" s="15"/>
      <c r="P90" s="23"/>
      <c r="Q90" s="23"/>
      <c r="R90" s="2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0"/>
    </row>
    <row r="91" spans="1:33" ht="15.75" customHeight="1">
      <c r="A91" s="13"/>
      <c r="B91" s="13"/>
      <c r="C91" s="23"/>
      <c r="D91" s="15"/>
      <c r="E91" s="15"/>
      <c r="F91" s="14"/>
      <c r="G91" s="14"/>
      <c r="H91" s="15"/>
      <c r="I91" s="15"/>
      <c r="J91" s="23"/>
      <c r="K91" s="23"/>
      <c r="L91" s="15"/>
      <c r="M91" s="15"/>
      <c r="N91" s="15"/>
      <c r="O91" s="15"/>
      <c r="P91" s="23"/>
      <c r="Q91" s="23"/>
      <c r="R91" s="2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0"/>
    </row>
    <row r="92" spans="1:33" ht="15.75" customHeight="1">
      <c r="A92" s="13"/>
      <c r="B92" s="13"/>
      <c r="C92" s="23"/>
      <c r="D92" s="15"/>
      <c r="E92" s="15"/>
      <c r="F92" s="14"/>
      <c r="G92" s="14"/>
      <c r="H92" s="15"/>
      <c r="I92" s="15"/>
      <c r="J92" s="23"/>
      <c r="K92" s="23"/>
      <c r="L92" s="15"/>
      <c r="M92" s="15"/>
      <c r="N92" s="15"/>
      <c r="O92" s="15"/>
      <c r="P92" s="23"/>
      <c r="Q92" s="23"/>
      <c r="R92" s="2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0"/>
    </row>
    <row r="93" spans="1:33" ht="15.75" customHeight="1">
      <c r="A93" s="13"/>
      <c r="B93" s="13"/>
      <c r="C93" s="23"/>
      <c r="D93" s="15"/>
      <c r="E93" s="15"/>
      <c r="F93" s="14"/>
      <c r="G93" s="14"/>
      <c r="H93" s="15"/>
      <c r="I93" s="15"/>
      <c r="J93" s="23"/>
      <c r="K93" s="23"/>
      <c r="L93" s="15"/>
      <c r="M93" s="15"/>
      <c r="N93" s="15"/>
      <c r="O93" s="15"/>
      <c r="P93" s="23"/>
      <c r="Q93" s="23"/>
      <c r="R93" s="2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0"/>
    </row>
    <row r="94" spans="1:33" ht="15.75" customHeight="1">
      <c r="A94" s="13"/>
      <c r="B94" s="13"/>
      <c r="C94" s="23"/>
      <c r="D94" s="15"/>
      <c r="E94" s="15"/>
      <c r="F94" s="14"/>
      <c r="G94" s="14"/>
      <c r="H94" s="15"/>
      <c r="I94" s="15"/>
      <c r="J94" s="23"/>
      <c r="K94" s="23"/>
      <c r="L94" s="15"/>
      <c r="M94" s="15"/>
      <c r="N94" s="15"/>
      <c r="O94" s="15"/>
      <c r="P94" s="23"/>
      <c r="Q94" s="23"/>
      <c r="R94" s="2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0"/>
    </row>
    <row r="95" spans="1:33" ht="15.75" customHeight="1">
      <c r="A95" s="13"/>
      <c r="B95" s="13"/>
      <c r="C95" s="23"/>
      <c r="D95" s="15"/>
      <c r="E95" s="15"/>
      <c r="F95" s="14"/>
      <c r="G95" s="14"/>
      <c r="H95" s="15"/>
      <c r="I95" s="15"/>
      <c r="J95" s="23"/>
      <c r="K95" s="23"/>
      <c r="L95" s="15"/>
      <c r="M95" s="15"/>
      <c r="N95" s="15"/>
      <c r="O95" s="15"/>
      <c r="P95" s="23"/>
      <c r="Q95" s="23"/>
      <c r="R95" s="2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23"/>
      <c r="D96" s="15"/>
      <c r="E96" s="15"/>
      <c r="F96" s="14"/>
      <c r="G96" s="14"/>
      <c r="H96" s="15"/>
      <c r="I96" s="15"/>
      <c r="J96" s="23"/>
      <c r="K96" s="23"/>
      <c r="L96" s="15"/>
      <c r="M96" s="15"/>
      <c r="N96" s="15"/>
      <c r="O96" s="15"/>
      <c r="P96" s="23"/>
      <c r="Q96" s="23"/>
      <c r="R96" s="2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23"/>
      <c r="D97" s="15"/>
      <c r="E97" s="15"/>
      <c r="F97" s="14"/>
      <c r="G97" s="14"/>
      <c r="H97" s="15"/>
      <c r="I97" s="15"/>
      <c r="J97" s="23"/>
      <c r="K97" s="23"/>
      <c r="L97" s="15"/>
      <c r="M97" s="15"/>
      <c r="N97" s="15"/>
      <c r="O97" s="15"/>
      <c r="P97" s="23"/>
      <c r="Q97" s="23"/>
      <c r="R97" s="2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23"/>
      <c r="D98" s="15"/>
      <c r="E98" s="15"/>
      <c r="F98" s="14"/>
      <c r="G98" s="14"/>
      <c r="H98" s="15"/>
      <c r="I98" s="15"/>
      <c r="J98" s="23"/>
      <c r="K98" s="23"/>
      <c r="L98" s="15"/>
      <c r="M98" s="15"/>
      <c r="N98" s="15"/>
      <c r="O98" s="15"/>
      <c r="P98" s="23"/>
      <c r="Q98" s="23"/>
      <c r="R98" s="2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23"/>
      <c r="D99" s="15"/>
      <c r="E99" s="15"/>
      <c r="F99" s="14"/>
      <c r="G99" s="14"/>
      <c r="H99" s="15"/>
      <c r="I99" s="15"/>
      <c r="J99" s="23"/>
      <c r="K99" s="23"/>
      <c r="L99" s="15"/>
      <c r="M99" s="15"/>
      <c r="N99" s="15"/>
      <c r="O99" s="15"/>
      <c r="P99" s="23"/>
      <c r="Q99" s="23"/>
      <c r="R99" s="2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23"/>
      <c r="D100" s="15"/>
      <c r="E100" s="15"/>
      <c r="F100" s="14"/>
      <c r="G100" s="14"/>
      <c r="H100" s="15"/>
      <c r="I100" s="15"/>
      <c r="J100" s="23"/>
      <c r="K100" s="23"/>
      <c r="L100" s="15"/>
      <c r="M100" s="15"/>
      <c r="N100" s="15"/>
      <c r="O100" s="15"/>
      <c r="P100" s="23"/>
      <c r="Q100" s="23"/>
      <c r="R100" s="2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23"/>
      <c r="D101" s="15"/>
      <c r="E101" s="15"/>
      <c r="F101" s="14"/>
      <c r="G101" s="14"/>
      <c r="H101" s="15"/>
      <c r="I101" s="15"/>
      <c r="J101" s="23"/>
      <c r="K101" s="23"/>
      <c r="L101" s="15"/>
      <c r="M101" s="15"/>
      <c r="N101" s="15"/>
      <c r="O101" s="15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23"/>
      <c r="D102" s="15"/>
      <c r="E102" s="15"/>
      <c r="F102" s="14"/>
      <c r="G102" s="14"/>
      <c r="H102" s="15"/>
      <c r="I102" s="15"/>
      <c r="J102" s="23"/>
      <c r="K102" s="23"/>
      <c r="L102" s="15"/>
      <c r="M102" s="15"/>
      <c r="N102" s="15"/>
      <c r="O102" s="15"/>
      <c r="P102" s="23"/>
      <c r="Q102" s="23"/>
      <c r="R102" s="2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23"/>
      <c r="D103" s="15"/>
      <c r="E103" s="15"/>
      <c r="F103" s="14"/>
      <c r="G103" s="14"/>
      <c r="H103" s="15"/>
      <c r="I103" s="15"/>
      <c r="J103" s="23"/>
      <c r="K103" s="23"/>
      <c r="L103" s="15"/>
      <c r="M103" s="15"/>
      <c r="N103" s="15"/>
      <c r="O103" s="15"/>
      <c r="P103" s="23"/>
      <c r="Q103" s="23"/>
      <c r="R103" s="2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23"/>
      <c r="D104" s="15"/>
      <c r="E104" s="15"/>
      <c r="F104" s="14"/>
      <c r="G104" s="14"/>
      <c r="H104" s="15"/>
      <c r="I104" s="15"/>
      <c r="J104" s="23"/>
      <c r="K104" s="23"/>
      <c r="L104" s="15"/>
      <c r="M104" s="15"/>
      <c r="N104" s="15"/>
      <c r="O104" s="15"/>
      <c r="P104" s="23"/>
      <c r="Q104" s="23"/>
      <c r="R104" s="2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23"/>
      <c r="D105" s="15"/>
      <c r="E105" s="15"/>
      <c r="F105" s="14"/>
      <c r="G105" s="14"/>
      <c r="H105" s="15"/>
      <c r="I105" s="15"/>
      <c r="J105" s="23"/>
      <c r="K105" s="23"/>
      <c r="L105" s="15"/>
      <c r="M105" s="15"/>
      <c r="N105" s="15"/>
      <c r="O105" s="15"/>
      <c r="P105" s="23"/>
      <c r="Q105" s="23"/>
      <c r="R105" s="2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23"/>
      <c r="D106" s="15"/>
      <c r="E106" s="15"/>
      <c r="F106" s="14"/>
      <c r="G106" s="14"/>
      <c r="H106" s="15"/>
      <c r="I106" s="15"/>
      <c r="J106" s="23"/>
      <c r="K106" s="23"/>
      <c r="L106" s="15"/>
      <c r="M106" s="15"/>
      <c r="N106" s="15"/>
      <c r="O106" s="15"/>
      <c r="P106" s="23"/>
      <c r="Q106" s="23"/>
      <c r="R106" s="2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23"/>
      <c r="D107" s="15"/>
      <c r="E107" s="15"/>
      <c r="F107" s="14"/>
      <c r="G107" s="14"/>
      <c r="H107" s="15"/>
      <c r="I107" s="15"/>
      <c r="J107" s="23"/>
      <c r="K107" s="23"/>
      <c r="L107" s="15"/>
      <c r="M107" s="15"/>
      <c r="N107" s="15"/>
      <c r="O107" s="15"/>
      <c r="P107" s="23"/>
      <c r="Q107" s="23"/>
      <c r="R107" s="2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23"/>
      <c r="D108" s="15"/>
      <c r="E108" s="15"/>
      <c r="F108" s="14"/>
      <c r="G108" s="14"/>
      <c r="H108" s="15"/>
      <c r="I108" s="15"/>
      <c r="J108" s="23"/>
      <c r="K108" s="23"/>
      <c r="L108" s="15"/>
      <c r="M108" s="15"/>
      <c r="N108" s="15"/>
      <c r="O108" s="15"/>
      <c r="P108" s="23"/>
      <c r="Q108" s="23"/>
      <c r="R108" s="2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23"/>
      <c r="D109" s="15"/>
      <c r="E109" s="15"/>
      <c r="F109" s="14"/>
      <c r="G109" s="14"/>
      <c r="H109" s="15"/>
      <c r="I109" s="15"/>
      <c r="J109" s="23"/>
      <c r="K109" s="23"/>
      <c r="L109" s="15"/>
      <c r="M109" s="15"/>
      <c r="N109" s="15"/>
      <c r="O109" s="15"/>
      <c r="P109" s="23"/>
      <c r="Q109" s="23"/>
      <c r="R109" s="2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23"/>
      <c r="D110" s="15"/>
      <c r="E110" s="15"/>
      <c r="F110" s="14"/>
      <c r="G110" s="14"/>
      <c r="H110" s="15"/>
      <c r="I110" s="15"/>
      <c r="J110" s="23"/>
      <c r="K110" s="23"/>
      <c r="L110" s="15"/>
      <c r="M110" s="15"/>
      <c r="N110" s="15"/>
      <c r="O110" s="15"/>
      <c r="P110" s="23"/>
      <c r="Q110" s="23"/>
      <c r="R110" s="2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23"/>
      <c r="D111" s="15"/>
      <c r="E111" s="15"/>
      <c r="F111" s="14"/>
      <c r="G111" s="14"/>
      <c r="H111" s="15"/>
      <c r="I111" s="15"/>
      <c r="J111" s="23"/>
      <c r="K111" s="23"/>
      <c r="L111" s="15"/>
      <c r="M111" s="15"/>
      <c r="N111" s="15"/>
      <c r="O111" s="15"/>
      <c r="P111" s="23"/>
      <c r="Q111" s="23"/>
      <c r="R111" s="2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23"/>
      <c r="D112" s="15"/>
      <c r="E112" s="15"/>
      <c r="F112" s="14"/>
      <c r="G112" s="14"/>
      <c r="H112" s="15"/>
      <c r="I112" s="15"/>
      <c r="J112" s="23"/>
      <c r="K112" s="23"/>
      <c r="L112" s="15"/>
      <c r="M112" s="15"/>
      <c r="N112" s="15"/>
      <c r="O112" s="15"/>
      <c r="P112" s="23"/>
      <c r="Q112" s="23"/>
      <c r="R112" s="2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23"/>
      <c r="D113" s="15"/>
      <c r="E113" s="15"/>
      <c r="F113" s="14"/>
      <c r="G113" s="14"/>
      <c r="H113" s="15"/>
      <c r="I113" s="15"/>
      <c r="J113" s="23"/>
      <c r="K113" s="23"/>
      <c r="L113" s="15"/>
      <c r="M113" s="15"/>
      <c r="N113" s="15"/>
      <c r="O113" s="15"/>
      <c r="P113" s="23"/>
      <c r="Q113" s="23"/>
      <c r="R113" s="2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6.1640625" customWidth="1"/>
    <col min="2" max="2" width="28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6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Satin Nickel 2 Pack")</f>
        <v>Ball Catch Door Hardware for Closet or Cabinet, Satin Nickel 2 Pack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50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Info!B1:BJ7000""),3,FALSE),"""")"),"B088P6FH9G")</f>
        <v>B088P6FH9G</v>
      </c>
      <c r="B2" s="2" t="s">
        <v>896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5.1637094485293993</v>
      </c>
      <c r="D3" s="4">
        <f t="shared" ref="D3:G3" si="0">SUM(D4:D99671)</f>
        <v>120</v>
      </c>
      <c r="E3" s="4">
        <f t="shared" si="0"/>
        <v>1</v>
      </c>
      <c r="F3" s="5">
        <f t="shared" si="0"/>
        <v>1153.8000000000006</v>
      </c>
      <c r="G3" s="5">
        <f t="shared" si="0"/>
        <v>-106.87</v>
      </c>
      <c r="H3" s="6">
        <f t="shared" ref="H3:H31" si="1">G3/F3*-1</f>
        <v>9.2624371641532283E-2</v>
      </c>
      <c r="I3" s="7">
        <f t="shared" ref="I3:I31" si="2">J3/F3</f>
        <v>0.29543986499726665</v>
      </c>
      <c r="J3" s="5">
        <f>SUM(J4:J99671)</f>
        <v>340.87851623384648</v>
      </c>
      <c r="K3" s="5">
        <f t="shared" ref="K3:K31" si="3">J3/D3</f>
        <v>2.8406543019487205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28</v>
      </c>
      <c r="X3" s="6">
        <f>AVERAGE(X4:X99671)</f>
        <v>7.4656593406593405E-2</v>
      </c>
      <c r="Y3" s="5">
        <f>ROUND(AVERAGE(Y4:Y99671),2)</f>
        <v>1.05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-1</v>
      </c>
    </row>
    <row r="4" spans="1:33" ht="15.75" customHeight="1">
      <c r="A4" s="13" t="s">
        <v>33</v>
      </c>
      <c r="B4" s="13" t="s">
        <v>897</v>
      </c>
      <c r="C4" s="17">
        <f t="shared" ref="C4:C31" si="4">IFERROR(F4/D4," - ")</f>
        <v>9.99</v>
      </c>
      <c r="D4" s="17">
        <v>6</v>
      </c>
      <c r="E4" s="17">
        <v>0</v>
      </c>
      <c r="F4" s="17">
        <v>59.940000000000005</v>
      </c>
      <c r="G4" s="17">
        <v>-19.809999999999999</v>
      </c>
      <c r="H4" s="17">
        <f t="shared" si="1"/>
        <v>0.3304971638304971</v>
      </c>
      <c r="I4" s="17">
        <f t="shared" si="2"/>
        <v>7.6757572386489933E-2</v>
      </c>
      <c r="J4" s="17">
        <f t="shared" ref="J4:J31" si="5">F4*0.85+G4+AF4*D4+D4*AE4+AG4+AD4</f>
        <v>4.6008488888462074</v>
      </c>
      <c r="K4" s="17">
        <f t="shared" si="3"/>
        <v>0.7668081481410346</v>
      </c>
      <c r="L4" s="17">
        <v>34</v>
      </c>
      <c r="M4" s="17">
        <f t="shared" ref="M4:M31" si="6">IFERROR(D4/L4,"-")</f>
        <v>0.17647058823529413</v>
      </c>
      <c r="N4" s="17">
        <v>116</v>
      </c>
      <c r="O4" s="17">
        <f t="shared" ref="O4:P4" si="7">D4/7</f>
        <v>0.8571428571428571</v>
      </c>
      <c r="P4" s="17">
        <f t="shared" si="7"/>
        <v>0</v>
      </c>
      <c r="Q4" s="17">
        <f t="shared" ref="Q4:Q31" si="8">ROUNDDOWN(N4/(O4+P4),0)</f>
        <v>135</v>
      </c>
      <c r="R4" s="17"/>
      <c r="S4" s="57">
        <v>0.585365853658536</v>
      </c>
      <c r="T4" s="57">
        <v>0</v>
      </c>
      <c r="U4" s="57" t="s">
        <v>63</v>
      </c>
      <c r="V4" s="57" t="s">
        <v>63</v>
      </c>
      <c r="W4" s="57">
        <v>2</v>
      </c>
      <c r="X4" s="57">
        <f t="shared" ref="X4:X31" si="9">IFERROR(W4/D4,0)</f>
        <v>0.33333333333333331</v>
      </c>
      <c r="Y4" s="57">
        <f t="shared" ref="Y4:Y31" si="10">IFERROR(G4/(W4+Z4)*-1,0)</f>
        <v>9.9049999999999994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9.4473749999999992E-3</v>
      </c>
      <c r="AD4" s="57">
        <f t="shared" ref="AD4:AD31" si="12">IFERROR(AB4*AC4*D4*2,0)</f>
        <v>-7.8224264999999987E-2</v>
      </c>
      <c r="AE4" s="57">
        <v>-3.31</v>
      </c>
      <c r="AF4" s="57">
        <v>-1.0999878076923</v>
      </c>
      <c r="AG4" s="57">
        <v>0</v>
      </c>
    </row>
    <row r="5" spans="1:33" ht="15.75" customHeight="1">
      <c r="A5" s="13" t="s">
        <v>36</v>
      </c>
      <c r="B5" s="13" t="s">
        <v>898</v>
      </c>
      <c r="C5" s="17">
        <f t="shared" si="4"/>
        <v>8.6150000000000002</v>
      </c>
      <c r="D5" s="17">
        <v>24</v>
      </c>
      <c r="E5" s="17">
        <v>0</v>
      </c>
      <c r="F5" s="17">
        <v>206.76000000000002</v>
      </c>
      <c r="G5" s="17">
        <v>-22.23</v>
      </c>
      <c r="H5" s="17">
        <f t="shared" si="1"/>
        <v>0.1075159605339524</v>
      </c>
      <c r="I5" s="17">
        <f t="shared" si="2"/>
        <v>0.22907426753426594</v>
      </c>
      <c r="J5" s="17">
        <f t="shared" si="5"/>
        <v>47.363395555384827</v>
      </c>
      <c r="K5" s="17">
        <f t="shared" si="3"/>
        <v>1.973474814807701</v>
      </c>
      <c r="L5" s="17">
        <v>25</v>
      </c>
      <c r="M5" s="17">
        <f t="shared" si="6"/>
        <v>0.96</v>
      </c>
      <c r="N5" s="17">
        <v>90</v>
      </c>
      <c r="O5" s="17">
        <f t="shared" ref="O5:P5" si="13">D5/7</f>
        <v>3.4285714285714284</v>
      </c>
      <c r="P5" s="17">
        <f t="shared" si="13"/>
        <v>0</v>
      </c>
      <c r="Q5" s="17">
        <f t="shared" si="8"/>
        <v>26</v>
      </c>
      <c r="R5" s="17"/>
      <c r="S5" s="57">
        <v>0.67614533965244805</v>
      </c>
      <c r="T5" s="57">
        <v>0</v>
      </c>
      <c r="U5" s="57" t="s">
        <v>63</v>
      </c>
      <c r="V5" s="57" t="s">
        <v>63</v>
      </c>
      <c r="W5" s="57">
        <v>13</v>
      </c>
      <c r="X5" s="57">
        <f t="shared" si="9"/>
        <v>0.54166666666666663</v>
      </c>
      <c r="Y5" s="57">
        <f t="shared" si="10"/>
        <v>1.482</v>
      </c>
      <c r="Z5" s="57">
        <v>2</v>
      </c>
      <c r="AA5" s="57" t="s">
        <v>35</v>
      </c>
      <c r="AB5" s="60">
        <f t="shared" si="11"/>
        <v>-0.69</v>
      </c>
      <c r="AC5" s="57">
        <v>9.4473749999999992E-3</v>
      </c>
      <c r="AD5" s="57">
        <f t="shared" si="12"/>
        <v>-0.31289705999999995</v>
      </c>
      <c r="AE5" s="57">
        <v>-3.31</v>
      </c>
      <c r="AF5" s="57">
        <v>-1.0999878076923</v>
      </c>
      <c r="AG5" s="57">
        <v>0</v>
      </c>
    </row>
    <row r="6" spans="1:33" ht="15.75" customHeight="1">
      <c r="A6" s="13" t="s">
        <v>38</v>
      </c>
      <c r="B6" s="13" t="s">
        <v>899</v>
      </c>
      <c r="C6" s="17">
        <f t="shared" si="4"/>
        <v>10.123333333333333</v>
      </c>
      <c r="D6" s="17">
        <v>15</v>
      </c>
      <c r="E6" s="17">
        <v>0</v>
      </c>
      <c r="F6" s="17">
        <v>151.85</v>
      </c>
      <c r="G6" s="17">
        <v>-22.24</v>
      </c>
      <c r="H6" s="17">
        <f t="shared" si="1"/>
        <v>0.14646032268686204</v>
      </c>
      <c r="I6" s="17">
        <f t="shared" si="2"/>
        <v>0.26662576372812313</v>
      </c>
      <c r="J6" s="17">
        <f t="shared" si="5"/>
        <v>40.487122222115495</v>
      </c>
      <c r="K6" s="17">
        <f t="shared" si="3"/>
        <v>2.6991414814743662</v>
      </c>
      <c r="L6" s="17">
        <v>28</v>
      </c>
      <c r="M6" s="17">
        <f t="shared" si="6"/>
        <v>0.5357142857142857</v>
      </c>
      <c r="N6" s="17">
        <v>78</v>
      </c>
      <c r="O6" s="17">
        <f t="shared" ref="O6:P6" si="14">D6/7</f>
        <v>2.1428571428571428</v>
      </c>
      <c r="P6" s="17">
        <f t="shared" si="14"/>
        <v>0</v>
      </c>
      <c r="Q6" s="17">
        <f t="shared" si="8"/>
        <v>36</v>
      </c>
      <c r="R6" s="17"/>
      <c r="S6" s="57">
        <v>0.74025974025973995</v>
      </c>
      <c r="T6" s="57">
        <v>0</v>
      </c>
      <c r="U6" s="57" t="s">
        <v>63</v>
      </c>
      <c r="V6" s="57" t="s">
        <v>63</v>
      </c>
      <c r="W6" s="57">
        <v>3</v>
      </c>
      <c r="X6" s="57">
        <f t="shared" si="9"/>
        <v>0.2</v>
      </c>
      <c r="Y6" s="57">
        <f t="shared" si="10"/>
        <v>7.4133333333333331</v>
      </c>
      <c r="Z6" s="57">
        <v>0</v>
      </c>
      <c r="AA6" s="57" t="s">
        <v>35</v>
      </c>
      <c r="AB6" s="60">
        <f t="shared" si="11"/>
        <v>-0.69</v>
      </c>
      <c r="AC6" s="57">
        <v>9.4473749999999992E-3</v>
      </c>
      <c r="AD6" s="57">
        <f t="shared" si="12"/>
        <v>-0.19556066249999995</v>
      </c>
      <c r="AE6" s="57">
        <v>-3.31</v>
      </c>
      <c r="AF6" s="57">
        <v>-1.0999878076923</v>
      </c>
      <c r="AG6" s="57">
        <v>0</v>
      </c>
    </row>
    <row r="7" spans="1:33" ht="15.75" customHeight="1">
      <c r="A7" s="13" t="s">
        <v>40</v>
      </c>
      <c r="B7" s="13" t="s">
        <v>900</v>
      </c>
      <c r="C7" s="17">
        <f t="shared" si="4"/>
        <v>12.220769230769232</v>
      </c>
      <c r="D7" s="17">
        <v>13</v>
      </c>
      <c r="E7" s="17">
        <v>0</v>
      </c>
      <c r="F7" s="17">
        <v>158.87</v>
      </c>
      <c r="G7" s="17">
        <v>-25.16</v>
      </c>
      <c r="H7" s="17">
        <f t="shared" si="1"/>
        <v>0.15836847737143575</v>
      </c>
      <c r="I7" s="17">
        <f t="shared" si="2"/>
        <v>0.32970461753949776</v>
      </c>
      <c r="J7" s="17">
        <f t="shared" si="5"/>
        <v>52.38017258850001</v>
      </c>
      <c r="K7" s="17">
        <f t="shared" si="3"/>
        <v>4.0292440452692313</v>
      </c>
      <c r="L7" s="17">
        <v>23</v>
      </c>
      <c r="M7" s="17">
        <f t="shared" si="6"/>
        <v>0.56521739130434778</v>
      </c>
      <c r="N7" s="17">
        <v>63</v>
      </c>
      <c r="O7" s="17">
        <f t="shared" ref="O7:P7" si="15">D7/7</f>
        <v>1.8571428571428572</v>
      </c>
      <c r="P7" s="17">
        <f t="shared" si="15"/>
        <v>0</v>
      </c>
      <c r="Q7" s="17">
        <f t="shared" si="8"/>
        <v>33</v>
      </c>
      <c r="R7" s="17"/>
      <c r="S7" s="57">
        <v>0.88888888888888884</v>
      </c>
      <c r="T7" s="57">
        <v>0</v>
      </c>
      <c r="U7" s="57" t="s">
        <v>63</v>
      </c>
      <c r="V7" s="57" t="s">
        <v>63</v>
      </c>
      <c r="W7" s="57">
        <v>8</v>
      </c>
      <c r="X7" s="57">
        <f t="shared" si="9"/>
        <v>0.61538461538461542</v>
      </c>
      <c r="Y7" s="57">
        <f t="shared" si="10"/>
        <v>1.7971428571428572</v>
      </c>
      <c r="Z7" s="57">
        <v>6</v>
      </c>
      <c r="AA7" s="57" t="s">
        <v>35</v>
      </c>
      <c r="AB7" s="60">
        <f t="shared" si="11"/>
        <v>-0.69</v>
      </c>
      <c r="AC7" s="57">
        <v>9.4473749999999992E-3</v>
      </c>
      <c r="AD7" s="57">
        <f t="shared" si="12"/>
        <v>-0.16948590749999998</v>
      </c>
      <c r="AE7" s="57">
        <v>-3.31</v>
      </c>
      <c r="AF7" s="57">
        <v>-1.0999878080000001</v>
      </c>
      <c r="AG7" s="57">
        <v>0</v>
      </c>
    </row>
    <row r="8" spans="1:33" ht="15.75" customHeight="1">
      <c r="A8" s="13" t="s">
        <v>42</v>
      </c>
      <c r="B8" s="13" t="s">
        <v>88</v>
      </c>
      <c r="C8" s="17">
        <f t="shared" si="4"/>
        <v>13.156666666666666</v>
      </c>
      <c r="D8" s="17">
        <v>6</v>
      </c>
      <c r="E8" s="17">
        <v>0</v>
      </c>
      <c r="F8" s="17">
        <v>78.94</v>
      </c>
      <c r="G8" s="17">
        <v>0</v>
      </c>
      <c r="H8" s="17">
        <f t="shared" si="1"/>
        <v>0</v>
      </c>
      <c r="I8" s="17">
        <f t="shared" si="2"/>
        <v>0.51381870898150472</v>
      </c>
      <c r="J8" s="17">
        <f t="shared" si="5"/>
        <v>40.560848886999985</v>
      </c>
      <c r="K8" s="17">
        <f t="shared" si="3"/>
        <v>6.7601414811666638</v>
      </c>
      <c r="L8" s="17">
        <v>13</v>
      </c>
      <c r="M8" s="17">
        <f t="shared" si="6"/>
        <v>0.46153846153846156</v>
      </c>
      <c r="N8" s="17">
        <v>58</v>
      </c>
      <c r="O8" s="17">
        <f t="shared" ref="O8:P8" si="16">D8/7</f>
        <v>0.8571428571428571</v>
      </c>
      <c r="P8" s="17">
        <f t="shared" si="16"/>
        <v>0</v>
      </c>
      <c r="Q8" s="17">
        <f t="shared" si="8"/>
        <v>67</v>
      </c>
      <c r="R8" s="17"/>
      <c r="S8" s="57">
        <v>1.014925373134328</v>
      </c>
      <c r="T8" s="57">
        <v>0</v>
      </c>
      <c r="U8" s="57" t="s">
        <v>63</v>
      </c>
      <c r="V8" s="57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9.4473749999999992E-3</v>
      </c>
      <c r="AD8" s="57">
        <f t="shared" si="12"/>
        <v>-7.8224264999999987E-2</v>
      </c>
      <c r="AE8" s="57">
        <v>-3.31</v>
      </c>
      <c r="AF8" s="57">
        <v>-1.0999878080000001</v>
      </c>
      <c r="AG8" s="57">
        <v>0</v>
      </c>
    </row>
    <row r="9" spans="1:33" ht="15.75" customHeight="1">
      <c r="A9" s="13" t="s">
        <v>44</v>
      </c>
      <c r="B9" s="13" t="s">
        <v>88</v>
      </c>
      <c r="C9" s="17">
        <f t="shared" si="4"/>
        <v>15.99</v>
      </c>
      <c r="D9" s="17">
        <v>4</v>
      </c>
      <c r="E9" s="17">
        <v>0</v>
      </c>
      <c r="F9" s="17">
        <v>63.96</v>
      </c>
      <c r="G9" s="17">
        <v>0</v>
      </c>
      <c r="H9" s="17">
        <f t="shared" si="1"/>
        <v>0</v>
      </c>
      <c r="I9" s="17">
        <f t="shared" si="2"/>
        <v>0.57247401066291426</v>
      </c>
      <c r="J9" s="17">
        <f t="shared" si="5"/>
        <v>36.615437721999996</v>
      </c>
      <c r="K9" s="17">
        <f t="shared" si="3"/>
        <v>9.153859430499999</v>
      </c>
      <c r="L9" s="17">
        <v>9</v>
      </c>
      <c r="M9" s="17">
        <f t="shared" si="6"/>
        <v>0.44444444444444442</v>
      </c>
      <c r="N9" s="17">
        <v>54</v>
      </c>
      <c r="O9" s="17">
        <f t="shared" ref="O9:P9" si="17">D9/7</f>
        <v>0.5714285714285714</v>
      </c>
      <c r="P9" s="17">
        <f t="shared" si="17"/>
        <v>0</v>
      </c>
      <c r="Q9" s="17">
        <f t="shared" si="8"/>
        <v>94</v>
      </c>
      <c r="R9" s="17"/>
      <c r="S9" s="57">
        <v>1.0604288499025341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9.4473749999999992E-3</v>
      </c>
      <c r="AD9" s="57">
        <f t="shared" si="12"/>
        <v>-5.2149509999999989E-2</v>
      </c>
      <c r="AE9" s="57">
        <v>-3.31</v>
      </c>
      <c r="AF9" s="57">
        <v>-1.1146031919999999</v>
      </c>
      <c r="AG9" s="57">
        <v>0</v>
      </c>
    </row>
    <row r="10" spans="1:33" ht="15.75" customHeight="1">
      <c r="A10" s="13" t="s">
        <v>46</v>
      </c>
      <c r="B10" s="13" t="s">
        <v>901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54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1.0970464135021101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9.4473749999999992E-3</v>
      </c>
      <c r="AD10" s="57">
        <f t="shared" si="12"/>
        <v>0</v>
      </c>
      <c r="AE10" s="57">
        <v>-3.31</v>
      </c>
      <c r="AF10" s="57">
        <v>-1.1146031919999999</v>
      </c>
      <c r="AG10" s="57">
        <v>0</v>
      </c>
    </row>
    <row r="11" spans="1:33" ht="15.75" customHeight="1">
      <c r="A11" s="13" t="s">
        <v>48</v>
      </c>
      <c r="B11" s="13" t="s">
        <v>902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54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1.1466666666666669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9.4473749999999992E-3</v>
      </c>
      <c r="AD11" s="57">
        <f t="shared" si="12"/>
        <v>0</v>
      </c>
      <c r="AE11" s="57">
        <v>-3.31</v>
      </c>
      <c r="AF11" s="57">
        <v>-1.1146031919999999</v>
      </c>
      <c r="AG11" s="57">
        <v>0</v>
      </c>
    </row>
    <row r="12" spans="1:33" ht="15.75" customHeight="1">
      <c r="A12" s="13" t="s">
        <v>50</v>
      </c>
      <c r="B12" s="13" t="s">
        <v>903</v>
      </c>
      <c r="C12" s="17">
        <f t="shared" si="4"/>
        <v>12.99</v>
      </c>
      <c r="D12" s="17">
        <v>2</v>
      </c>
      <c r="E12" s="17">
        <v>0</v>
      </c>
      <c r="F12" s="17">
        <v>25.98</v>
      </c>
      <c r="G12" s="17">
        <v>0</v>
      </c>
      <c r="H12" s="17">
        <f t="shared" si="1"/>
        <v>0</v>
      </c>
      <c r="I12" s="17">
        <f t="shared" si="2"/>
        <v>0.50778807717474972</v>
      </c>
      <c r="J12" s="17">
        <f t="shared" si="5"/>
        <v>13.192334244999998</v>
      </c>
      <c r="K12" s="17">
        <f t="shared" si="3"/>
        <v>6.5961671224999989</v>
      </c>
      <c r="L12" s="17">
        <v>8</v>
      </c>
      <c r="M12" s="17">
        <f t="shared" si="6"/>
        <v>0.25</v>
      </c>
      <c r="N12" s="17">
        <v>52</v>
      </c>
      <c r="O12" s="17">
        <f t="shared" ref="O12:P12" si="20">D12/7</f>
        <v>0.2857142857142857</v>
      </c>
      <c r="P12" s="17">
        <f t="shared" si="20"/>
        <v>0</v>
      </c>
      <c r="Q12" s="17">
        <f t="shared" si="8"/>
        <v>182</v>
      </c>
      <c r="R12" s="17"/>
      <c r="S12" s="57">
        <v>1.1941747572815531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9.4473749999999992E-3</v>
      </c>
      <c r="AD12" s="57">
        <f t="shared" si="12"/>
        <v>-2.6074754999999995E-2</v>
      </c>
      <c r="AE12" s="57">
        <v>-3.31</v>
      </c>
      <c r="AF12" s="57">
        <v>-1.1222954999999999</v>
      </c>
      <c r="AG12" s="57">
        <v>0</v>
      </c>
    </row>
    <row r="13" spans="1:33" ht="15.75" customHeight="1">
      <c r="A13" s="13" t="s">
        <v>52</v>
      </c>
      <c r="B13" s="13" t="s">
        <v>904</v>
      </c>
      <c r="C13" s="17">
        <f t="shared" si="4"/>
        <v>10.323333333333332</v>
      </c>
      <c r="D13" s="17">
        <v>3</v>
      </c>
      <c r="E13" s="17">
        <v>0</v>
      </c>
      <c r="F13" s="17">
        <v>30.97</v>
      </c>
      <c r="G13" s="17">
        <v>0</v>
      </c>
      <c r="H13" s="17">
        <f t="shared" si="1"/>
        <v>0</v>
      </c>
      <c r="I13" s="17">
        <f t="shared" si="2"/>
        <v>0.41938977615434286</v>
      </c>
      <c r="J13" s="17">
        <f t="shared" si="5"/>
        <v>12.988501367499998</v>
      </c>
      <c r="K13" s="17">
        <f t="shared" si="3"/>
        <v>4.3295004558333323</v>
      </c>
      <c r="L13" s="17">
        <v>6</v>
      </c>
      <c r="M13" s="17">
        <f t="shared" si="6"/>
        <v>0.5</v>
      </c>
      <c r="N13" s="17">
        <v>49</v>
      </c>
      <c r="O13" s="17">
        <f t="shared" ref="O13:P13" si="21">D13/7</f>
        <v>0.42857142857142855</v>
      </c>
      <c r="P13" s="17">
        <f t="shared" si="21"/>
        <v>0</v>
      </c>
      <c r="Q13" s="17">
        <f t="shared" si="8"/>
        <v>114</v>
      </c>
      <c r="R13" s="17"/>
      <c r="S13" s="57">
        <v>1.2219321148825071</v>
      </c>
      <c r="T13" s="57">
        <v>200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9.4473749999999992E-3</v>
      </c>
      <c r="AD13" s="57">
        <f t="shared" si="12"/>
        <v>-3.9112132499999994E-2</v>
      </c>
      <c r="AE13" s="57">
        <v>-3.31</v>
      </c>
      <c r="AF13" s="57">
        <v>-1.1222954999999999</v>
      </c>
      <c r="AG13" s="57">
        <v>0</v>
      </c>
    </row>
    <row r="14" spans="1:33" ht="15.75" customHeight="1">
      <c r="A14" s="13" t="s">
        <v>54</v>
      </c>
      <c r="B14" s="13" t="s">
        <v>905</v>
      </c>
      <c r="C14" s="17">
        <f t="shared" si="4"/>
        <v>8.39</v>
      </c>
      <c r="D14" s="17">
        <v>5</v>
      </c>
      <c r="E14" s="17">
        <v>0</v>
      </c>
      <c r="F14" s="17">
        <v>41.95</v>
      </c>
      <c r="G14" s="17">
        <v>0</v>
      </c>
      <c r="H14" s="17">
        <f t="shared" si="1"/>
        <v>0</v>
      </c>
      <c r="I14" s="17">
        <f t="shared" si="2"/>
        <v>0.32016294666269363</v>
      </c>
      <c r="J14" s="17">
        <f t="shared" si="5"/>
        <v>13.430835612499999</v>
      </c>
      <c r="K14" s="17">
        <f t="shared" si="3"/>
        <v>2.6861671224999997</v>
      </c>
      <c r="L14" s="17">
        <v>8</v>
      </c>
      <c r="M14" s="17">
        <f t="shared" si="6"/>
        <v>0.625</v>
      </c>
      <c r="N14" s="17">
        <v>44</v>
      </c>
      <c r="O14" s="17">
        <f t="shared" ref="O14:P14" si="22">D14/7</f>
        <v>0.7142857142857143</v>
      </c>
      <c r="P14" s="17">
        <f t="shared" si="22"/>
        <v>0</v>
      </c>
      <c r="Q14" s="17">
        <f t="shared" si="8"/>
        <v>61</v>
      </c>
      <c r="R14" s="17"/>
      <c r="S14" s="57">
        <v>1.279069767441861</v>
      </c>
      <c r="T14" s="57">
        <v>200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9.4473749999999992E-3</v>
      </c>
      <c r="AD14" s="57">
        <f t="shared" si="12"/>
        <v>-6.5186887499999985E-2</v>
      </c>
      <c r="AE14" s="57">
        <v>-3.31</v>
      </c>
      <c r="AF14" s="57">
        <v>-1.1222954999999999</v>
      </c>
      <c r="AG14" s="57">
        <v>0</v>
      </c>
    </row>
    <row r="15" spans="1:33" ht="15.75" customHeight="1">
      <c r="A15" s="13" t="s">
        <v>56</v>
      </c>
      <c r="B15" s="13" t="s">
        <v>906</v>
      </c>
      <c r="C15" s="17">
        <f t="shared" si="4"/>
        <v>8.49</v>
      </c>
      <c r="D15" s="17">
        <v>2</v>
      </c>
      <c r="E15" s="17">
        <v>0</v>
      </c>
      <c r="F15" s="17">
        <v>16.98</v>
      </c>
      <c r="G15" s="17">
        <v>0</v>
      </c>
      <c r="H15" s="17">
        <f t="shared" si="1"/>
        <v>0</v>
      </c>
      <c r="I15" s="17">
        <f t="shared" si="2"/>
        <v>0.32640366578327445</v>
      </c>
      <c r="J15" s="17">
        <f t="shared" si="5"/>
        <v>5.5423342450000002</v>
      </c>
      <c r="K15" s="17">
        <f t="shared" si="3"/>
        <v>2.7711671225000001</v>
      </c>
      <c r="L15" s="17">
        <v>3</v>
      </c>
      <c r="M15" s="17">
        <f t="shared" si="6"/>
        <v>0.66666666666666663</v>
      </c>
      <c r="N15" s="17">
        <v>43</v>
      </c>
      <c r="O15" s="17">
        <f t="shared" ref="O15:P15" si="23">D15/7</f>
        <v>0.2857142857142857</v>
      </c>
      <c r="P15" s="17">
        <f t="shared" si="23"/>
        <v>0</v>
      </c>
      <c r="Q15" s="17">
        <f t="shared" si="8"/>
        <v>150</v>
      </c>
      <c r="R15" s="17"/>
      <c r="S15" s="57">
        <v>1.2996845425867509</v>
      </c>
      <c r="T15" s="57">
        <v>200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9.4473749999999992E-3</v>
      </c>
      <c r="AD15" s="57">
        <f t="shared" si="12"/>
        <v>-2.6074754999999995E-2</v>
      </c>
      <c r="AE15" s="57">
        <v>-3.31</v>
      </c>
      <c r="AF15" s="57">
        <v>-1.1222954999999999</v>
      </c>
      <c r="AG15" s="57">
        <v>0</v>
      </c>
    </row>
    <row r="16" spans="1:33" ht="15.75" customHeight="1">
      <c r="A16" s="13" t="s">
        <v>57</v>
      </c>
      <c r="B16" s="13" t="s">
        <v>907</v>
      </c>
      <c r="C16" s="17">
        <f t="shared" si="4"/>
        <v>9.1900000000000013</v>
      </c>
      <c r="D16" s="17">
        <v>5</v>
      </c>
      <c r="E16" s="17">
        <v>0</v>
      </c>
      <c r="F16" s="17">
        <v>45.95</v>
      </c>
      <c r="G16" s="17">
        <v>-17.43</v>
      </c>
      <c r="H16" s="17">
        <f t="shared" si="1"/>
        <v>0.37932535364526654</v>
      </c>
      <c r="I16" s="17">
        <f t="shared" si="2"/>
        <v>-1.3039486126224055E-2</v>
      </c>
      <c r="J16" s="17">
        <f t="shared" si="5"/>
        <v>-0.59916438749999534</v>
      </c>
      <c r="K16" s="17">
        <f t="shared" si="3"/>
        <v>-0.11983287749999907</v>
      </c>
      <c r="L16" s="17">
        <v>22</v>
      </c>
      <c r="M16" s="17">
        <f t="shared" si="6"/>
        <v>0.22727272727272727</v>
      </c>
      <c r="N16" s="17">
        <v>38</v>
      </c>
      <c r="O16" s="17">
        <f t="shared" ref="O16:P16" si="24">D16/7</f>
        <v>0.7142857142857143</v>
      </c>
      <c r="P16" s="17">
        <f t="shared" si="24"/>
        <v>0</v>
      </c>
      <c r="Q16" s="17">
        <f t="shared" si="8"/>
        <v>53</v>
      </c>
      <c r="R16" s="17"/>
      <c r="S16" s="57">
        <v>1.3</v>
      </c>
      <c r="T16" s="57">
        <v>200</v>
      </c>
      <c r="U16" s="58" t="s">
        <v>63</v>
      </c>
      <c r="V16" s="61" t="s">
        <v>63</v>
      </c>
      <c r="W16" s="57">
        <v>2</v>
      </c>
      <c r="X16" s="57">
        <f t="shared" si="9"/>
        <v>0.4</v>
      </c>
      <c r="Y16" s="57">
        <f t="shared" si="10"/>
        <v>8.7149999999999999</v>
      </c>
      <c r="Z16" s="57">
        <v>0</v>
      </c>
      <c r="AA16" s="57" t="s">
        <v>35</v>
      </c>
      <c r="AB16" s="60">
        <f t="shared" si="11"/>
        <v>-0.69</v>
      </c>
      <c r="AC16" s="57">
        <v>9.4473749999999992E-3</v>
      </c>
      <c r="AD16" s="57">
        <f t="shared" si="12"/>
        <v>-6.5186887499999985E-2</v>
      </c>
      <c r="AE16" s="57">
        <v>-3.31</v>
      </c>
      <c r="AF16" s="57">
        <v>-1.1222954999999999</v>
      </c>
      <c r="AG16" s="57">
        <v>0</v>
      </c>
    </row>
    <row r="17" spans="1:33" ht="15.75" customHeight="1">
      <c r="A17" s="13" t="s">
        <v>59</v>
      </c>
      <c r="B17" s="13" t="s">
        <v>88</v>
      </c>
      <c r="C17" s="17">
        <f t="shared" si="4"/>
        <v>10.24</v>
      </c>
      <c r="D17" s="17">
        <v>4</v>
      </c>
      <c r="E17" s="17">
        <v>0</v>
      </c>
      <c r="F17" s="17">
        <v>40.96</v>
      </c>
      <c r="G17" s="17">
        <v>0</v>
      </c>
      <c r="H17" s="17">
        <f t="shared" si="1"/>
        <v>0</v>
      </c>
      <c r="I17" s="17">
        <f t="shared" si="2"/>
        <v>0.41588546118164066</v>
      </c>
      <c r="J17" s="17">
        <f t="shared" si="5"/>
        <v>17.034668490000001</v>
      </c>
      <c r="K17" s="17">
        <f t="shared" si="3"/>
        <v>4.2586671225000003</v>
      </c>
      <c r="L17" s="17">
        <v>4</v>
      </c>
      <c r="M17" s="17">
        <f t="shared" si="6"/>
        <v>1</v>
      </c>
      <c r="N17" s="17">
        <v>34</v>
      </c>
      <c r="O17" s="17">
        <f t="shared" ref="O17:P17" si="25">D17/7</f>
        <v>0.5714285714285714</v>
      </c>
      <c r="P17" s="17">
        <f t="shared" si="25"/>
        <v>0</v>
      </c>
      <c r="Q17" s="17">
        <f t="shared" si="8"/>
        <v>59</v>
      </c>
      <c r="R17" s="17"/>
      <c r="S17" s="57">
        <v>1.2615384615384611</v>
      </c>
      <c r="T17" s="57">
        <v>200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9.4473749999999992E-3</v>
      </c>
      <c r="AD17" s="57">
        <f t="shared" si="12"/>
        <v>-5.2149509999999989E-2</v>
      </c>
      <c r="AE17" s="57">
        <v>-3.31</v>
      </c>
      <c r="AF17" s="57">
        <v>-1.1222954999999999</v>
      </c>
      <c r="AG17" s="57">
        <v>0</v>
      </c>
    </row>
    <row r="18" spans="1:33" ht="15.75" customHeight="1">
      <c r="A18" s="13" t="s">
        <v>61</v>
      </c>
      <c r="B18" s="13" t="s">
        <v>88</v>
      </c>
      <c r="C18" s="17">
        <f t="shared" si="4"/>
        <v>10.74</v>
      </c>
      <c r="D18" s="17">
        <v>4</v>
      </c>
      <c r="E18" s="17">
        <v>0</v>
      </c>
      <c r="F18" s="17">
        <v>42.96</v>
      </c>
      <c r="G18" s="17">
        <v>0</v>
      </c>
      <c r="H18" s="17">
        <f t="shared" si="1"/>
        <v>0</v>
      </c>
      <c r="I18" s="17">
        <f t="shared" si="2"/>
        <v>0.43609563524208561</v>
      </c>
      <c r="J18" s="17">
        <f t="shared" si="5"/>
        <v>18.734668489999997</v>
      </c>
      <c r="K18" s="17">
        <f t="shared" si="3"/>
        <v>4.6836671224999993</v>
      </c>
      <c r="L18" s="17">
        <v>7</v>
      </c>
      <c r="M18" s="17">
        <f t="shared" si="6"/>
        <v>0.5714285714285714</v>
      </c>
      <c r="N18" s="17">
        <v>28</v>
      </c>
      <c r="O18" s="17">
        <f t="shared" ref="O18:P18" si="26">D18/7</f>
        <v>0.5714285714285714</v>
      </c>
      <c r="P18" s="17">
        <f t="shared" si="26"/>
        <v>0</v>
      </c>
      <c r="Q18" s="17">
        <f t="shared" si="8"/>
        <v>49</v>
      </c>
      <c r="R18" s="17"/>
      <c r="S18" s="57">
        <v>1.1454545454545459</v>
      </c>
      <c r="T18" s="57">
        <v>200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9.4473749999999992E-3</v>
      </c>
      <c r="AD18" s="57">
        <f t="shared" si="12"/>
        <v>-5.2149509999999989E-2</v>
      </c>
      <c r="AE18" s="57">
        <v>-3.31</v>
      </c>
      <c r="AF18" s="57">
        <v>-1.1222954999999999</v>
      </c>
      <c r="AG18" s="57">
        <v>0</v>
      </c>
    </row>
    <row r="19" spans="1:33" ht="15.75" customHeight="1">
      <c r="A19" s="13" t="s">
        <v>64</v>
      </c>
      <c r="B19" s="13" t="s">
        <v>904</v>
      </c>
      <c r="C19" s="17">
        <f t="shared" si="4"/>
        <v>9.99</v>
      </c>
      <c r="D19" s="17">
        <v>1</v>
      </c>
      <c r="E19" s="17">
        <v>0</v>
      </c>
      <c r="F19" s="17">
        <v>9.99</v>
      </c>
      <c r="G19" s="17">
        <v>0</v>
      </c>
      <c r="H19" s="17">
        <f t="shared" si="1"/>
        <v>0</v>
      </c>
      <c r="I19" s="17">
        <f t="shared" si="2"/>
        <v>0.405021733983984</v>
      </c>
      <c r="J19" s="17">
        <f t="shared" si="5"/>
        <v>4.0461671225</v>
      </c>
      <c r="K19" s="17">
        <f t="shared" si="3"/>
        <v>4.0461671225</v>
      </c>
      <c r="L19" s="17">
        <v>8</v>
      </c>
      <c r="M19" s="17">
        <f t="shared" si="6"/>
        <v>0.125</v>
      </c>
      <c r="N19" s="17">
        <v>27</v>
      </c>
      <c r="O19" s="17">
        <f t="shared" ref="O19:P19" si="27">D19/7</f>
        <v>0.14285714285714285</v>
      </c>
      <c r="P19" s="17">
        <f t="shared" si="27"/>
        <v>0</v>
      </c>
      <c r="Q19" s="17">
        <f t="shared" si="8"/>
        <v>189</v>
      </c>
      <c r="R19" s="17"/>
      <c r="S19" s="57">
        <v>1.0099009900990099</v>
      </c>
      <c r="T19" s="57">
        <v>200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9.4473749999999992E-3</v>
      </c>
      <c r="AD19" s="57">
        <f t="shared" si="12"/>
        <v>-1.3037377499999997E-2</v>
      </c>
      <c r="AE19" s="57">
        <v>-3.31</v>
      </c>
      <c r="AF19" s="57">
        <v>-1.1222954999999999</v>
      </c>
      <c r="AG19" s="57">
        <v>0</v>
      </c>
    </row>
    <row r="20" spans="1:33" ht="15.75" customHeight="1">
      <c r="A20" s="13" t="s">
        <v>66</v>
      </c>
      <c r="B20" s="13" t="s">
        <v>908</v>
      </c>
      <c r="C20" s="17">
        <f t="shared" si="4"/>
        <v>7.99</v>
      </c>
      <c r="D20" s="17">
        <v>2</v>
      </c>
      <c r="E20" s="17">
        <v>1</v>
      </c>
      <c r="F20" s="17">
        <v>15.98</v>
      </c>
      <c r="G20" s="17">
        <v>0</v>
      </c>
      <c r="H20" s="17">
        <f t="shared" si="1"/>
        <v>0</v>
      </c>
      <c r="I20" s="17">
        <f t="shared" si="2"/>
        <v>0.29363793773466834</v>
      </c>
      <c r="J20" s="17">
        <f t="shared" si="5"/>
        <v>4.6923342450000005</v>
      </c>
      <c r="K20" s="17">
        <f t="shared" si="3"/>
        <v>2.3461671225000003</v>
      </c>
      <c r="L20" s="17">
        <v>8</v>
      </c>
      <c r="M20" s="17">
        <f t="shared" si="6"/>
        <v>0.25</v>
      </c>
      <c r="N20" s="17">
        <v>24</v>
      </c>
      <c r="O20" s="17">
        <f t="shared" ref="O20:P20" si="28">D20/7</f>
        <v>0.2857142857142857</v>
      </c>
      <c r="P20" s="17">
        <f t="shared" si="28"/>
        <v>0.14285714285714285</v>
      </c>
      <c r="Q20" s="17">
        <f t="shared" si="8"/>
        <v>56</v>
      </c>
      <c r="R20" s="17"/>
      <c r="S20" s="57">
        <v>0.80874316939890711</v>
      </c>
      <c r="T20" s="57">
        <v>200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9.4473749999999992E-3</v>
      </c>
      <c r="AD20" s="57">
        <f t="shared" si="12"/>
        <v>-2.6074754999999995E-2</v>
      </c>
      <c r="AE20" s="57">
        <v>-3.31</v>
      </c>
      <c r="AF20" s="57">
        <v>-1.1222954999999999</v>
      </c>
      <c r="AG20" s="57">
        <v>0</v>
      </c>
    </row>
    <row r="21" spans="1:33" ht="15.75" customHeight="1">
      <c r="A21" s="13" t="s">
        <v>68</v>
      </c>
      <c r="B21" s="13" t="s">
        <v>88</v>
      </c>
      <c r="C21" s="17">
        <f t="shared" si="4"/>
        <v>7.5900000000000007</v>
      </c>
      <c r="D21" s="17">
        <v>5</v>
      </c>
      <c r="E21" s="17">
        <v>0</v>
      </c>
      <c r="F21" s="17">
        <v>37.950000000000003</v>
      </c>
      <c r="G21" s="17">
        <v>0</v>
      </c>
      <c r="H21" s="17">
        <f t="shared" si="1"/>
        <v>0</v>
      </c>
      <c r="I21" s="17">
        <f t="shared" si="2"/>
        <v>0.26431714393939393</v>
      </c>
      <c r="J21" s="17">
        <f t="shared" si="5"/>
        <v>10.030835612500001</v>
      </c>
      <c r="K21" s="17">
        <f t="shared" si="3"/>
        <v>2.0061671225</v>
      </c>
      <c r="L21" s="17">
        <v>10</v>
      </c>
      <c r="M21" s="17">
        <f t="shared" si="6"/>
        <v>0.5</v>
      </c>
      <c r="N21" s="17">
        <v>19</v>
      </c>
      <c r="O21" s="17">
        <f t="shared" ref="O21:P21" si="29">D21/7</f>
        <v>0.7142857142857143</v>
      </c>
      <c r="P21" s="17">
        <f t="shared" si="29"/>
        <v>0</v>
      </c>
      <c r="Q21" s="17">
        <f t="shared" si="8"/>
        <v>26</v>
      </c>
      <c r="R21" s="17"/>
      <c r="S21" s="57">
        <v>0.92121212121212126</v>
      </c>
      <c r="T21" s="57">
        <v>400</v>
      </c>
      <c r="U21" s="58">
        <v>100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9.4473749999999992E-3</v>
      </c>
      <c r="AD21" s="57">
        <f t="shared" si="12"/>
        <v>-6.5186887499999985E-2</v>
      </c>
      <c r="AE21" s="57">
        <v>-3.31</v>
      </c>
      <c r="AF21" s="57">
        <v>-1.1222954999999999</v>
      </c>
      <c r="AG21" s="57">
        <v>0</v>
      </c>
    </row>
    <row r="22" spans="1:33" ht="15.75" customHeight="1">
      <c r="A22" s="13" t="s">
        <v>70</v>
      </c>
      <c r="B22" s="13" t="s">
        <v>909</v>
      </c>
      <c r="C22" s="17">
        <f t="shared" si="4"/>
        <v>6.49</v>
      </c>
      <c r="D22" s="17">
        <v>2</v>
      </c>
      <c r="E22" s="17">
        <v>0</v>
      </c>
      <c r="F22" s="17">
        <v>12.98</v>
      </c>
      <c r="G22" s="17">
        <v>0</v>
      </c>
      <c r="H22" s="17">
        <f t="shared" si="1"/>
        <v>0</v>
      </c>
      <c r="I22" s="17">
        <f t="shared" si="2"/>
        <v>8.8007260785824312E-2</v>
      </c>
      <c r="J22" s="17">
        <f t="shared" si="5"/>
        <v>1.1423342449999996</v>
      </c>
      <c r="K22" s="17">
        <f t="shared" si="3"/>
        <v>0.57116712249999979</v>
      </c>
      <c r="L22" s="17">
        <v>8</v>
      </c>
      <c r="M22" s="17">
        <f t="shared" si="6"/>
        <v>0.25</v>
      </c>
      <c r="N22" s="17">
        <v>17</v>
      </c>
      <c r="O22" s="17">
        <f t="shared" ref="O22:P22" si="30">D22/7</f>
        <v>0.2857142857142857</v>
      </c>
      <c r="P22" s="17">
        <f t="shared" si="30"/>
        <v>0</v>
      </c>
      <c r="Q22" s="17">
        <f t="shared" si="8"/>
        <v>59</v>
      </c>
      <c r="R22" s="17"/>
      <c r="S22" s="57">
        <v>0.91503267973856206</v>
      </c>
      <c r="T22" s="57">
        <v>400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9.4473749999999992E-3</v>
      </c>
      <c r="AD22" s="57">
        <f t="shared" si="12"/>
        <v>-2.6074754999999995E-2</v>
      </c>
      <c r="AE22" s="57">
        <v>-3.31</v>
      </c>
      <c r="AF22" s="57">
        <v>-1.1222954999999999</v>
      </c>
      <c r="AG22" s="57">
        <v>-1</v>
      </c>
    </row>
    <row r="23" spans="1:33" ht="15.75" customHeight="1">
      <c r="A23" s="13" t="s">
        <v>72</v>
      </c>
      <c r="B23" s="13" t="s">
        <v>88</v>
      </c>
      <c r="C23" s="17">
        <f t="shared" si="4"/>
        <v>6.2122222222222216</v>
      </c>
      <c r="D23" s="17">
        <v>9</v>
      </c>
      <c r="E23" s="17">
        <v>0</v>
      </c>
      <c r="F23" s="17">
        <v>55.91</v>
      </c>
      <c r="G23" s="17">
        <v>0</v>
      </c>
      <c r="H23" s="17">
        <f t="shared" si="1"/>
        <v>0</v>
      </c>
      <c r="I23" s="17">
        <f t="shared" si="2"/>
        <v>0.13442146489894474</v>
      </c>
      <c r="J23" s="17">
        <f t="shared" si="5"/>
        <v>7.5155041025000004</v>
      </c>
      <c r="K23" s="17">
        <f t="shared" si="3"/>
        <v>0.83505601138888896</v>
      </c>
      <c r="L23" s="17">
        <v>6</v>
      </c>
      <c r="M23" s="17">
        <f t="shared" si="6"/>
        <v>1.5</v>
      </c>
      <c r="N23" s="17">
        <v>9</v>
      </c>
      <c r="O23" s="17">
        <f t="shared" ref="O23:P23" si="31">D23/7</f>
        <v>1.2857142857142858</v>
      </c>
      <c r="P23" s="17">
        <f t="shared" si="31"/>
        <v>0</v>
      </c>
      <c r="Q23" s="17">
        <f t="shared" si="8"/>
        <v>7</v>
      </c>
      <c r="R23" s="17"/>
      <c r="S23" s="57">
        <v>1.294117647058824</v>
      </c>
      <c r="T23" s="57">
        <v>400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9.4473749999999992E-3</v>
      </c>
      <c r="AD23" s="57">
        <f t="shared" si="12"/>
        <v>-0.11733639749999998</v>
      </c>
      <c r="AE23" s="57">
        <v>-3.31</v>
      </c>
      <c r="AF23" s="57">
        <v>-1.1222954999999999</v>
      </c>
      <c r="AG23" s="57">
        <v>0</v>
      </c>
    </row>
    <row r="24" spans="1:33" ht="15.75" customHeight="1">
      <c r="A24" s="13" t="s">
        <v>74</v>
      </c>
      <c r="B24" s="13" t="s">
        <v>88</v>
      </c>
      <c r="C24" s="17">
        <f t="shared" si="4"/>
        <v>6.9899999999999993</v>
      </c>
      <c r="D24" s="17">
        <v>6</v>
      </c>
      <c r="E24" s="17">
        <v>0</v>
      </c>
      <c r="F24" s="17">
        <v>41.94</v>
      </c>
      <c r="G24" s="17">
        <v>0</v>
      </c>
      <c r="H24" s="17">
        <f t="shared" si="1"/>
        <v>0</v>
      </c>
      <c r="I24" s="17">
        <f t="shared" si="2"/>
        <v>0.21404393741058647</v>
      </c>
      <c r="J24" s="17">
        <f t="shared" si="5"/>
        <v>8.9770027349999957</v>
      </c>
      <c r="K24" s="17">
        <f t="shared" si="3"/>
        <v>1.4961671224999993</v>
      </c>
      <c r="L24" s="17">
        <v>11</v>
      </c>
      <c r="M24" s="17">
        <f t="shared" si="6"/>
        <v>0.54545454545454541</v>
      </c>
      <c r="N24" s="17">
        <v>4</v>
      </c>
      <c r="O24" s="17">
        <f t="shared" ref="O24:P24" si="32">D24/7</f>
        <v>0.8571428571428571</v>
      </c>
      <c r="P24" s="17">
        <f t="shared" si="32"/>
        <v>0</v>
      </c>
      <c r="Q24" s="17">
        <f t="shared" si="8"/>
        <v>4</v>
      </c>
      <c r="R24" s="17"/>
      <c r="S24" s="57">
        <v>1.511811023622047</v>
      </c>
      <c r="T24" s="57">
        <v>400</v>
      </c>
      <c r="U24" s="58" t="s">
        <v>63</v>
      </c>
      <c r="V24" s="61" t="s">
        <v>871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9.4473749999999992E-3</v>
      </c>
      <c r="AD24" s="57">
        <f t="shared" si="12"/>
        <v>-7.8224264999999987E-2</v>
      </c>
      <c r="AE24" s="57">
        <v>-3.31</v>
      </c>
      <c r="AF24" s="57">
        <v>-1.1222954999999999</v>
      </c>
      <c r="AG24" s="57">
        <v>0</v>
      </c>
    </row>
    <row r="25" spans="1:33" ht="15.75" customHeight="1">
      <c r="A25" s="13" t="s">
        <v>76</v>
      </c>
      <c r="B25" s="13" t="s">
        <v>88</v>
      </c>
      <c r="C25" s="17">
        <f t="shared" si="4"/>
        <v>6.49</v>
      </c>
      <c r="D25" s="17">
        <v>2</v>
      </c>
      <c r="E25" s="17">
        <v>0</v>
      </c>
      <c r="F25" s="17">
        <v>12.98</v>
      </c>
      <c r="G25" s="17">
        <v>0</v>
      </c>
      <c r="H25" s="17">
        <f t="shared" si="1"/>
        <v>0</v>
      </c>
      <c r="I25" s="17">
        <f t="shared" si="2"/>
        <v>0.16504886325115561</v>
      </c>
      <c r="J25" s="17">
        <f t="shared" si="5"/>
        <v>2.1423342449999998</v>
      </c>
      <c r="K25" s="17">
        <f t="shared" si="3"/>
        <v>1.0711671224999999</v>
      </c>
      <c r="L25" s="17">
        <v>9</v>
      </c>
      <c r="M25" s="17">
        <f t="shared" si="6"/>
        <v>0.22222222222222221</v>
      </c>
      <c r="N25" s="17">
        <v>1</v>
      </c>
      <c r="O25" s="17">
        <f t="shared" ref="O25:P25" si="33">D25/7</f>
        <v>0.2857142857142857</v>
      </c>
      <c r="P25" s="17">
        <f t="shared" si="33"/>
        <v>0</v>
      </c>
      <c r="Q25" s="17">
        <f t="shared" si="8"/>
        <v>3</v>
      </c>
      <c r="R25" s="17"/>
      <c r="S25" s="57">
        <v>0</v>
      </c>
      <c r="T25" s="57">
        <v>200</v>
      </c>
      <c r="U25" s="58">
        <v>100</v>
      </c>
      <c r="V25" s="61" t="s">
        <v>872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9.4473749999999992E-3</v>
      </c>
      <c r="AD25" s="57">
        <f t="shared" si="12"/>
        <v>-2.6074754999999995E-2</v>
      </c>
      <c r="AE25" s="57">
        <v>-3.31</v>
      </c>
      <c r="AF25" s="57">
        <v>-1.1222954999999999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200</v>
      </c>
      <c r="U26" s="58">
        <v>100</v>
      </c>
      <c r="V26" s="61" t="s">
        <v>872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9.4473749999999992E-3</v>
      </c>
      <c r="AD26" s="57">
        <f t="shared" si="12"/>
        <v>0</v>
      </c>
      <c r="AE26" s="57">
        <v>-3.31</v>
      </c>
      <c r="AF26" s="57">
        <v>-1.1222954999999999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200</v>
      </c>
      <c r="U27" s="58">
        <v>100</v>
      </c>
      <c r="V27" s="61" t="s">
        <v>872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9.4473749999999992E-3</v>
      </c>
      <c r="AD27" s="57">
        <f t="shared" si="12"/>
        <v>0</v>
      </c>
      <c r="AE27" s="57">
        <v>-3.31</v>
      </c>
      <c r="AF27" s="57">
        <v>-1.1222954999999999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200</v>
      </c>
      <c r="U28" s="58">
        <v>100</v>
      </c>
      <c r="V28" s="61" t="s">
        <v>873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9.4473749999999992E-3</v>
      </c>
      <c r="AD28" s="57">
        <f t="shared" si="12"/>
        <v>0</v>
      </c>
      <c r="AE28" s="57">
        <v>-3.31</v>
      </c>
      <c r="AF28" s="57">
        <v>-1.07915303124999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200</v>
      </c>
      <c r="U29" s="58">
        <v>100</v>
      </c>
      <c r="V29" s="61" t="s">
        <v>873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9.4473749999999992E-3</v>
      </c>
      <c r="AD29" s="57">
        <f t="shared" si="12"/>
        <v>0</v>
      </c>
      <c r="AE29" s="57">
        <v>-3.31</v>
      </c>
      <c r="AF29" s="57">
        <v>-1.07915303124999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200</v>
      </c>
      <c r="U30" s="58">
        <v>100</v>
      </c>
      <c r="V30" s="61" t="s">
        <v>873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9.4473749999999992E-3</v>
      </c>
      <c r="AD30" s="57">
        <f t="shared" si="12"/>
        <v>0</v>
      </c>
      <c r="AE30" s="57">
        <v>-3.31</v>
      </c>
      <c r="AF30" s="57">
        <v>-1.07915303124999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7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9.4473749999999992E-3</v>
      </c>
      <c r="AD31" s="57">
        <f t="shared" si="12"/>
        <v>0</v>
      </c>
      <c r="AE31" s="57">
        <v>-3.31</v>
      </c>
      <c r="AF31" s="57">
        <v>-1.07915303124999</v>
      </c>
      <c r="AG31" s="57">
        <v>0</v>
      </c>
    </row>
    <row r="32" spans="1:33" ht="15.75" customHeight="1">
      <c r="A32" s="13"/>
      <c r="B32" s="13"/>
      <c r="C32" s="23"/>
      <c r="D32" s="15"/>
      <c r="E32" s="15"/>
      <c r="F32" s="14"/>
      <c r="G32" s="14"/>
      <c r="H32" s="15"/>
      <c r="I32" s="15"/>
      <c r="J32" s="23"/>
      <c r="K32" s="23"/>
      <c r="L32" s="15"/>
      <c r="M32" s="15"/>
      <c r="N32" s="15"/>
      <c r="O32" s="15"/>
      <c r="P32" s="23"/>
      <c r="Q32" s="23"/>
      <c r="R32" s="2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20"/>
      <c r="AF32" s="13"/>
      <c r="AG32" s="20"/>
    </row>
    <row r="33" spans="1:33" ht="15.75" customHeight="1">
      <c r="A33" s="13"/>
      <c r="B33" s="13"/>
      <c r="C33" s="23"/>
      <c r="D33" s="15"/>
      <c r="E33" s="15"/>
      <c r="F33" s="14"/>
      <c r="G33" s="14"/>
      <c r="H33" s="15"/>
      <c r="I33" s="15"/>
      <c r="J33" s="23"/>
      <c r="K33" s="23"/>
      <c r="L33" s="15"/>
      <c r="M33" s="15"/>
      <c r="N33" s="15"/>
      <c r="O33" s="15"/>
      <c r="P33" s="23"/>
      <c r="Q33" s="23"/>
      <c r="R33" s="2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20"/>
      <c r="AF33" s="13"/>
      <c r="AG33" s="20"/>
    </row>
    <row r="34" spans="1:33" ht="15.75" customHeight="1">
      <c r="A34" s="13"/>
      <c r="B34" s="13"/>
      <c r="C34" s="23"/>
      <c r="D34" s="15"/>
      <c r="E34" s="15"/>
      <c r="F34" s="14"/>
      <c r="G34" s="14"/>
      <c r="H34" s="15"/>
      <c r="I34" s="15"/>
      <c r="J34" s="23"/>
      <c r="K34" s="23"/>
      <c r="L34" s="15"/>
      <c r="M34" s="15"/>
      <c r="N34" s="15"/>
      <c r="O34" s="15"/>
      <c r="P34" s="23"/>
      <c r="Q34" s="23"/>
      <c r="R34" s="2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20"/>
      <c r="AF34" s="13"/>
      <c r="AG34" s="20"/>
    </row>
    <row r="35" spans="1:33" ht="15.75" customHeight="1">
      <c r="A35" s="13"/>
      <c r="B35" s="13"/>
      <c r="C35" s="23"/>
      <c r="D35" s="15"/>
      <c r="E35" s="15"/>
      <c r="F35" s="14"/>
      <c r="G35" s="14"/>
      <c r="H35" s="15"/>
      <c r="I35" s="15"/>
      <c r="J35" s="23"/>
      <c r="K35" s="23"/>
      <c r="L35" s="15"/>
      <c r="M35" s="15"/>
      <c r="N35" s="15"/>
      <c r="O35" s="15"/>
      <c r="P35" s="23"/>
      <c r="Q35" s="23"/>
      <c r="R35" s="2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20"/>
      <c r="AF35" s="13"/>
      <c r="AG35" s="20"/>
    </row>
    <row r="36" spans="1:33" ht="15.75" customHeight="1">
      <c r="A36" s="13"/>
      <c r="B36" s="13"/>
      <c r="C36" s="23"/>
      <c r="D36" s="15"/>
      <c r="E36" s="15"/>
      <c r="F36" s="14"/>
      <c r="G36" s="14"/>
      <c r="H36" s="15"/>
      <c r="I36" s="15"/>
      <c r="J36" s="23"/>
      <c r="K36" s="23"/>
      <c r="L36" s="15"/>
      <c r="M36" s="15"/>
      <c r="N36" s="15"/>
      <c r="O36" s="15"/>
      <c r="P36" s="23"/>
      <c r="Q36" s="23"/>
      <c r="R36" s="2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20"/>
      <c r="AF36" s="13"/>
      <c r="AG36" s="20"/>
    </row>
    <row r="37" spans="1:33" ht="15.75" customHeight="1">
      <c r="A37" s="13"/>
      <c r="B37" s="13"/>
      <c r="C37" s="23"/>
      <c r="D37" s="15"/>
      <c r="E37" s="15"/>
      <c r="F37" s="14"/>
      <c r="G37" s="14"/>
      <c r="H37" s="15"/>
      <c r="I37" s="15"/>
      <c r="J37" s="23"/>
      <c r="K37" s="23"/>
      <c r="L37" s="15"/>
      <c r="M37" s="15"/>
      <c r="N37" s="15"/>
      <c r="O37" s="15"/>
      <c r="P37" s="23"/>
      <c r="Q37" s="23"/>
      <c r="R37" s="2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0"/>
    </row>
    <row r="38" spans="1:33" ht="15.75" customHeight="1">
      <c r="A38" s="13"/>
      <c r="B38" s="13"/>
      <c r="C38" s="23"/>
      <c r="D38" s="15"/>
      <c r="E38" s="15"/>
      <c r="F38" s="14"/>
      <c r="G38" s="14"/>
      <c r="H38" s="15"/>
      <c r="I38" s="15"/>
      <c r="J38" s="23"/>
      <c r="K38" s="23"/>
      <c r="L38" s="15"/>
      <c r="M38" s="15"/>
      <c r="N38" s="15"/>
      <c r="O38" s="15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0"/>
    </row>
    <row r="39" spans="1:33" ht="15.75" customHeight="1">
      <c r="A39" s="13"/>
      <c r="B39" s="13"/>
      <c r="C39" s="23"/>
      <c r="D39" s="15"/>
      <c r="E39" s="15"/>
      <c r="F39" s="14"/>
      <c r="G39" s="14"/>
      <c r="H39" s="15"/>
      <c r="I39" s="15"/>
      <c r="J39" s="23"/>
      <c r="K39" s="23"/>
      <c r="L39" s="15"/>
      <c r="M39" s="15"/>
      <c r="N39" s="15"/>
      <c r="O39" s="15"/>
      <c r="P39" s="23"/>
      <c r="Q39" s="23"/>
      <c r="R39" s="2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0"/>
    </row>
    <row r="40" spans="1:33" ht="15.75" customHeight="1">
      <c r="A40" s="13"/>
      <c r="B40" s="13"/>
      <c r="C40" s="23"/>
      <c r="D40" s="15"/>
      <c r="E40" s="15"/>
      <c r="F40" s="14"/>
      <c r="G40" s="14"/>
      <c r="H40" s="15"/>
      <c r="I40" s="15"/>
      <c r="J40" s="23"/>
      <c r="K40" s="23"/>
      <c r="L40" s="15"/>
      <c r="M40" s="15"/>
      <c r="N40" s="15"/>
      <c r="O40" s="15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0"/>
    </row>
    <row r="41" spans="1:33" ht="15.75" customHeight="1">
      <c r="A41" s="13"/>
      <c r="B41" s="13"/>
      <c r="C41" s="23"/>
      <c r="D41" s="15"/>
      <c r="E41" s="15"/>
      <c r="F41" s="14"/>
      <c r="G41" s="14"/>
      <c r="H41" s="15"/>
      <c r="I41" s="15"/>
      <c r="J41" s="23"/>
      <c r="K41" s="23"/>
      <c r="L41" s="15"/>
      <c r="M41" s="15"/>
      <c r="N41" s="15"/>
      <c r="O41" s="15"/>
      <c r="P41" s="23"/>
      <c r="Q41" s="23"/>
      <c r="R41" s="2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0"/>
    </row>
    <row r="42" spans="1:33" ht="15.75" customHeight="1">
      <c r="A42" s="13"/>
      <c r="B42" s="13"/>
      <c r="C42" s="23"/>
      <c r="D42" s="15"/>
      <c r="E42" s="15"/>
      <c r="F42" s="14"/>
      <c r="G42" s="14"/>
      <c r="H42" s="15"/>
      <c r="I42" s="15"/>
      <c r="J42" s="23"/>
      <c r="K42" s="23"/>
      <c r="L42" s="15"/>
      <c r="M42" s="15"/>
      <c r="N42" s="15"/>
      <c r="O42" s="15"/>
      <c r="P42" s="23"/>
      <c r="Q42" s="23"/>
      <c r="R42" s="2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0"/>
    </row>
    <row r="43" spans="1:33" ht="15.75" customHeight="1">
      <c r="A43" s="13"/>
      <c r="B43" s="13"/>
      <c r="C43" s="23"/>
      <c r="D43" s="15"/>
      <c r="E43" s="15"/>
      <c r="F43" s="14"/>
      <c r="G43" s="14"/>
      <c r="H43" s="15"/>
      <c r="I43" s="15"/>
      <c r="J43" s="23"/>
      <c r="K43" s="23"/>
      <c r="L43" s="15"/>
      <c r="M43" s="15"/>
      <c r="N43" s="15"/>
      <c r="O43" s="15"/>
      <c r="P43" s="23"/>
      <c r="Q43" s="23"/>
      <c r="R43" s="2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0"/>
    </row>
    <row r="44" spans="1:33" ht="15.75" customHeight="1">
      <c r="A44" s="13"/>
      <c r="B44" s="13"/>
      <c r="C44" s="23"/>
      <c r="D44" s="15"/>
      <c r="E44" s="15"/>
      <c r="F44" s="14"/>
      <c r="G44" s="14"/>
      <c r="H44" s="15"/>
      <c r="I44" s="15"/>
      <c r="J44" s="23"/>
      <c r="K44" s="23"/>
      <c r="L44" s="15"/>
      <c r="M44" s="15"/>
      <c r="N44" s="15"/>
      <c r="O44" s="15"/>
      <c r="P44" s="23"/>
      <c r="Q44" s="23"/>
      <c r="R44" s="2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0"/>
    </row>
    <row r="45" spans="1:33" ht="15.75" customHeight="1">
      <c r="A45" s="13"/>
      <c r="B45" s="13"/>
      <c r="C45" s="23"/>
      <c r="D45" s="15"/>
      <c r="E45" s="15"/>
      <c r="F45" s="14"/>
      <c r="G45" s="14"/>
      <c r="H45" s="15"/>
      <c r="I45" s="15"/>
      <c r="J45" s="23"/>
      <c r="K45" s="23"/>
      <c r="L45" s="15"/>
      <c r="M45" s="15"/>
      <c r="N45" s="15"/>
      <c r="O45" s="15"/>
      <c r="P45" s="23"/>
      <c r="Q45" s="23"/>
      <c r="R45" s="2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0"/>
    </row>
    <row r="46" spans="1:33" ht="15.75" customHeight="1">
      <c r="A46" s="13"/>
      <c r="B46" s="13"/>
      <c r="C46" s="23"/>
      <c r="D46" s="15"/>
      <c r="E46" s="15"/>
      <c r="F46" s="14"/>
      <c r="G46" s="14"/>
      <c r="H46" s="15"/>
      <c r="I46" s="15"/>
      <c r="J46" s="23"/>
      <c r="K46" s="23"/>
      <c r="L46" s="15"/>
      <c r="M46" s="15"/>
      <c r="N46" s="15"/>
      <c r="O46" s="15"/>
      <c r="P46" s="23"/>
      <c r="Q46" s="23"/>
      <c r="R46" s="2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0"/>
    </row>
    <row r="47" spans="1:33" ht="15.75" customHeight="1">
      <c r="A47" s="13"/>
      <c r="B47" s="13"/>
      <c r="C47" s="23"/>
      <c r="D47" s="15"/>
      <c r="E47" s="15"/>
      <c r="F47" s="14"/>
      <c r="G47" s="14"/>
      <c r="H47" s="15"/>
      <c r="I47" s="15"/>
      <c r="J47" s="23"/>
      <c r="K47" s="23"/>
      <c r="L47" s="15"/>
      <c r="M47" s="15"/>
      <c r="N47" s="15"/>
      <c r="O47" s="15"/>
      <c r="P47" s="23"/>
      <c r="Q47" s="23"/>
      <c r="R47" s="2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0"/>
    </row>
    <row r="48" spans="1:33" ht="15.75" customHeight="1">
      <c r="A48" s="13"/>
      <c r="B48" s="13"/>
      <c r="C48" s="23"/>
      <c r="D48" s="15"/>
      <c r="E48" s="15"/>
      <c r="F48" s="14"/>
      <c r="G48" s="14"/>
      <c r="H48" s="15"/>
      <c r="I48" s="15"/>
      <c r="J48" s="23"/>
      <c r="K48" s="23"/>
      <c r="L48" s="15"/>
      <c r="M48" s="15"/>
      <c r="N48" s="15"/>
      <c r="O48" s="15"/>
      <c r="P48" s="23"/>
      <c r="Q48" s="23"/>
      <c r="R48" s="2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0"/>
    </row>
    <row r="49" spans="1:33" ht="15.75" customHeight="1">
      <c r="A49" s="13"/>
      <c r="B49" s="13"/>
      <c r="C49" s="23"/>
      <c r="D49" s="15"/>
      <c r="E49" s="15"/>
      <c r="F49" s="14"/>
      <c r="G49" s="14"/>
      <c r="H49" s="15"/>
      <c r="I49" s="15"/>
      <c r="J49" s="23"/>
      <c r="K49" s="23"/>
      <c r="L49" s="15"/>
      <c r="M49" s="15"/>
      <c r="N49" s="15"/>
      <c r="O49" s="15"/>
      <c r="P49" s="23"/>
      <c r="Q49" s="23"/>
      <c r="R49" s="2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0"/>
    </row>
    <row r="50" spans="1:33" ht="15.75" customHeight="1">
      <c r="A50" s="13"/>
      <c r="B50" s="13"/>
      <c r="C50" s="23"/>
      <c r="D50" s="15"/>
      <c r="E50" s="15"/>
      <c r="F50" s="14"/>
      <c r="G50" s="14"/>
      <c r="H50" s="15"/>
      <c r="I50" s="15"/>
      <c r="J50" s="23"/>
      <c r="K50" s="23"/>
      <c r="L50" s="15"/>
      <c r="M50" s="15"/>
      <c r="N50" s="15"/>
      <c r="O50" s="15"/>
      <c r="P50" s="23"/>
      <c r="Q50" s="23"/>
      <c r="R50" s="2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0"/>
    </row>
    <row r="51" spans="1:33" ht="15.75" customHeight="1">
      <c r="A51" s="13"/>
      <c r="B51" s="13"/>
      <c r="C51" s="23"/>
      <c r="D51" s="15"/>
      <c r="E51" s="15"/>
      <c r="F51" s="14"/>
      <c r="G51" s="14"/>
      <c r="H51" s="15"/>
      <c r="I51" s="15"/>
      <c r="J51" s="23"/>
      <c r="K51" s="23"/>
      <c r="L51" s="15"/>
      <c r="M51" s="15"/>
      <c r="N51" s="15"/>
      <c r="O51" s="15"/>
      <c r="P51" s="23"/>
      <c r="Q51" s="23"/>
      <c r="R51" s="2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0"/>
    </row>
    <row r="52" spans="1:33" ht="15.75" customHeight="1">
      <c r="A52" s="13"/>
      <c r="B52" s="13"/>
      <c r="C52" s="23"/>
      <c r="D52" s="15"/>
      <c r="E52" s="15"/>
      <c r="F52" s="14"/>
      <c r="G52" s="14"/>
      <c r="H52" s="15"/>
      <c r="I52" s="15"/>
      <c r="J52" s="23"/>
      <c r="K52" s="23"/>
      <c r="L52" s="15"/>
      <c r="M52" s="15"/>
      <c r="N52" s="15"/>
      <c r="O52" s="15"/>
      <c r="P52" s="23"/>
      <c r="Q52" s="23"/>
      <c r="R52" s="2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0"/>
    </row>
    <row r="53" spans="1:33" ht="15.75" customHeight="1">
      <c r="A53" s="13"/>
      <c r="B53" s="13"/>
      <c r="C53" s="23"/>
      <c r="D53" s="15"/>
      <c r="E53" s="15"/>
      <c r="F53" s="14"/>
      <c r="G53" s="14"/>
      <c r="H53" s="15"/>
      <c r="I53" s="15"/>
      <c r="J53" s="23"/>
      <c r="K53" s="23"/>
      <c r="L53" s="15"/>
      <c r="M53" s="15"/>
      <c r="N53" s="15"/>
      <c r="O53" s="15"/>
      <c r="P53" s="23"/>
      <c r="Q53" s="23"/>
      <c r="R53" s="2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0"/>
    </row>
    <row r="54" spans="1:33" ht="15.75" customHeight="1">
      <c r="A54" s="13"/>
      <c r="B54" s="13"/>
      <c r="C54" s="23"/>
      <c r="D54" s="15"/>
      <c r="E54" s="15"/>
      <c r="F54" s="14"/>
      <c r="G54" s="14"/>
      <c r="H54" s="15"/>
      <c r="I54" s="15"/>
      <c r="J54" s="23"/>
      <c r="K54" s="23"/>
      <c r="L54" s="15"/>
      <c r="M54" s="15"/>
      <c r="N54" s="15"/>
      <c r="O54" s="15"/>
      <c r="P54" s="23"/>
      <c r="Q54" s="23"/>
      <c r="R54" s="2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0"/>
    </row>
    <row r="55" spans="1:33" ht="15.75" customHeight="1">
      <c r="A55" s="13"/>
      <c r="B55" s="13"/>
      <c r="C55" s="23"/>
      <c r="D55" s="15"/>
      <c r="E55" s="15"/>
      <c r="F55" s="14"/>
      <c r="G55" s="14"/>
      <c r="H55" s="15"/>
      <c r="I55" s="15"/>
      <c r="J55" s="23"/>
      <c r="K55" s="23"/>
      <c r="L55" s="15"/>
      <c r="M55" s="15"/>
      <c r="N55" s="15"/>
      <c r="O55" s="15"/>
      <c r="P55" s="23"/>
      <c r="Q55" s="23"/>
      <c r="R55" s="2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0"/>
    </row>
    <row r="56" spans="1:33" ht="15.75" customHeight="1">
      <c r="A56" s="13"/>
      <c r="B56" s="13"/>
      <c r="C56" s="23"/>
      <c r="D56" s="15"/>
      <c r="E56" s="15"/>
      <c r="F56" s="14"/>
      <c r="G56" s="14"/>
      <c r="H56" s="15"/>
      <c r="I56" s="15"/>
      <c r="J56" s="23"/>
      <c r="K56" s="23"/>
      <c r="L56" s="15"/>
      <c r="M56" s="15"/>
      <c r="N56" s="15"/>
      <c r="O56" s="15"/>
      <c r="P56" s="23"/>
      <c r="Q56" s="23"/>
      <c r="R56" s="2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0"/>
    </row>
    <row r="57" spans="1:33" ht="15.75" customHeight="1">
      <c r="A57" s="13"/>
      <c r="B57" s="13"/>
      <c r="C57" s="23"/>
      <c r="D57" s="15"/>
      <c r="E57" s="15"/>
      <c r="F57" s="14"/>
      <c r="G57" s="14"/>
      <c r="H57" s="15"/>
      <c r="I57" s="15"/>
      <c r="J57" s="23"/>
      <c r="K57" s="23"/>
      <c r="L57" s="15"/>
      <c r="M57" s="15"/>
      <c r="N57" s="15"/>
      <c r="O57" s="15"/>
      <c r="P57" s="23"/>
      <c r="Q57" s="23"/>
      <c r="R57" s="2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0"/>
    </row>
    <row r="58" spans="1:33" ht="15.75" customHeight="1">
      <c r="A58" s="13"/>
      <c r="B58" s="13"/>
      <c r="C58" s="23"/>
      <c r="D58" s="15"/>
      <c r="E58" s="15"/>
      <c r="F58" s="14"/>
      <c r="G58" s="14"/>
      <c r="H58" s="15"/>
      <c r="I58" s="15"/>
      <c r="J58" s="23"/>
      <c r="K58" s="23"/>
      <c r="L58" s="15"/>
      <c r="M58" s="15"/>
      <c r="N58" s="15"/>
      <c r="O58" s="15"/>
      <c r="P58" s="23"/>
      <c r="Q58" s="23"/>
      <c r="R58" s="2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0"/>
    </row>
    <row r="59" spans="1:33" ht="15.75" customHeight="1">
      <c r="A59" s="13"/>
      <c r="B59" s="13"/>
      <c r="C59" s="23"/>
      <c r="D59" s="15"/>
      <c r="E59" s="15"/>
      <c r="F59" s="14"/>
      <c r="G59" s="14"/>
      <c r="H59" s="15"/>
      <c r="I59" s="15"/>
      <c r="J59" s="23"/>
      <c r="K59" s="23"/>
      <c r="L59" s="15"/>
      <c r="M59" s="15"/>
      <c r="N59" s="15"/>
      <c r="O59" s="15"/>
      <c r="P59" s="23"/>
      <c r="Q59" s="23"/>
      <c r="R59" s="2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0"/>
    </row>
    <row r="60" spans="1:33" ht="15.75" customHeight="1">
      <c r="A60" s="13"/>
      <c r="B60" s="13"/>
      <c r="C60" s="23"/>
      <c r="D60" s="15"/>
      <c r="E60" s="15"/>
      <c r="F60" s="14"/>
      <c r="G60" s="14"/>
      <c r="H60" s="15"/>
      <c r="I60" s="15"/>
      <c r="J60" s="23"/>
      <c r="K60" s="23"/>
      <c r="L60" s="15"/>
      <c r="M60" s="15"/>
      <c r="N60" s="15"/>
      <c r="O60" s="15"/>
      <c r="P60" s="23"/>
      <c r="Q60" s="23"/>
      <c r="R60" s="2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0"/>
    </row>
    <row r="61" spans="1:33" ht="15.75" customHeight="1">
      <c r="A61" s="13"/>
      <c r="B61" s="13"/>
      <c r="C61" s="23"/>
      <c r="D61" s="15"/>
      <c r="E61" s="15"/>
      <c r="F61" s="14"/>
      <c r="G61" s="14"/>
      <c r="H61" s="15"/>
      <c r="I61" s="15"/>
      <c r="J61" s="23"/>
      <c r="K61" s="23"/>
      <c r="L61" s="15"/>
      <c r="M61" s="15"/>
      <c r="N61" s="15"/>
      <c r="O61" s="15"/>
      <c r="P61" s="23"/>
      <c r="Q61" s="23"/>
      <c r="R61" s="2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0"/>
    </row>
    <row r="62" spans="1:33" ht="15.75" customHeight="1">
      <c r="A62" s="13"/>
      <c r="B62" s="13"/>
      <c r="C62" s="23"/>
      <c r="D62" s="15"/>
      <c r="E62" s="15"/>
      <c r="F62" s="14"/>
      <c r="G62" s="14"/>
      <c r="H62" s="15"/>
      <c r="I62" s="15"/>
      <c r="J62" s="23"/>
      <c r="K62" s="23"/>
      <c r="L62" s="15"/>
      <c r="M62" s="15"/>
      <c r="N62" s="15"/>
      <c r="O62" s="15"/>
      <c r="P62" s="23"/>
      <c r="Q62" s="23"/>
      <c r="R62" s="2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0"/>
    </row>
    <row r="63" spans="1:33" ht="15.75" customHeight="1">
      <c r="A63" s="13"/>
      <c r="B63" s="13"/>
      <c r="C63" s="23"/>
      <c r="D63" s="15"/>
      <c r="E63" s="15"/>
      <c r="F63" s="14"/>
      <c r="G63" s="14"/>
      <c r="H63" s="15"/>
      <c r="I63" s="15"/>
      <c r="J63" s="23"/>
      <c r="K63" s="23"/>
      <c r="L63" s="15"/>
      <c r="M63" s="15"/>
      <c r="N63" s="15"/>
      <c r="O63" s="15"/>
      <c r="P63" s="23"/>
      <c r="Q63" s="23"/>
      <c r="R63" s="2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0"/>
    </row>
    <row r="64" spans="1:33" ht="15.75" customHeight="1">
      <c r="A64" s="13"/>
      <c r="B64" s="13"/>
      <c r="C64" s="23"/>
      <c r="D64" s="15"/>
      <c r="E64" s="15"/>
      <c r="F64" s="14"/>
      <c r="G64" s="14"/>
      <c r="H64" s="15"/>
      <c r="I64" s="15"/>
      <c r="J64" s="23"/>
      <c r="K64" s="23"/>
      <c r="L64" s="15"/>
      <c r="M64" s="15"/>
      <c r="N64" s="15"/>
      <c r="O64" s="15"/>
      <c r="P64" s="23"/>
      <c r="Q64" s="23"/>
      <c r="R64" s="2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0"/>
    </row>
    <row r="65" spans="1:33" ht="15.75" customHeight="1">
      <c r="A65" s="13"/>
      <c r="B65" s="13"/>
      <c r="C65" s="23"/>
      <c r="D65" s="15"/>
      <c r="E65" s="15"/>
      <c r="F65" s="14"/>
      <c r="G65" s="14"/>
      <c r="H65" s="15"/>
      <c r="I65" s="15"/>
      <c r="J65" s="23"/>
      <c r="K65" s="23"/>
      <c r="L65" s="15"/>
      <c r="M65" s="15"/>
      <c r="N65" s="15"/>
      <c r="O65" s="15"/>
      <c r="P65" s="23"/>
      <c r="Q65" s="23"/>
      <c r="R65" s="2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0"/>
    </row>
    <row r="66" spans="1:33" ht="15.75" customHeight="1">
      <c r="A66" s="13"/>
      <c r="B66" s="13"/>
      <c r="C66" s="23"/>
      <c r="D66" s="15"/>
      <c r="E66" s="15"/>
      <c r="F66" s="14"/>
      <c r="G66" s="14"/>
      <c r="H66" s="15"/>
      <c r="I66" s="15"/>
      <c r="J66" s="23"/>
      <c r="K66" s="23"/>
      <c r="L66" s="15"/>
      <c r="M66" s="15"/>
      <c r="N66" s="15"/>
      <c r="O66" s="15"/>
      <c r="P66" s="23"/>
      <c r="Q66" s="23"/>
      <c r="R66" s="2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0"/>
    </row>
    <row r="67" spans="1:33" ht="15.75" customHeight="1">
      <c r="A67" s="13"/>
      <c r="B67" s="13"/>
      <c r="C67" s="23"/>
      <c r="D67" s="15"/>
      <c r="E67" s="15"/>
      <c r="F67" s="14"/>
      <c r="G67" s="14"/>
      <c r="H67" s="15"/>
      <c r="I67" s="15"/>
      <c r="J67" s="23"/>
      <c r="K67" s="23"/>
      <c r="L67" s="15"/>
      <c r="M67" s="15"/>
      <c r="N67" s="15"/>
      <c r="O67" s="15"/>
      <c r="P67" s="23"/>
      <c r="Q67" s="23"/>
      <c r="R67" s="2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0"/>
    </row>
    <row r="68" spans="1:33" ht="15.75" customHeight="1">
      <c r="A68" s="13"/>
      <c r="B68" s="13"/>
      <c r="C68" s="23"/>
      <c r="D68" s="15"/>
      <c r="E68" s="15"/>
      <c r="F68" s="14"/>
      <c r="G68" s="14"/>
      <c r="H68" s="15"/>
      <c r="I68" s="15"/>
      <c r="J68" s="23"/>
      <c r="K68" s="23"/>
      <c r="L68" s="15"/>
      <c r="M68" s="15"/>
      <c r="N68" s="15"/>
      <c r="O68" s="15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0"/>
    </row>
    <row r="69" spans="1:33" ht="15.75" customHeight="1">
      <c r="A69" s="13"/>
      <c r="B69" s="13"/>
      <c r="C69" s="23"/>
      <c r="D69" s="15"/>
      <c r="E69" s="15"/>
      <c r="F69" s="14"/>
      <c r="G69" s="14"/>
      <c r="H69" s="15"/>
      <c r="I69" s="15"/>
      <c r="J69" s="23"/>
      <c r="K69" s="23"/>
      <c r="L69" s="15"/>
      <c r="M69" s="15"/>
      <c r="N69" s="15"/>
      <c r="O69" s="15"/>
      <c r="P69" s="23"/>
      <c r="Q69" s="23"/>
      <c r="R69" s="2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0"/>
    </row>
    <row r="70" spans="1:33" ht="15.75" customHeight="1">
      <c r="A70" s="13"/>
      <c r="B70" s="13"/>
      <c r="C70" s="23"/>
      <c r="D70" s="15"/>
      <c r="E70" s="15"/>
      <c r="F70" s="14"/>
      <c r="G70" s="14"/>
      <c r="H70" s="15"/>
      <c r="I70" s="15"/>
      <c r="J70" s="23"/>
      <c r="K70" s="23"/>
      <c r="L70" s="15"/>
      <c r="M70" s="15"/>
      <c r="N70" s="15"/>
      <c r="O70" s="15"/>
      <c r="P70" s="23"/>
      <c r="Q70" s="23"/>
      <c r="R70" s="2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0"/>
    </row>
    <row r="71" spans="1:33" ht="15.75" customHeight="1">
      <c r="A71" s="13"/>
      <c r="B71" s="13"/>
      <c r="C71" s="23"/>
      <c r="D71" s="15"/>
      <c r="E71" s="15"/>
      <c r="F71" s="14"/>
      <c r="G71" s="14"/>
      <c r="H71" s="15"/>
      <c r="I71" s="15"/>
      <c r="J71" s="23"/>
      <c r="K71" s="23"/>
      <c r="L71" s="15"/>
      <c r="M71" s="15"/>
      <c r="N71" s="15"/>
      <c r="O71" s="15"/>
      <c r="P71" s="23"/>
      <c r="Q71" s="23"/>
      <c r="R71" s="2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0"/>
    </row>
    <row r="72" spans="1:33" ht="15.75" customHeight="1">
      <c r="A72" s="13"/>
      <c r="B72" s="13"/>
      <c r="C72" s="23"/>
      <c r="D72" s="15"/>
      <c r="E72" s="15"/>
      <c r="F72" s="14"/>
      <c r="G72" s="14"/>
      <c r="H72" s="15"/>
      <c r="I72" s="15"/>
      <c r="J72" s="23"/>
      <c r="K72" s="23"/>
      <c r="L72" s="15"/>
      <c r="M72" s="15"/>
      <c r="N72" s="15"/>
      <c r="O72" s="15"/>
      <c r="P72" s="23"/>
      <c r="Q72" s="23"/>
      <c r="R72" s="2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0"/>
    </row>
    <row r="73" spans="1:33" ht="15.75" customHeight="1">
      <c r="A73" s="13"/>
      <c r="B73" s="13"/>
      <c r="C73" s="23"/>
      <c r="D73" s="15"/>
      <c r="E73" s="15"/>
      <c r="F73" s="14"/>
      <c r="G73" s="14"/>
      <c r="H73" s="15"/>
      <c r="I73" s="15"/>
      <c r="J73" s="23"/>
      <c r="K73" s="23"/>
      <c r="L73" s="15"/>
      <c r="M73" s="15"/>
      <c r="N73" s="15"/>
      <c r="O73" s="15"/>
      <c r="P73" s="23"/>
      <c r="Q73" s="23"/>
      <c r="R73" s="2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0"/>
    </row>
    <row r="74" spans="1:33" ht="15.75" customHeight="1">
      <c r="A74" s="13"/>
      <c r="B74" s="13"/>
      <c r="C74" s="23"/>
      <c r="D74" s="15"/>
      <c r="E74" s="15"/>
      <c r="F74" s="14"/>
      <c r="G74" s="14"/>
      <c r="H74" s="15"/>
      <c r="I74" s="15"/>
      <c r="J74" s="23"/>
      <c r="K74" s="23"/>
      <c r="L74" s="15"/>
      <c r="M74" s="15"/>
      <c r="N74" s="15"/>
      <c r="O74" s="15"/>
      <c r="P74" s="23"/>
      <c r="Q74" s="23"/>
      <c r="R74" s="2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0"/>
    </row>
    <row r="75" spans="1:33" ht="15.75" customHeight="1">
      <c r="A75" s="13"/>
      <c r="B75" s="13"/>
      <c r="C75" s="23"/>
      <c r="D75" s="15"/>
      <c r="E75" s="15"/>
      <c r="F75" s="14"/>
      <c r="G75" s="14"/>
      <c r="H75" s="15"/>
      <c r="I75" s="15"/>
      <c r="J75" s="23"/>
      <c r="K75" s="23"/>
      <c r="L75" s="15"/>
      <c r="M75" s="15"/>
      <c r="N75" s="15"/>
      <c r="O75" s="15"/>
      <c r="P75" s="23"/>
      <c r="Q75" s="23"/>
      <c r="R75" s="2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0"/>
    </row>
    <row r="76" spans="1:33" ht="15.75" customHeight="1">
      <c r="A76" s="13"/>
      <c r="B76" s="13"/>
      <c r="C76" s="23"/>
      <c r="D76" s="15"/>
      <c r="E76" s="15"/>
      <c r="F76" s="14"/>
      <c r="G76" s="14"/>
      <c r="H76" s="15"/>
      <c r="I76" s="15"/>
      <c r="J76" s="23"/>
      <c r="K76" s="23"/>
      <c r="L76" s="15"/>
      <c r="M76" s="15"/>
      <c r="N76" s="15"/>
      <c r="O76" s="15"/>
      <c r="P76" s="23"/>
      <c r="Q76" s="23"/>
      <c r="R76" s="2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0"/>
    </row>
    <row r="77" spans="1:33" ht="15.75" customHeight="1">
      <c r="A77" s="13"/>
      <c r="B77" s="13"/>
      <c r="C77" s="23"/>
      <c r="D77" s="15"/>
      <c r="E77" s="15"/>
      <c r="F77" s="14"/>
      <c r="G77" s="14"/>
      <c r="H77" s="15"/>
      <c r="I77" s="15"/>
      <c r="J77" s="23"/>
      <c r="K77" s="23"/>
      <c r="L77" s="15"/>
      <c r="M77" s="15"/>
      <c r="N77" s="15"/>
      <c r="O77" s="15"/>
      <c r="P77" s="23"/>
      <c r="Q77" s="23"/>
      <c r="R77" s="2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0"/>
    </row>
    <row r="78" spans="1:33" ht="15.75" customHeight="1">
      <c r="A78" s="13"/>
      <c r="B78" s="13"/>
      <c r="C78" s="23"/>
      <c r="D78" s="15"/>
      <c r="E78" s="15"/>
      <c r="F78" s="14"/>
      <c r="G78" s="14"/>
      <c r="H78" s="15"/>
      <c r="I78" s="15"/>
      <c r="J78" s="23"/>
      <c r="K78" s="23"/>
      <c r="L78" s="15"/>
      <c r="M78" s="15"/>
      <c r="N78" s="15"/>
      <c r="O78" s="15"/>
      <c r="P78" s="23"/>
      <c r="Q78" s="23"/>
      <c r="R78" s="2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0"/>
    </row>
    <row r="79" spans="1:33" ht="15.75" customHeight="1">
      <c r="A79" s="13"/>
      <c r="B79" s="13"/>
      <c r="C79" s="23"/>
      <c r="D79" s="15"/>
      <c r="E79" s="15"/>
      <c r="F79" s="14"/>
      <c r="G79" s="14"/>
      <c r="H79" s="15"/>
      <c r="I79" s="15"/>
      <c r="J79" s="23"/>
      <c r="K79" s="23"/>
      <c r="L79" s="15"/>
      <c r="M79" s="15"/>
      <c r="N79" s="15"/>
      <c r="O79" s="15"/>
      <c r="P79" s="23"/>
      <c r="Q79" s="23"/>
      <c r="R79" s="2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0"/>
    </row>
    <row r="80" spans="1:33" ht="15.75" customHeight="1">
      <c r="A80" s="13"/>
      <c r="B80" s="13"/>
      <c r="C80" s="23"/>
      <c r="D80" s="15"/>
      <c r="E80" s="15"/>
      <c r="F80" s="14"/>
      <c r="G80" s="14"/>
      <c r="H80" s="15"/>
      <c r="I80" s="15"/>
      <c r="J80" s="23"/>
      <c r="K80" s="23"/>
      <c r="L80" s="15"/>
      <c r="M80" s="15"/>
      <c r="N80" s="15"/>
      <c r="O80" s="15"/>
      <c r="P80" s="23"/>
      <c r="Q80" s="23"/>
      <c r="R80" s="2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0"/>
    </row>
    <row r="81" spans="1:33" ht="15.75" customHeight="1">
      <c r="A81" s="13"/>
      <c r="B81" s="13"/>
      <c r="C81" s="23"/>
      <c r="D81" s="15"/>
      <c r="E81" s="15"/>
      <c r="F81" s="14"/>
      <c r="G81" s="14"/>
      <c r="H81" s="15"/>
      <c r="I81" s="15"/>
      <c r="J81" s="23"/>
      <c r="K81" s="23"/>
      <c r="L81" s="15"/>
      <c r="M81" s="15"/>
      <c r="N81" s="15"/>
      <c r="O81" s="15"/>
      <c r="P81" s="23"/>
      <c r="Q81" s="23"/>
      <c r="R81" s="2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0"/>
    </row>
    <row r="82" spans="1:33" ht="15.75" customHeight="1">
      <c r="A82" s="13"/>
      <c r="B82" s="13"/>
      <c r="C82" s="23"/>
      <c r="D82" s="15"/>
      <c r="E82" s="15"/>
      <c r="F82" s="14"/>
      <c r="G82" s="14"/>
      <c r="H82" s="15"/>
      <c r="I82" s="15"/>
      <c r="J82" s="23"/>
      <c r="K82" s="23"/>
      <c r="L82" s="15"/>
      <c r="M82" s="15"/>
      <c r="N82" s="15"/>
      <c r="O82" s="15"/>
      <c r="P82" s="23"/>
      <c r="Q82" s="23"/>
      <c r="R82" s="2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0"/>
    </row>
    <row r="83" spans="1:33" ht="15.75" customHeight="1">
      <c r="A83" s="13"/>
      <c r="B83" s="13"/>
      <c r="C83" s="23"/>
      <c r="D83" s="15"/>
      <c r="E83" s="15"/>
      <c r="F83" s="14"/>
      <c r="G83" s="14"/>
      <c r="H83" s="15"/>
      <c r="I83" s="15"/>
      <c r="J83" s="23"/>
      <c r="K83" s="23"/>
      <c r="L83" s="15"/>
      <c r="M83" s="15"/>
      <c r="N83" s="15"/>
      <c r="O83" s="15"/>
      <c r="P83" s="23"/>
      <c r="Q83" s="23"/>
      <c r="R83" s="2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0"/>
    </row>
    <row r="84" spans="1:33" ht="15.75" customHeight="1">
      <c r="A84" s="13"/>
      <c r="B84" s="13"/>
      <c r="C84" s="23"/>
      <c r="D84" s="15"/>
      <c r="E84" s="15"/>
      <c r="F84" s="14"/>
      <c r="G84" s="14"/>
      <c r="H84" s="15"/>
      <c r="I84" s="15"/>
      <c r="J84" s="23"/>
      <c r="K84" s="23"/>
      <c r="L84" s="15"/>
      <c r="M84" s="15"/>
      <c r="N84" s="15"/>
      <c r="O84" s="15"/>
      <c r="P84" s="23"/>
      <c r="Q84" s="23"/>
      <c r="R84" s="2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0"/>
    </row>
    <row r="85" spans="1:33" ht="15.75" customHeight="1">
      <c r="A85" s="13"/>
      <c r="B85" s="13"/>
      <c r="C85" s="23"/>
      <c r="D85" s="15"/>
      <c r="E85" s="15"/>
      <c r="F85" s="14"/>
      <c r="G85" s="14"/>
      <c r="H85" s="15"/>
      <c r="I85" s="15"/>
      <c r="J85" s="23"/>
      <c r="K85" s="23"/>
      <c r="L85" s="15"/>
      <c r="M85" s="15"/>
      <c r="N85" s="15"/>
      <c r="O85" s="15"/>
      <c r="P85" s="23"/>
      <c r="Q85" s="23"/>
      <c r="R85" s="2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0"/>
    </row>
    <row r="86" spans="1:33" ht="15.75" customHeight="1">
      <c r="A86" s="13"/>
      <c r="B86" s="13"/>
      <c r="C86" s="23"/>
      <c r="D86" s="15"/>
      <c r="E86" s="15"/>
      <c r="F86" s="14"/>
      <c r="G86" s="14"/>
      <c r="H86" s="15"/>
      <c r="I86" s="15"/>
      <c r="J86" s="23"/>
      <c r="K86" s="23"/>
      <c r="L86" s="15"/>
      <c r="M86" s="15"/>
      <c r="N86" s="15"/>
      <c r="O86" s="15"/>
      <c r="P86" s="23"/>
      <c r="Q86" s="23"/>
      <c r="R86" s="2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0"/>
    </row>
    <row r="87" spans="1:33" ht="15.75" customHeight="1">
      <c r="A87" s="13"/>
      <c r="B87" s="13"/>
      <c r="C87" s="23"/>
      <c r="D87" s="15"/>
      <c r="E87" s="15"/>
      <c r="F87" s="14"/>
      <c r="G87" s="14"/>
      <c r="H87" s="15"/>
      <c r="I87" s="15"/>
      <c r="J87" s="23"/>
      <c r="K87" s="23"/>
      <c r="L87" s="15"/>
      <c r="M87" s="15"/>
      <c r="N87" s="15"/>
      <c r="O87" s="15"/>
      <c r="P87" s="23"/>
      <c r="Q87" s="23"/>
      <c r="R87" s="2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0"/>
    </row>
    <row r="88" spans="1:33" ht="15.75" customHeight="1">
      <c r="A88" s="13"/>
      <c r="B88" s="13"/>
      <c r="C88" s="23"/>
      <c r="D88" s="15"/>
      <c r="E88" s="15"/>
      <c r="F88" s="14"/>
      <c r="G88" s="14"/>
      <c r="H88" s="15"/>
      <c r="I88" s="15"/>
      <c r="J88" s="23"/>
      <c r="K88" s="23"/>
      <c r="L88" s="15"/>
      <c r="M88" s="15"/>
      <c r="N88" s="15"/>
      <c r="O88" s="15"/>
      <c r="P88" s="23"/>
      <c r="Q88" s="23"/>
      <c r="R88" s="2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0"/>
    </row>
    <row r="89" spans="1:33" ht="15.75" customHeight="1">
      <c r="A89" s="13"/>
      <c r="B89" s="13"/>
      <c r="C89" s="23"/>
      <c r="D89" s="15"/>
      <c r="E89" s="15"/>
      <c r="F89" s="14"/>
      <c r="G89" s="14"/>
      <c r="H89" s="15"/>
      <c r="I89" s="15"/>
      <c r="J89" s="23"/>
      <c r="K89" s="23"/>
      <c r="L89" s="15"/>
      <c r="M89" s="15"/>
      <c r="N89" s="15"/>
      <c r="O89" s="15"/>
      <c r="P89" s="23"/>
      <c r="Q89" s="23"/>
      <c r="R89" s="2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0"/>
    </row>
    <row r="90" spans="1:33" ht="15.75" customHeight="1">
      <c r="A90" s="13"/>
      <c r="B90" s="13"/>
      <c r="C90" s="23"/>
      <c r="D90" s="15"/>
      <c r="E90" s="15"/>
      <c r="F90" s="14"/>
      <c r="G90" s="14"/>
      <c r="H90" s="15"/>
      <c r="I90" s="15"/>
      <c r="J90" s="23"/>
      <c r="K90" s="23"/>
      <c r="L90" s="15"/>
      <c r="M90" s="15"/>
      <c r="N90" s="15"/>
      <c r="O90" s="15"/>
      <c r="P90" s="23"/>
      <c r="Q90" s="23"/>
      <c r="R90" s="2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0"/>
    </row>
    <row r="91" spans="1:33" ht="15.75" customHeight="1">
      <c r="A91" s="13"/>
      <c r="B91" s="13"/>
      <c r="C91" s="23"/>
      <c r="D91" s="15"/>
      <c r="E91" s="15"/>
      <c r="F91" s="14"/>
      <c r="G91" s="14"/>
      <c r="H91" s="15"/>
      <c r="I91" s="15"/>
      <c r="J91" s="23"/>
      <c r="K91" s="23"/>
      <c r="L91" s="15"/>
      <c r="M91" s="15"/>
      <c r="N91" s="15"/>
      <c r="O91" s="15"/>
      <c r="P91" s="23"/>
      <c r="Q91" s="23"/>
      <c r="R91" s="2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0"/>
    </row>
    <row r="92" spans="1:33" ht="15.75" customHeight="1">
      <c r="A92" s="13"/>
      <c r="B92" s="13"/>
      <c r="C92" s="23"/>
      <c r="D92" s="15"/>
      <c r="E92" s="15"/>
      <c r="F92" s="14"/>
      <c r="G92" s="14"/>
      <c r="H92" s="15"/>
      <c r="I92" s="15"/>
      <c r="J92" s="23"/>
      <c r="K92" s="23"/>
      <c r="L92" s="15"/>
      <c r="M92" s="15"/>
      <c r="N92" s="15"/>
      <c r="O92" s="15"/>
      <c r="P92" s="23"/>
      <c r="Q92" s="23"/>
      <c r="R92" s="2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0"/>
    </row>
    <row r="93" spans="1:33" ht="15.75" customHeight="1">
      <c r="A93" s="13"/>
      <c r="B93" s="13"/>
      <c r="C93" s="23"/>
      <c r="D93" s="15"/>
      <c r="E93" s="15"/>
      <c r="F93" s="14"/>
      <c r="G93" s="14"/>
      <c r="H93" s="15"/>
      <c r="I93" s="15"/>
      <c r="J93" s="23"/>
      <c r="K93" s="23"/>
      <c r="L93" s="15"/>
      <c r="M93" s="15"/>
      <c r="N93" s="15"/>
      <c r="O93" s="15"/>
      <c r="P93" s="23"/>
      <c r="Q93" s="23"/>
      <c r="R93" s="2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0"/>
    </row>
    <row r="94" spans="1:33" ht="15.75" customHeight="1">
      <c r="A94" s="13"/>
      <c r="B94" s="13"/>
      <c r="C94" s="23"/>
      <c r="D94" s="15"/>
      <c r="E94" s="15"/>
      <c r="F94" s="14"/>
      <c r="G94" s="14"/>
      <c r="H94" s="15"/>
      <c r="I94" s="15"/>
      <c r="J94" s="23"/>
      <c r="K94" s="23"/>
      <c r="L94" s="15"/>
      <c r="M94" s="15"/>
      <c r="N94" s="15"/>
      <c r="O94" s="15"/>
      <c r="P94" s="23"/>
      <c r="Q94" s="23"/>
      <c r="R94" s="2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0"/>
    </row>
    <row r="95" spans="1:33" ht="15.75" customHeight="1">
      <c r="A95" s="13"/>
      <c r="B95" s="13"/>
      <c r="C95" s="23"/>
      <c r="D95" s="15"/>
      <c r="E95" s="15"/>
      <c r="F95" s="14"/>
      <c r="G95" s="14"/>
      <c r="H95" s="15"/>
      <c r="I95" s="15"/>
      <c r="J95" s="23"/>
      <c r="K95" s="23"/>
      <c r="L95" s="15"/>
      <c r="M95" s="15"/>
      <c r="N95" s="15"/>
      <c r="O95" s="15"/>
      <c r="P95" s="23"/>
      <c r="Q95" s="23"/>
      <c r="R95" s="2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23"/>
      <c r="D96" s="15"/>
      <c r="E96" s="15"/>
      <c r="F96" s="14"/>
      <c r="G96" s="14"/>
      <c r="H96" s="15"/>
      <c r="I96" s="15"/>
      <c r="J96" s="23"/>
      <c r="K96" s="23"/>
      <c r="L96" s="15"/>
      <c r="M96" s="15"/>
      <c r="N96" s="15"/>
      <c r="O96" s="15"/>
      <c r="P96" s="23"/>
      <c r="Q96" s="23"/>
      <c r="R96" s="2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23"/>
      <c r="D97" s="15"/>
      <c r="E97" s="15"/>
      <c r="F97" s="14"/>
      <c r="G97" s="14"/>
      <c r="H97" s="15"/>
      <c r="I97" s="15"/>
      <c r="J97" s="23"/>
      <c r="K97" s="23"/>
      <c r="L97" s="15"/>
      <c r="M97" s="15"/>
      <c r="N97" s="15"/>
      <c r="O97" s="15"/>
      <c r="P97" s="23"/>
      <c r="Q97" s="23"/>
      <c r="R97" s="2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23"/>
      <c r="D98" s="15"/>
      <c r="E98" s="15"/>
      <c r="F98" s="14"/>
      <c r="G98" s="14"/>
      <c r="H98" s="15"/>
      <c r="I98" s="15"/>
      <c r="J98" s="23"/>
      <c r="K98" s="23"/>
      <c r="L98" s="15"/>
      <c r="M98" s="15"/>
      <c r="N98" s="15"/>
      <c r="O98" s="15"/>
      <c r="P98" s="23"/>
      <c r="Q98" s="23"/>
      <c r="R98" s="2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23"/>
      <c r="D99" s="15"/>
      <c r="E99" s="15"/>
      <c r="F99" s="14"/>
      <c r="G99" s="14"/>
      <c r="H99" s="15"/>
      <c r="I99" s="15"/>
      <c r="J99" s="23"/>
      <c r="K99" s="23"/>
      <c r="L99" s="15"/>
      <c r="M99" s="15"/>
      <c r="N99" s="15"/>
      <c r="O99" s="15"/>
      <c r="P99" s="23"/>
      <c r="Q99" s="23"/>
      <c r="R99" s="2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23"/>
      <c r="D100" s="15"/>
      <c r="E100" s="15"/>
      <c r="F100" s="14"/>
      <c r="G100" s="14"/>
      <c r="H100" s="15"/>
      <c r="I100" s="15"/>
      <c r="J100" s="23"/>
      <c r="K100" s="23"/>
      <c r="L100" s="15"/>
      <c r="M100" s="15"/>
      <c r="N100" s="15"/>
      <c r="O100" s="15"/>
      <c r="P100" s="23"/>
      <c r="Q100" s="23"/>
      <c r="R100" s="2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23"/>
      <c r="D101" s="15"/>
      <c r="E101" s="15"/>
      <c r="F101" s="14"/>
      <c r="G101" s="14"/>
      <c r="H101" s="15"/>
      <c r="I101" s="15"/>
      <c r="J101" s="23"/>
      <c r="K101" s="23"/>
      <c r="L101" s="15"/>
      <c r="M101" s="15"/>
      <c r="N101" s="15"/>
      <c r="O101" s="15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23"/>
      <c r="D102" s="15"/>
      <c r="E102" s="15"/>
      <c r="F102" s="14"/>
      <c r="G102" s="14"/>
      <c r="H102" s="15"/>
      <c r="I102" s="15"/>
      <c r="J102" s="23"/>
      <c r="K102" s="23"/>
      <c r="L102" s="15"/>
      <c r="M102" s="15"/>
      <c r="N102" s="15"/>
      <c r="O102" s="15"/>
      <c r="P102" s="23"/>
      <c r="Q102" s="23"/>
      <c r="R102" s="2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23"/>
      <c r="D103" s="15"/>
      <c r="E103" s="15"/>
      <c r="F103" s="14"/>
      <c r="G103" s="14"/>
      <c r="H103" s="15"/>
      <c r="I103" s="15"/>
      <c r="J103" s="23"/>
      <c r="K103" s="23"/>
      <c r="L103" s="15"/>
      <c r="M103" s="15"/>
      <c r="N103" s="15"/>
      <c r="O103" s="15"/>
      <c r="P103" s="23"/>
      <c r="Q103" s="23"/>
      <c r="R103" s="2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23"/>
      <c r="D104" s="15"/>
      <c r="E104" s="15"/>
      <c r="F104" s="14"/>
      <c r="G104" s="14"/>
      <c r="H104" s="15"/>
      <c r="I104" s="15"/>
      <c r="J104" s="23"/>
      <c r="K104" s="23"/>
      <c r="L104" s="15"/>
      <c r="M104" s="15"/>
      <c r="N104" s="15"/>
      <c r="O104" s="15"/>
      <c r="P104" s="23"/>
      <c r="Q104" s="23"/>
      <c r="R104" s="2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23"/>
      <c r="D105" s="15"/>
      <c r="E105" s="15"/>
      <c r="F105" s="14"/>
      <c r="G105" s="14"/>
      <c r="H105" s="15"/>
      <c r="I105" s="15"/>
      <c r="J105" s="23"/>
      <c r="K105" s="23"/>
      <c r="L105" s="15"/>
      <c r="M105" s="15"/>
      <c r="N105" s="15"/>
      <c r="O105" s="15"/>
      <c r="P105" s="23"/>
      <c r="Q105" s="23"/>
      <c r="R105" s="2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23"/>
      <c r="D106" s="15"/>
      <c r="E106" s="15"/>
      <c r="F106" s="14"/>
      <c r="G106" s="14"/>
      <c r="H106" s="15"/>
      <c r="I106" s="15"/>
      <c r="J106" s="23"/>
      <c r="K106" s="23"/>
      <c r="L106" s="15"/>
      <c r="M106" s="15"/>
      <c r="N106" s="15"/>
      <c r="O106" s="15"/>
      <c r="P106" s="23"/>
      <c r="Q106" s="23"/>
      <c r="R106" s="2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23"/>
      <c r="D107" s="15"/>
      <c r="E107" s="15"/>
      <c r="F107" s="14"/>
      <c r="G107" s="14"/>
      <c r="H107" s="15"/>
      <c r="I107" s="15"/>
      <c r="J107" s="23"/>
      <c r="K107" s="23"/>
      <c r="L107" s="15"/>
      <c r="M107" s="15"/>
      <c r="N107" s="15"/>
      <c r="O107" s="15"/>
      <c r="P107" s="23"/>
      <c r="Q107" s="23"/>
      <c r="R107" s="2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23"/>
      <c r="D108" s="15"/>
      <c r="E108" s="15"/>
      <c r="F108" s="14"/>
      <c r="G108" s="14"/>
      <c r="H108" s="15"/>
      <c r="I108" s="15"/>
      <c r="J108" s="23"/>
      <c r="K108" s="23"/>
      <c r="L108" s="15"/>
      <c r="M108" s="15"/>
      <c r="N108" s="15"/>
      <c r="O108" s="15"/>
      <c r="P108" s="23"/>
      <c r="Q108" s="23"/>
      <c r="R108" s="2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23"/>
      <c r="D109" s="15"/>
      <c r="E109" s="15"/>
      <c r="F109" s="14"/>
      <c r="G109" s="14"/>
      <c r="H109" s="15"/>
      <c r="I109" s="15"/>
      <c r="J109" s="23"/>
      <c r="K109" s="23"/>
      <c r="L109" s="15"/>
      <c r="M109" s="15"/>
      <c r="N109" s="15"/>
      <c r="O109" s="15"/>
      <c r="P109" s="23"/>
      <c r="Q109" s="23"/>
      <c r="R109" s="2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23"/>
      <c r="D110" s="15"/>
      <c r="E110" s="15"/>
      <c r="F110" s="14"/>
      <c r="G110" s="14"/>
      <c r="H110" s="15"/>
      <c r="I110" s="15"/>
      <c r="J110" s="23"/>
      <c r="K110" s="23"/>
      <c r="L110" s="15"/>
      <c r="M110" s="15"/>
      <c r="N110" s="15"/>
      <c r="O110" s="15"/>
      <c r="P110" s="23"/>
      <c r="Q110" s="23"/>
      <c r="R110" s="2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23"/>
      <c r="D111" s="15"/>
      <c r="E111" s="15"/>
      <c r="F111" s="14"/>
      <c r="G111" s="14"/>
      <c r="H111" s="15"/>
      <c r="I111" s="15"/>
      <c r="J111" s="23"/>
      <c r="K111" s="23"/>
      <c r="L111" s="15"/>
      <c r="M111" s="15"/>
      <c r="N111" s="15"/>
      <c r="O111" s="15"/>
      <c r="P111" s="23"/>
      <c r="Q111" s="23"/>
      <c r="R111" s="2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23"/>
      <c r="D112" s="15"/>
      <c r="E112" s="15"/>
      <c r="F112" s="14"/>
      <c r="G112" s="14"/>
      <c r="H112" s="15"/>
      <c r="I112" s="15"/>
      <c r="J112" s="23"/>
      <c r="K112" s="23"/>
      <c r="L112" s="15"/>
      <c r="M112" s="15"/>
      <c r="N112" s="15"/>
      <c r="O112" s="15"/>
      <c r="P112" s="23"/>
      <c r="Q112" s="23"/>
      <c r="R112" s="2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23"/>
      <c r="D113" s="15"/>
      <c r="E113" s="15"/>
      <c r="F113" s="14"/>
      <c r="G113" s="14"/>
      <c r="H113" s="15"/>
      <c r="I113" s="15"/>
      <c r="J113" s="23"/>
      <c r="K113" s="23"/>
      <c r="L113" s="15"/>
      <c r="M113" s="15"/>
      <c r="N113" s="15"/>
      <c r="O113" s="15"/>
      <c r="P113" s="23"/>
      <c r="Q113" s="23"/>
      <c r="R113" s="2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6.1640625" customWidth="1"/>
    <col min="2" max="2" width="23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14.5" customWidth="1"/>
    <col min="20" max="20" width="11.5" customWidth="1"/>
    <col min="21" max="21" width="13.33203125" customWidth="1"/>
    <col min="22" max="22" width="35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6" t="str">
        <f ca="1">IFERROR(__xludf.DUMMYFUNCTION("IFERROR(VLOOKUP(B2,IMPORTRANGE(""https://docs.google.com/spreadsheets/d/1x0DhHglkXKoEBOD2MBsuK_EyIr1ouxD2ftIpqOYFa-k/edit?usp=sharing"",""OllieShops-SKU-Specific Info!B1:BJ7000""),4,FALSE),"""")"),"Ball Catch Door Hardware for Closet or Cabinet, Satin Nickel 4 Pack")</f>
        <v>Ball Catch Door Hardware for Closet or Cabinet, Satin Nickel 4 Pack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50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Info!B1:BJ7000""),3,FALSE),"""")"),"B088P6SGFT")</f>
        <v>B088P6SGFT</v>
      </c>
      <c r="B2" s="2" t="s">
        <v>910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6.8462206389705758</v>
      </c>
      <c r="D3" s="4">
        <f t="shared" ref="D3:G3" si="0">SUM(D4:D99671)</f>
        <v>95</v>
      </c>
      <c r="E3" s="4">
        <f t="shared" si="0"/>
        <v>11</v>
      </c>
      <c r="F3" s="5">
        <f t="shared" si="0"/>
        <v>1147.0600000000004</v>
      </c>
      <c r="G3" s="5">
        <f t="shared" si="0"/>
        <v>-177.20000000000002</v>
      </c>
      <c r="H3" s="6">
        <f t="shared" ref="H3:H31" si="1">G3/F3*-1</f>
        <v>0.15448189283908423</v>
      </c>
      <c r="I3" s="7">
        <f t="shared" ref="I3:I31" si="2">J3/F3</f>
        <v>0.21909731556106984</v>
      </c>
      <c r="J3" s="5">
        <f>SUM(J4:J99671)</f>
        <v>251.31776678748088</v>
      </c>
      <c r="K3" s="5">
        <f t="shared" ref="K3:K31" si="3">J3/D3</f>
        <v>2.6454501767103249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21</v>
      </c>
      <c r="X3" s="6">
        <f>AVERAGE(X4:X99671)</f>
        <v>0.11637755102040816</v>
      </c>
      <c r="Y3" s="5">
        <f>ROUND(AVERAGE(Y4:Y99671),2)</f>
        <v>2.61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-1</v>
      </c>
    </row>
    <row r="4" spans="1:33" ht="15.75" customHeight="1">
      <c r="A4" s="13" t="s">
        <v>33</v>
      </c>
      <c r="B4" s="13" t="s">
        <v>911</v>
      </c>
      <c r="C4" s="17">
        <f t="shared" ref="C4:C31" si="4">IFERROR(F4/D4," - ")</f>
        <v>12.132857142857143</v>
      </c>
      <c r="D4" s="17">
        <v>7</v>
      </c>
      <c r="E4" s="17">
        <v>0</v>
      </c>
      <c r="F4" s="17">
        <v>84.929999999999993</v>
      </c>
      <c r="G4" s="17">
        <v>-23.479999999999997</v>
      </c>
      <c r="H4" s="17">
        <f t="shared" si="1"/>
        <v>0.27646296950429766</v>
      </c>
      <c r="I4" s="17">
        <f t="shared" si="2"/>
        <v>0.1040547509091201</v>
      </c>
      <c r="J4" s="17">
        <f t="shared" ref="J4:J31" si="5">F4*0.85+G4+AF4*D4+D4*AE4+AG4+AD4</f>
        <v>8.8373699947115689</v>
      </c>
      <c r="K4" s="17">
        <f t="shared" si="3"/>
        <v>1.2624814278159384</v>
      </c>
      <c r="L4" s="17">
        <v>31</v>
      </c>
      <c r="M4" s="17">
        <f t="shared" ref="M4:M31" si="6">IFERROR(D4/L4,"-")</f>
        <v>0.22580645161290322</v>
      </c>
      <c r="N4" s="17">
        <v>100</v>
      </c>
      <c r="O4" s="17">
        <f t="shared" ref="O4:P4" si="7">D4/7</f>
        <v>1</v>
      </c>
      <c r="P4" s="17">
        <f t="shared" si="7"/>
        <v>0</v>
      </c>
      <c r="Q4" s="17">
        <f t="shared" ref="Q4:Q31" si="8">ROUNDDOWN(N4/(O4+P4),0)</f>
        <v>100</v>
      </c>
      <c r="R4" s="17"/>
      <c r="S4" s="57">
        <v>0.38888888888888801</v>
      </c>
      <c r="T4" s="57">
        <v>0</v>
      </c>
      <c r="U4" s="57" t="s">
        <v>63</v>
      </c>
      <c r="V4" s="57" t="s">
        <v>63</v>
      </c>
      <c r="W4" s="57">
        <v>1</v>
      </c>
      <c r="X4" s="57">
        <f t="shared" ref="X4:X31" si="9">IFERROR(W4/D4,0)</f>
        <v>0.14285714285714285</v>
      </c>
      <c r="Y4" s="57">
        <f t="shared" ref="Y4:Y31" si="10">IFERROR(G4/(W4+Z4)*-1,0)</f>
        <v>11.739999999999998</v>
      </c>
      <c r="Z4" s="57">
        <v>1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1.602295138888889E-2</v>
      </c>
      <c r="AD4" s="57">
        <f t="shared" ref="AD4:AD31" si="12">IFERROR(AB4*AC4*D4*2,0)</f>
        <v>-0.15478171041666669</v>
      </c>
      <c r="AE4" s="57">
        <v>-3.48</v>
      </c>
      <c r="AF4" s="57">
        <v>-2.1940497564102501</v>
      </c>
      <c r="AG4" s="57">
        <v>0</v>
      </c>
    </row>
    <row r="5" spans="1:33" ht="15.75" customHeight="1">
      <c r="A5" s="13" t="s">
        <v>36</v>
      </c>
      <c r="B5" s="13" t="s">
        <v>88</v>
      </c>
      <c r="C5" s="17">
        <f t="shared" si="4"/>
        <v>11.847142857142858</v>
      </c>
      <c r="D5" s="17">
        <v>7</v>
      </c>
      <c r="E5" s="17">
        <v>0</v>
      </c>
      <c r="F5" s="17">
        <v>82.93</v>
      </c>
      <c r="G5" s="17">
        <v>-23.140000000000004</v>
      </c>
      <c r="H5" s="17">
        <f t="shared" si="1"/>
        <v>0.27903050765706022</v>
      </c>
      <c r="I5" s="17">
        <f t="shared" si="2"/>
        <v>9.0164837751255E-2</v>
      </c>
      <c r="J5" s="17">
        <f t="shared" si="5"/>
        <v>7.4773699947115775</v>
      </c>
      <c r="K5" s="17">
        <f t="shared" si="3"/>
        <v>1.0681957135302254</v>
      </c>
      <c r="L5" s="17">
        <v>17</v>
      </c>
      <c r="M5" s="17">
        <f t="shared" si="6"/>
        <v>0.41176470588235292</v>
      </c>
      <c r="N5" s="17">
        <v>91</v>
      </c>
      <c r="O5" s="17">
        <f t="shared" ref="O5:P5" si="13">D5/7</f>
        <v>1</v>
      </c>
      <c r="P5" s="17">
        <f t="shared" si="13"/>
        <v>0</v>
      </c>
      <c r="Q5" s="17">
        <f t="shared" si="8"/>
        <v>91</v>
      </c>
      <c r="R5" s="17"/>
      <c r="S5" s="57">
        <v>0.45174537987679603</v>
      </c>
      <c r="T5" s="57">
        <v>0</v>
      </c>
      <c r="U5" s="57" t="s">
        <v>63</v>
      </c>
      <c r="V5" s="57" t="s">
        <v>63</v>
      </c>
      <c r="W5" s="57">
        <v>2</v>
      </c>
      <c r="X5" s="57">
        <f t="shared" si="9"/>
        <v>0.2857142857142857</v>
      </c>
      <c r="Y5" s="57">
        <f t="shared" si="10"/>
        <v>11.570000000000002</v>
      </c>
      <c r="Z5" s="57">
        <v>0</v>
      </c>
      <c r="AA5" s="57" t="s">
        <v>35</v>
      </c>
      <c r="AB5" s="60">
        <f t="shared" si="11"/>
        <v>-0.69</v>
      </c>
      <c r="AC5" s="57">
        <v>1.602295138888889E-2</v>
      </c>
      <c r="AD5" s="57">
        <f t="shared" si="12"/>
        <v>-0.15478171041666669</v>
      </c>
      <c r="AE5" s="57">
        <v>-3.48</v>
      </c>
      <c r="AF5" s="57">
        <v>-2.1940497564102501</v>
      </c>
      <c r="AG5" s="57">
        <v>0</v>
      </c>
    </row>
    <row r="6" spans="1:33" ht="15.75" customHeight="1">
      <c r="A6" s="13" t="s">
        <v>38</v>
      </c>
      <c r="B6" s="13" t="s">
        <v>912</v>
      </c>
      <c r="C6" s="17">
        <f t="shared" si="4"/>
        <v>12.21222222222222</v>
      </c>
      <c r="D6" s="17">
        <v>9</v>
      </c>
      <c r="E6" s="17">
        <v>0</v>
      </c>
      <c r="F6" s="17">
        <v>109.90999999999998</v>
      </c>
      <c r="G6" s="17">
        <v>-21.6</v>
      </c>
      <c r="H6" s="17">
        <f t="shared" si="1"/>
        <v>0.19652442907833687</v>
      </c>
      <c r="I6" s="17">
        <f t="shared" si="2"/>
        <v>0.18704437390644818</v>
      </c>
      <c r="J6" s="17">
        <f t="shared" si="5"/>
        <v>20.558047136057716</v>
      </c>
      <c r="K6" s="17">
        <f t="shared" si="3"/>
        <v>2.2842274595619685</v>
      </c>
      <c r="L6" s="17">
        <v>20</v>
      </c>
      <c r="M6" s="17">
        <f t="shared" si="6"/>
        <v>0.45</v>
      </c>
      <c r="N6" s="17">
        <v>85</v>
      </c>
      <c r="O6" s="17">
        <f t="shared" ref="O6:P6" si="14">D6/7</f>
        <v>1.2857142857142858</v>
      </c>
      <c r="P6" s="17">
        <f t="shared" si="14"/>
        <v>0</v>
      </c>
      <c r="Q6" s="17">
        <f t="shared" si="8"/>
        <v>66</v>
      </c>
      <c r="R6" s="17"/>
      <c r="S6" s="57">
        <v>0.483333333333333</v>
      </c>
      <c r="T6" s="57">
        <v>0</v>
      </c>
      <c r="U6" s="57" t="s">
        <v>63</v>
      </c>
      <c r="V6" s="57" t="s">
        <v>63</v>
      </c>
      <c r="W6" s="57">
        <v>3</v>
      </c>
      <c r="X6" s="57">
        <f t="shared" si="9"/>
        <v>0.33333333333333331</v>
      </c>
      <c r="Y6" s="57">
        <f t="shared" si="10"/>
        <v>7.2</v>
      </c>
      <c r="Z6" s="57">
        <v>0</v>
      </c>
      <c r="AA6" s="57" t="s">
        <v>35</v>
      </c>
      <c r="AB6" s="60">
        <f t="shared" si="11"/>
        <v>-0.69</v>
      </c>
      <c r="AC6" s="57">
        <v>1.602295138888889E-2</v>
      </c>
      <c r="AD6" s="57">
        <f t="shared" si="12"/>
        <v>-0.19900505625000001</v>
      </c>
      <c r="AE6" s="57">
        <v>-3.48</v>
      </c>
      <c r="AF6" s="57">
        <v>-2.1940497564102501</v>
      </c>
      <c r="AG6" s="57">
        <v>0</v>
      </c>
    </row>
    <row r="7" spans="1:33" ht="15.75" customHeight="1">
      <c r="A7" s="13" t="s">
        <v>40</v>
      </c>
      <c r="B7" s="13" t="s">
        <v>400</v>
      </c>
      <c r="C7" s="17">
        <f t="shared" si="4"/>
        <v>11.430399999999999</v>
      </c>
      <c r="D7" s="17">
        <v>25</v>
      </c>
      <c r="E7" s="17">
        <v>0</v>
      </c>
      <c r="F7" s="17">
        <v>285.76</v>
      </c>
      <c r="G7" s="17">
        <v>-32.58</v>
      </c>
      <c r="H7" s="17">
        <f t="shared" si="1"/>
        <v>0.11401175811870101</v>
      </c>
      <c r="I7" s="17">
        <f t="shared" si="2"/>
        <v>0.23765385035373507</v>
      </c>
      <c r="J7" s="17">
        <f t="shared" si="5"/>
        <v>67.911964277083328</v>
      </c>
      <c r="K7" s="17">
        <f t="shared" si="3"/>
        <v>2.716478571083333</v>
      </c>
      <c r="L7" s="17">
        <v>32</v>
      </c>
      <c r="M7" s="17">
        <f t="shared" si="6"/>
        <v>0.78125</v>
      </c>
      <c r="N7" s="17">
        <v>59</v>
      </c>
      <c r="O7" s="17">
        <f t="shared" ref="O7:P7" si="15">D7/7</f>
        <v>3.5714285714285716</v>
      </c>
      <c r="P7" s="17">
        <f t="shared" si="15"/>
        <v>0</v>
      </c>
      <c r="Q7" s="17">
        <f t="shared" si="8"/>
        <v>16</v>
      </c>
      <c r="R7" s="17"/>
      <c r="S7" s="57">
        <v>0.7597254004576659</v>
      </c>
      <c r="T7" s="57">
        <v>0</v>
      </c>
      <c r="U7" s="57" t="s">
        <v>63</v>
      </c>
      <c r="V7" s="57" t="s">
        <v>63</v>
      </c>
      <c r="W7" s="57">
        <v>2</v>
      </c>
      <c r="X7" s="57">
        <f t="shared" si="9"/>
        <v>0.08</v>
      </c>
      <c r="Y7" s="57">
        <f t="shared" si="10"/>
        <v>16.29</v>
      </c>
      <c r="Z7" s="57">
        <v>0</v>
      </c>
      <c r="AA7" s="57" t="s">
        <v>35</v>
      </c>
      <c r="AB7" s="60">
        <f t="shared" si="11"/>
        <v>-0.69</v>
      </c>
      <c r="AC7" s="57">
        <v>1.602295138888889E-2</v>
      </c>
      <c r="AD7" s="57">
        <f t="shared" si="12"/>
        <v>-0.55279182291666673</v>
      </c>
      <c r="AE7" s="57">
        <v>-3.48</v>
      </c>
      <c r="AF7" s="57">
        <v>-2.1940497560000001</v>
      </c>
      <c r="AG7" s="57">
        <v>0</v>
      </c>
    </row>
    <row r="8" spans="1:33" ht="15.75" customHeight="1">
      <c r="A8" s="13" t="s">
        <v>42</v>
      </c>
      <c r="B8" s="13" t="s">
        <v>88</v>
      </c>
      <c r="C8" s="17">
        <f t="shared" si="4"/>
        <v>13.24</v>
      </c>
      <c r="D8" s="17">
        <v>4</v>
      </c>
      <c r="E8" s="17">
        <v>0</v>
      </c>
      <c r="F8" s="17">
        <v>52.96</v>
      </c>
      <c r="G8" s="17">
        <v>0</v>
      </c>
      <c r="H8" s="17">
        <f t="shared" si="1"/>
        <v>0</v>
      </c>
      <c r="I8" s="17">
        <f t="shared" si="2"/>
        <v>0.41977632712109758</v>
      </c>
      <c r="J8" s="17">
        <f t="shared" si="5"/>
        <v>22.231354284333328</v>
      </c>
      <c r="K8" s="17">
        <f t="shared" si="3"/>
        <v>5.557838571083332</v>
      </c>
      <c r="L8" s="17">
        <v>8</v>
      </c>
      <c r="M8" s="17">
        <f t="shared" si="6"/>
        <v>0.5</v>
      </c>
      <c r="N8" s="17">
        <v>54</v>
      </c>
      <c r="O8" s="17">
        <f t="shared" ref="O8:P8" si="16">D8/7</f>
        <v>0.5714285714285714</v>
      </c>
      <c r="P8" s="17">
        <f t="shared" si="16"/>
        <v>0</v>
      </c>
      <c r="Q8" s="17">
        <f t="shared" si="8"/>
        <v>94</v>
      </c>
      <c r="R8" s="17"/>
      <c r="S8" s="57">
        <v>0.81927710843373491</v>
      </c>
      <c r="T8" s="57">
        <v>0</v>
      </c>
      <c r="U8" s="57" t="s">
        <v>63</v>
      </c>
      <c r="V8" s="57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1.602295138888889E-2</v>
      </c>
      <c r="AD8" s="57">
        <f t="shared" si="12"/>
        <v>-8.8446691666666674E-2</v>
      </c>
      <c r="AE8" s="57">
        <v>-3.48</v>
      </c>
      <c r="AF8" s="57">
        <v>-2.1940497560000001</v>
      </c>
      <c r="AG8" s="57">
        <v>0</v>
      </c>
    </row>
    <row r="9" spans="1:33" ht="15.75" customHeight="1">
      <c r="A9" s="13" t="s">
        <v>44</v>
      </c>
      <c r="B9" s="13" t="s">
        <v>913</v>
      </c>
      <c r="C9" s="17">
        <f t="shared" si="4"/>
        <v>17.489999999999998</v>
      </c>
      <c r="D9" s="17">
        <v>2</v>
      </c>
      <c r="E9" s="17">
        <v>1</v>
      </c>
      <c r="F9" s="17">
        <v>34.979999999999997</v>
      </c>
      <c r="G9" s="17">
        <v>0</v>
      </c>
      <c r="H9" s="17">
        <f t="shared" si="1"/>
        <v>0</v>
      </c>
      <c r="I9" s="17">
        <f t="shared" si="2"/>
        <v>0.52253625403563941</v>
      </c>
      <c r="J9" s="17">
        <f t="shared" si="5"/>
        <v>18.278318166166663</v>
      </c>
      <c r="K9" s="17">
        <f t="shared" si="3"/>
        <v>9.1391590830833316</v>
      </c>
      <c r="L9" s="17">
        <v>10</v>
      </c>
      <c r="M9" s="17">
        <f t="shared" si="6"/>
        <v>0.2</v>
      </c>
      <c r="N9" s="17">
        <v>52</v>
      </c>
      <c r="O9" s="17">
        <f t="shared" ref="O9:P9" si="17">D9/7</f>
        <v>0.2857142857142857</v>
      </c>
      <c r="P9" s="17">
        <f t="shared" si="17"/>
        <v>0.14285714285714285</v>
      </c>
      <c r="Q9" s="17">
        <f t="shared" si="8"/>
        <v>121</v>
      </c>
      <c r="R9" s="17"/>
      <c r="S9" s="57">
        <v>0.794044665012407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1.602295138888889E-2</v>
      </c>
      <c r="AD9" s="57">
        <f t="shared" si="12"/>
        <v>-4.4223345833333337E-2</v>
      </c>
      <c r="AE9" s="57">
        <v>-3.48</v>
      </c>
      <c r="AF9" s="57">
        <v>-2.2252292439999999</v>
      </c>
      <c r="AG9" s="57">
        <v>0</v>
      </c>
    </row>
    <row r="10" spans="1:33" ht="15.75" customHeight="1">
      <c r="A10" s="13" t="s">
        <v>46</v>
      </c>
      <c r="B10" s="13" t="s">
        <v>914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51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0.78961038961038965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1.602295138888889E-2</v>
      </c>
      <c r="AD10" s="57">
        <f t="shared" si="12"/>
        <v>0</v>
      </c>
      <c r="AE10" s="57">
        <v>-3.48</v>
      </c>
      <c r="AF10" s="57">
        <v>-2.2252292439999999</v>
      </c>
      <c r="AG10" s="57">
        <v>0</v>
      </c>
    </row>
    <row r="11" spans="1:33" ht="15.75" customHeight="1">
      <c r="A11" s="13" t="s">
        <v>48</v>
      </c>
      <c r="B11" s="13" t="s">
        <v>913</v>
      </c>
      <c r="C11" s="17">
        <f t="shared" si="4"/>
        <v>16.739999999999998</v>
      </c>
      <c r="D11" s="17">
        <v>4</v>
      </c>
      <c r="E11" s="17">
        <v>0</v>
      </c>
      <c r="F11" s="17">
        <v>66.959999999999994</v>
      </c>
      <c r="G11" s="17">
        <v>0</v>
      </c>
      <c r="H11" s="17">
        <f t="shared" si="1"/>
        <v>0</v>
      </c>
      <c r="I11" s="17">
        <f t="shared" si="2"/>
        <v>0.50786493925228982</v>
      </c>
      <c r="J11" s="17">
        <f t="shared" si="5"/>
        <v>34.006636332333322</v>
      </c>
      <c r="K11" s="17">
        <f t="shared" si="3"/>
        <v>8.5016590830833305</v>
      </c>
      <c r="L11" s="17">
        <v>3</v>
      </c>
      <c r="M11" s="17">
        <f t="shared" si="6"/>
        <v>1.3333333333333333</v>
      </c>
      <c r="N11" s="17">
        <v>47</v>
      </c>
      <c r="O11" s="17">
        <f t="shared" ref="O11:P11" si="19">D11/7</f>
        <v>0.5714285714285714</v>
      </c>
      <c r="P11" s="17">
        <f t="shared" si="19"/>
        <v>0</v>
      </c>
      <c r="Q11" s="17">
        <f t="shared" si="8"/>
        <v>82</v>
      </c>
      <c r="R11" s="17"/>
      <c r="S11" s="57">
        <v>0.90028490028490027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1.602295138888889E-2</v>
      </c>
      <c r="AD11" s="57">
        <f t="shared" si="12"/>
        <v>-8.8446691666666674E-2</v>
      </c>
      <c r="AE11" s="57">
        <v>-3.48</v>
      </c>
      <c r="AF11" s="57">
        <v>-2.2252292439999999</v>
      </c>
      <c r="AG11" s="57">
        <v>0</v>
      </c>
    </row>
    <row r="12" spans="1:33" ht="15.75" customHeight="1">
      <c r="A12" s="13" t="s">
        <v>50</v>
      </c>
      <c r="B12" s="13" t="s">
        <v>915</v>
      </c>
      <c r="C12" s="17">
        <f t="shared" si="4"/>
        <v>15.99</v>
      </c>
      <c r="D12" s="17">
        <v>1</v>
      </c>
      <c r="E12" s="17">
        <v>0</v>
      </c>
      <c r="F12" s="17">
        <v>15.99</v>
      </c>
      <c r="G12" s="17">
        <v>0</v>
      </c>
      <c r="H12" s="17">
        <f t="shared" si="1"/>
        <v>0</v>
      </c>
      <c r="I12" s="17">
        <f t="shared" si="2"/>
        <v>0.49079104609651864</v>
      </c>
      <c r="J12" s="17">
        <f t="shared" si="5"/>
        <v>7.8477488270833327</v>
      </c>
      <c r="K12" s="17">
        <f t="shared" si="3"/>
        <v>7.8477488270833327</v>
      </c>
      <c r="L12" s="17">
        <v>9</v>
      </c>
      <c r="M12" s="17">
        <f t="shared" si="6"/>
        <v>0.1111111111111111</v>
      </c>
      <c r="N12" s="17">
        <v>46</v>
      </c>
      <c r="O12" s="17">
        <f t="shared" ref="O12:P12" si="20">D12/7</f>
        <v>0.14285714285714285</v>
      </c>
      <c r="P12" s="17">
        <f t="shared" si="20"/>
        <v>0</v>
      </c>
      <c r="Q12" s="17">
        <f t="shared" si="8"/>
        <v>322</v>
      </c>
      <c r="R12" s="17"/>
      <c r="S12" s="57">
        <v>0.94328358208955221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1.602295138888889E-2</v>
      </c>
      <c r="AD12" s="57">
        <f t="shared" si="12"/>
        <v>-2.2111672916666669E-2</v>
      </c>
      <c r="AE12" s="57">
        <v>-3.48</v>
      </c>
      <c r="AF12" s="57">
        <v>-2.2416394999999998</v>
      </c>
      <c r="AG12" s="57">
        <v>0</v>
      </c>
    </row>
    <row r="13" spans="1:33" ht="15.75" customHeight="1">
      <c r="A13" s="13" t="s">
        <v>52</v>
      </c>
      <c r="B13" s="13" t="s">
        <v>88</v>
      </c>
      <c r="C13" s="17">
        <f t="shared" si="4"/>
        <v>17.189999999999998</v>
      </c>
      <c r="D13" s="17">
        <v>5</v>
      </c>
      <c r="E13" s="17">
        <v>0</v>
      </c>
      <c r="F13" s="17">
        <v>85.949999999999989</v>
      </c>
      <c r="G13" s="17">
        <v>0</v>
      </c>
      <c r="H13" s="17">
        <f t="shared" si="1"/>
        <v>0</v>
      </c>
      <c r="I13" s="17">
        <f t="shared" si="2"/>
        <v>0.51586671478088031</v>
      </c>
      <c r="J13" s="17">
        <f t="shared" si="5"/>
        <v>44.338744135416661</v>
      </c>
      <c r="K13" s="17">
        <f t="shared" si="3"/>
        <v>8.8677488270833322</v>
      </c>
      <c r="L13" s="17">
        <v>10</v>
      </c>
      <c r="M13" s="17">
        <f t="shared" si="6"/>
        <v>0.5</v>
      </c>
      <c r="N13" s="17">
        <v>41</v>
      </c>
      <c r="O13" s="17">
        <f t="shared" ref="O13:P13" si="21">D13/7</f>
        <v>0.7142857142857143</v>
      </c>
      <c r="P13" s="17">
        <f t="shared" si="21"/>
        <v>0</v>
      </c>
      <c r="Q13" s="17">
        <f t="shared" si="8"/>
        <v>57</v>
      </c>
      <c r="R13" s="17"/>
      <c r="S13" s="57">
        <v>1.015873015873016</v>
      </c>
      <c r="T13" s="57">
        <v>200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1.602295138888889E-2</v>
      </c>
      <c r="AD13" s="57">
        <f t="shared" si="12"/>
        <v>-0.11055836458333335</v>
      </c>
      <c r="AE13" s="57">
        <v>-3.48</v>
      </c>
      <c r="AF13" s="57">
        <v>-2.2416394999999998</v>
      </c>
      <c r="AG13" s="57">
        <v>0</v>
      </c>
    </row>
    <row r="14" spans="1:33" ht="15.75" customHeight="1">
      <c r="A14" s="13" t="s">
        <v>54</v>
      </c>
      <c r="B14" s="13" t="s">
        <v>88</v>
      </c>
      <c r="C14" s="17">
        <f t="shared" si="4"/>
        <v>12.49</v>
      </c>
      <c r="D14" s="17">
        <v>2</v>
      </c>
      <c r="E14" s="17">
        <v>1</v>
      </c>
      <c r="F14" s="17">
        <v>24.98</v>
      </c>
      <c r="G14" s="17">
        <v>0</v>
      </c>
      <c r="H14" s="17">
        <f t="shared" si="1"/>
        <v>0</v>
      </c>
      <c r="I14" s="17">
        <f t="shared" si="2"/>
        <v>0.39013201177608753</v>
      </c>
      <c r="J14" s="17">
        <f t="shared" si="5"/>
        <v>9.745497654166666</v>
      </c>
      <c r="K14" s="17">
        <f t="shared" si="3"/>
        <v>4.872748827083333</v>
      </c>
      <c r="L14" s="17">
        <v>8</v>
      </c>
      <c r="M14" s="17">
        <f t="shared" si="6"/>
        <v>0.25</v>
      </c>
      <c r="N14" s="17">
        <v>38</v>
      </c>
      <c r="O14" s="17">
        <f t="shared" ref="O14:P14" si="22">D14/7</f>
        <v>0.2857142857142857</v>
      </c>
      <c r="P14" s="17">
        <f t="shared" si="22"/>
        <v>0.14285714285714285</v>
      </c>
      <c r="Q14" s="17">
        <f t="shared" si="8"/>
        <v>88</v>
      </c>
      <c r="R14" s="17"/>
      <c r="S14" s="57">
        <v>1.0505050505050511</v>
      </c>
      <c r="T14" s="57">
        <v>200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1.602295138888889E-2</v>
      </c>
      <c r="AD14" s="57">
        <f t="shared" si="12"/>
        <v>-4.4223345833333337E-2</v>
      </c>
      <c r="AE14" s="57">
        <v>-3.48</v>
      </c>
      <c r="AF14" s="57">
        <v>-2.2416394999999998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12.323333333333332</v>
      </c>
      <c r="D15" s="17">
        <v>3</v>
      </c>
      <c r="E15" s="17">
        <v>2</v>
      </c>
      <c r="F15" s="17">
        <v>36.97</v>
      </c>
      <c r="G15" s="17">
        <v>0</v>
      </c>
      <c r="H15" s="17">
        <f t="shared" si="1"/>
        <v>0</v>
      </c>
      <c r="I15" s="17">
        <f t="shared" si="2"/>
        <v>0.38391253668515019</v>
      </c>
      <c r="J15" s="17">
        <f t="shared" si="5"/>
        <v>14.193246481250002</v>
      </c>
      <c r="K15" s="17">
        <f t="shared" si="3"/>
        <v>4.7310821604166673</v>
      </c>
      <c r="L15" s="17">
        <v>1</v>
      </c>
      <c r="M15" s="17">
        <f t="shared" si="6"/>
        <v>3</v>
      </c>
      <c r="N15" s="17">
        <v>33</v>
      </c>
      <c r="O15" s="17">
        <f t="shared" ref="O15:P15" si="23">D15/7</f>
        <v>0.42857142857142855</v>
      </c>
      <c r="P15" s="17">
        <f t="shared" si="23"/>
        <v>0.2857142857142857</v>
      </c>
      <c r="Q15" s="17">
        <f t="shared" si="8"/>
        <v>46</v>
      </c>
      <c r="R15" s="17"/>
      <c r="S15" s="57">
        <v>1.142857142857143</v>
      </c>
      <c r="T15" s="57">
        <v>200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1.602295138888889E-2</v>
      </c>
      <c r="AD15" s="57">
        <f t="shared" si="12"/>
        <v>-6.6335018750000002E-2</v>
      </c>
      <c r="AE15" s="57">
        <v>-3.48</v>
      </c>
      <c r="AF15" s="57">
        <v>-2.2416394999999998</v>
      </c>
      <c r="AG15" s="57">
        <v>0</v>
      </c>
    </row>
    <row r="16" spans="1:33" ht="15.75" customHeight="1">
      <c r="A16" s="13" t="s">
        <v>57</v>
      </c>
      <c r="B16" s="13" t="s">
        <v>916</v>
      </c>
      <c r="C16" s="17" t="str">
        <f t="shared" si="4"/>
        <v xml:space="preserve"> - </v>
      </c>
      <c r="D16" s="17">
        <v>0</v>
      </c>
      <c r="E16" s="17">
        <v>1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32</v>
      </c>
      <c r="O16" s="17">
        <f t="shared" ref="O16:P16" si="24">D16/7</f>
        <v>0</v>
      </c>
      <c r="P16" s="17">
        <f t="shared" si="24"/>
        <v>0.14285714285714285</v>
      </c>
      <c r="Q16" s="17">
        <f t="shared" si="8"/>
        <v>224</v>
      </c>
      <c r="R16" s="17"/>
      <c r="S16" s="57">
        <v>1.2181069958847739</v>
      </c>
      <c r="T16" s="57">
        <v>200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1.602295138888889E-2</v>
      </c>
      <c r="AD16" s="57">
        <f t="shared" si="12"/>
        <v>0</v>
      </c>
      <c r="AE16" s="57">
        <v>-3.48</v>
      </c>
      <c r="AF16" s="57">
        <v>-2.2416394999999998</v>
      </c>
      <c r="AG16" s="57">
        <v>0</v>
      </c>
    </row>
    <row r="17" spans="1:33" ht="15.75" customHeight="1">
      <c r="A17" s="13" t="s">
        <v>59</v>
      </c>
      <c r="B17" s="13" t="s">
        <v>752</v>
      </c>
      <c r="C17" s="17" t="str">
        <f t="shared" si="4"/>
        <v xml:space="preserve"> - </v>
      </c>
      <c r="D17" s="17">
        <v>0</v>
      </c>
      <c r="E17" s="17">
        <v>1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31</v>
      </c>
      <c r="O17" s="17">
        <f t="shared" ref="O17:P17" si="25">D17/7</f>
        <v>0</v>
      </c>
      <c r="P17" s="17">
        <f t="shared" si="25"/>
        <v>0.14285714285714285</v>
      </c>
      <c r="Q17" s="17">
        <f t="shared" si="8"/>
        <v>217</v>
      </c>
      <c r="R17" s="17"/>
      <c r="S17" s="57">
        <v>1.155172413793103</v>
      </c>
      <c r="T17" s="57">
        <v>200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1.602295138888889E-2</v>
      </c>
      <c r="AD17" s="57">
        <f t="shared" si="12"/>
        <v>0</v>
      </c>
      <c r="AE17" s="57">
        <v>-3.48</v>
      </c>
      <c r="AF17" s="57">
        <v>-2.2416394999999998</v>
      </c>
      <c r="AG17" s="57">
        <v>0</v>
      </c>
    </row>
    <row r="18" spans="1:33" ht="15.75" customHeight="1">
      <c r="A18" s="13" t="s">
        <v>61</v>
      </c>
      <c r="B18" s="13" t="s">
        <v>917</v>
      </c>
      <c r="C18" s="17">
        <f t="shared" si="4"/>
        <v>13.99</v>
      </c>
      <c r="D18" s="17">
        <v>1</v>
      </c>
      <c r="E18" s="17">
        <v>0</v>
      </c>
      <c r="F18" s="17">
        <v>13.99</v>
      </c>
      <c r="G18" s="17">
        <v>0</v>
      </c>
      <c r="H18" s="17">
        <f t="shared" si="1"/>
        <v>0</v>
      </c>
      <c r="I18" s="17">
        <f t="shared" si="2"/>
        <v>0.43943880107815103</v>
      </c>
      <c r="J18" s="17">
        <f t="shared" si="5"/>
        <v>6.1477488270833334</v>
      </c>
      <c r="K18" s="17">
        <f t="shared" si="3"/>
        <v>6.1477488270833334</v>
      </c>
      <c r="L18" s="17">
        <v>2</v>
      </c>
      <c r="M18" s="17">
        <f t="shared" si="6"/>
        <v>0.5</v>
      </c>
      <c r="N18" s="17">
        <v>30</v>
      </c>
      <c r="O18" s="17">
        <f t="shared" ref="O18:P18" si="26">D18/7</f>
        <v>0.14285714285714285</v>
      </c>
      <c r="P18" s="17">
        <f t="shared" si="26"/>
        <v>0</v>
      </c>
      <c r="Q18" s="17">
        <f t="shared" si="8"/>
        <v>210</v>
      </c>
      <c r="R18" s="17"/>
      <c r="S18" s="57">
        <v>1.134883720930232</v>
      </c>
      <c r="T18" s="57">
        <v>200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1.602295138888889E-2</v>
      </c>
      <c r="AD18" s="57">
        <f t="shared" si="12"/>
        <v>-2.2111672916666669E-2</v>
      </c>
      <c r="AE18" s="57">
        <v>-3.48</v>
      </c>
      <c r="AF18" s="57">
        <v>-2.2416394999999998</v>
      </c>
      <c r="AG18" s="57">
        <v>0</v>
      </c>
    </row>
    <row r="19" spans="1:33" ht="15.75" customHeight="1">
      <c r="A19" s="13" t="s">
        <v>64</v>
      </c>
      <c r="B19" s="13" t="s">
        <v>778</v>
      </c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30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1.0731707317073169</v>
      </c>
      <c r="T19" s="57">
        <v>200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1.602295138888889E-2</v>
      </c>
      <c r="AD19" s="57">
        <f t="shared" si="12"/>
        <v>0</v>
      </c>
      <c r="AE19" s="57">
        <v>-3.48</v>
      </c>
      <c r="AF19" s="57">
        <v>-2.2416394999999998</v>
      </c>
      <c r="AG19" s="57">
        <v>0</v>
      </c>
    </row>
    <row r="20" spans="1:33" ht="15.75" customHeight="1">
      <c r="A20" s="13" t="s">
        <v>66</v>
      </c>
      <c r="B20" s="13" t="s">
        <v>750</v>
      </c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30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0.68639053254437865</v>
      </c>
      <c r="T20" s="57">
        <v>200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1.602295138888889E-2</v>
      </c>
      <c r="AD20" s="57">
        <f t="shared" si="12"/>
        <v>0</v>
      </c>
      <c r="AE20" s="57">
        <v>-3.48</v>
      </c>
      <c r="AF20" s="57">
        <v>-2.2416394999999998</v>
      </c>
      <c r="AG20" s="57">
        <v>0</v>
      </c>
    </row>
    <row r="21" spans="1:33" ht="15.75" customHeight="1">
      <c r="A21" s="13" t="s">
        <v>68</v>
      </c>
      <c r="B21" s="13" t="s">
        <v>88</v>
      </c>
      <c r="C21" s="17">
        <f t="shared" si="4"/>
        <v>10.49</v>
      </c>
      <c r="D21" s="17">
        <v>2</v>
      </c>
      <c r="E21" s="17">
        <v>0</v>
      </c>
      <c r="F21" s="17">
        <v>20.98</v>
      </c>
      <c r="G21" s="17">
        <v>0</v>
      </c>
      <c r="H21" s="17">
        <f t="shared" si="1"/>
        <v>0</v>
      </c>
      <c r="I21" s="17">
        <f t="shared" si="2"/>
        <v>0.30245460696695259</v>
      </c>
      <c r="J21" s="17">
        <f t="shared" si="5"/>
        <v>6.3454976541666657</v>
      </c>
      <c r="K21" s="17">
        <f t="shared" si="3"/>
        <v>3.1727488270833328</v>
      </c>
      <c r="L21" s="17">
        <v>5</v>
      </c>
      <c r="M21" s="17">
        <f t="shared" si="6"/>
        <v>0.4</v>
      </c>
      <c r="N21" s="17">
        <v>28</v>
      </c>
      <c r="O21" s="17">
        <f t="shared" ref="O21:P21" si="29">D21/7</f>
        <v>0.2857142857142857</v>
      </c>
      <c r="P21" s="17">
        <f t="shared" si="29"/>
        <v>0</v>
      </c>
      <c r="Q21" s="17">
        <f t="shared" si="8"/>
        <v>98</v>
      </c>
      <c r="R21" s="17"/>
      <c r="S21" s="57">
        <v>0.64596273291925466</v>
      </c>
      <c r="T21" s="57">
        <v>400</v>
      </c>
      <c r="U21" s="58">
        <v>100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1.602295138888889E-2</v>
      </c>
      <c r="AD21" s="57">
        <f t="shared" si="12"/>
        <v>-4.4223345833333337E-2</v>
      </c>
      <c r="AE21" s="57">
        <v>-3.48</v>
      </c>
      <c r="AF21" s="57">
        <v>-2.2416394999999998</v>
      </c>
      <c r="AG21" s="57">
        <v>0</v>
      </c>
    </row>
    <row r="22" spans="1:33" ht="15.75" customHeight="1">
      <c r="A22" s="13" t="s">
        <v>70</v>
      </c>
      <c r="B22" s="13" t="s">
        <v>88</v>
      </c>
      <c r="C22" s="17">
        <f t="shared" si="4"/>
        <v>9.99</v>
      </c>
      <c r="D22" s="17">
        <v>2</v>
      </c>
      <c r="E22" s="17">
        <v>1</v>
      </c>
      <c r="F22" s="17">
        <v>19.98</v>
      </c>
      <c r="G22" s="17">
        <v>0</v>
      </c>
      <c r="H22" s="17">
        <f t="shared" si="1"/>
        <v>0</v>
      </c>
      <c r="I22" s="17">
        <f t="shared" si="2"/>
        <v>0.22499988259092432</v>
      </c>
      <c r="J22" s="17">
        <f t="shared" si="5"/>
        <v>4.4954976541666678</v>
      </c>
      <c r="K22" s="17">
        <f t="shared" si="3"/>
        <v>2.2477488270833339</v>
      </c>
      <c r="L22" s="17">
        <v>4</v>
      </c>
      <c r="M22" s="17">
        <f t="shared" si="6"/>
        <v>0.5</v>
      </c>
      <c r="N22" s="17">
        <v>25</v>
      </c>
      <c r="O22" s="17">
        <f t="shared" ref="O22:P22" si="30">D22/7</f>
        <v>0.2857142857142857</v>
      </c>
      <c r="P22" s="17">
        <f t="shared" si="30"/>
        <v>0.14285714285714285</v>
      </c>
      <c r="Q22" s="17">
        <f t="shared" si="8"/>
        <v>58</v>
      </c>
      <c r="R22" s="17"/>
      <c r="S22" s="57">
        <v>0.70748299319727892</v>
      </c>
      <c r="T22" s="57">
        <v>400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1.602295138888889E-2</v>
      </c>
      <c r="AD22" s="57">
        <f t="shared" si="12"/>
        <v>-4.4223345833333337E-2</v>
      </c>
      <c r="AE22" s="57">
        <v>-3.48</v>
      </c>
      <c r="AF22" s="57">
        <v>-2.2416394999999998</v>
      </c>
      <c r="AG22" s="57">
        <v>-1</v>
      </c>
    </row>
    <row r="23" spans="1:33" ht="15.75" customHeight="1">
      <c r="A23" s="13" t="s">
        <v>72</v>
      </c>
      <c r="B23" s="13" t="s">
        <v>918</v>
      </c>
      <c r="C23" s="17">
        <f t="shared" si="4"/>
        <v>9.99</v>
      </c>
      <c r="D23" s="17">
        <v>3</v>
      </c>
      <c r="E23" s="17">
        <v>1</v>
      </c>
      <c r="F23" s="17">
        <v>29.97</v>
      </c>
      <c r="G23" s="17">
        <v>0</v>
      </c>
      <c r="H23" s="17">
        <f t="shared" si="1"/>
        <v>0</v>
      </c>
      <c r="I23" s="17">
        <f t="shared" si="2"/>
        <v>0.27504993264097427</v>
      </c>
      <c r="J23" s="17">
        <f t="shared" si="5"/>
        <v>8.243246481249999</v>
      </c>
      <c r="K23" s="17">
        <f t="shared" si="3"/>
        <v>2.747748827083333</v>
      </c>
      <c r="L23" s="17">
        <v>5</v>
      </c>
      <c r="M23" s="17">
        <f t="shared" si="6"/>
        <v>0.6</v>
      </c>
      <c r="N23" s="17">
        <v>20</v>
      </c>
      <c r="O23" s="17">
        <f t="shared" ref="O23:P23" si="31">D23/7</f>
        <v>0.42857142857142855</v>
      </c>
      <c r="P23" s="17">
        <f t="shared" si="31"/>
        <v>0.14285714285714285</v>
      </c>
      <c r="Q23" s="17">
        <f t="shared" si="8"/>
        <v>35</v>
      </c>
      <c r="R23" s="17"/>
      <c r="S23" s="57">
        <v>0.8571428571428571</v>
      </c>
      <c r="T23" s="57">
        <v>400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1.602295138888889E-2</v>
      </c>
      <c r="AD23" s="57">
        <f t="shared" si="12"/>
        <v>-6.6335018750000002E-2</v>
      </c>
      <c r="AE23" s="57">
        <v>-3.48</v>
      </c>
      <c r="AF23" s="57">
        <v>-2.2416394999999998</v>
      </c>
      <c r="AG23" s="57">
        <v>0</v>
      </c>
    </row>
    <row r="24" spans="1:33" ht="15.75" customHeight="1">
      <c r="A24" s="13" t="s">
        <v>74</v>
      </c>
      <c r="B24" s="13"/>
      <c r="C24" s="17">
        <f t="shared" si="4"/>
        <v>9.99</v>
      </c>
      <c r="D24" s="17">
        <v>3</v>
      </c>
      <c r="E24" s="17">
        <v>1</v>
      </c>
      <c r="F24" s="17">
        <v>29.97</v>
      </c>
      <c r="G24" s="17">
        <v>-21.21</v>
      </c>
      <c r="H24" s="17">
        <f t="shared" si="1"/>
        <v>0.70770770770770774</v>
      </c>
      <c r="I24" s="17">
        <f t="shared" si="2"/>
        <v>-0.43265777506673342</v>
      </c>
      <c r="J24" s="17">
        <f t="shared" si="5"/>
        <v>-12.96675351875</v>
      </c>
      <c r="K24" s="17">
        <f t="shared" si="3"/>
        <v>-4.3222511729166664</v>
      </c>
      <c r="L24" s="17">
        <v>15</v>
      </c>
      <c r="M24" s="17">
        <f t="shared" si="6"/>
        <v>0.2</v>
      </c>
      <c r="N24" s="17">
        <v>16</v>
      </c>
      <c r="O24" s="17">
        <f t="shared" ref="O24:P24" si="32">D24/7</f>
        <v>0.42857142857142855</v>
      </c>
      <c r="P24" s="17">
        <f t="shared" si="32"/>
        <v>0.14285714285714285</v>
      </c>
      <c r="Q24" s="17">
        <f t="shared" si="8"/>
        <v>28</v>
      </c>
      <c r="R24" s="17"/>
      <c r="S24" s="57">
        <v>0.90625</v>
      </c>
      <c r="T24" s="57">
        <v>400</v>
      </c>
      <c r="U24" s="58" t="s">
        <v>63</v>
      </c>
      <c r="V24" s="61" t="s">
        <v>871</v>
      </c>
      <c r="W24" s="57">
        <v>3</v>
      </c>
      <c r="X24" s="57">
        <f t="shared" si="9"/>
        <v>1</v>
      </c>
      <c r="Y24" s="57">
        <f t="shared" si="10"/>
        <v>5.3025000000000002</v>
      </c>
      <c r="Z24" s="57">
        <v>1</v>
      </c>
      <c r="AA24" s="57" t="s">
        <v>35</v>
      </c>
      <c r="AB24" s="60">
        <f t="shared" si="11"/>
        <v>-0.69</v>
      </c>
      <c r="AC24" s="57">
        <v>1.602295138888889E-2</v>
      </c>
      <c r="AD24" s="57">
        <f t="shared" si="12"/>
        <v>-6.6335018750000002E-2</v>
      </c>
      <c r="AE24" s="57">
        <v>-3.48</v>
      </c>
      <c r="AF24" s="57">
        <v>-2.2416394999999998</v>
      </c>
      <c r="AG24" s="57">
        <v>0</v>
      </c>
    </row>
    <row r="25" spans="1:33" ht="15.75" customHeight="1">
      <c r="A25" s="13" t="s">
        <v>76</v>
      </c>
      <c r="B25" s="13" t="s">
        <v>919</v>
      </c>
      <c r="C25" s="17">
        <f t="shared" si="4"/>
        <v>9.99</v>
      </c>
      <c r="D25" s="17">
        <v>8</v>
      </c>
      <c r="E25" s="17">
        <v>1</v>
      </c>
      <c r="F25" s="17">
        <v>79.92</v>
      </c>
      <c r="G25" s="17">
        <v>-20.54000000000001</v>
      </c>
      <c r="H25" s="17">
        <f t="shared" si="1"/>
        <v>0.25700700700700713</v>
      </c>
      <c r="I25" s="17">
        <f t="shared" si="2"/>
        <v>2.0269096179512422E-3</v>
      </c>
      <c r="J25" s="17">
        <f t="shared" si="5"/>
        <v>0.16199061666666328</v>
      </c>
      <c r="K25" s="17">
        <f t="shared" si="3"/>
        <v>2.0248827083332911E-2</v>
      </c>
      <c r="L25" s="17">
        <v>20</v>
      </c>
      <c r="M25" s="17">
        <f t="shared" si="6"/>
        <v>0.4</v>
      </c>
      <c r="N25" s="17">
        <v>8</v>
      </c>
      <c r="O25" s="17">
        <f t="shared" ref="O25:P25" si="33">D25/7</f>
        <v>1.1428571428571428</v>
      </c>
      <c r="P25" s="17">
        <f t="shared" si="33"/>
        <v>0.14285714285714285</v>
      </c>
      <c r="Q25" s="17">
        <f t="shared" si="8"/>
        <v>6</v>
      </c>
      <c r="R25" s="17"/>
      <c r="S25" s="57">
        <v>0.93548387096774188</v>
      </c>
      <c r="T25" s="57">
        <v>200</v>
      </c>
      <c r="U25" s="58">
        <v>100</v>
      </c>
      <c r="V25" s="61" t="s">
        <v>872</v>
      </c>
      <c r="W25" s="57">
        <v>6</v>
      </c>
      <c r="X25" s="57">
        <f t="shared" si="9"/>
        <v>0.75</v>
      </c>
      <c r="Y25" s="57">
        <f t="shared" si="10"/>
        <v>2.5675000000000012</v>
      </c>
      <c r="Z25" s="57">
        <v>2</v>
      </c>
      <c r="AA25" s="57" t="s">
        <v>35</v>
      </c>
      <c r="AB25" s="60">
        <f t="shared" si="11"/>
        <v>-0.69</v>
      </c>
      <c r="AC25" s="57">
        <v>1.602295138888889E-2</v>
      </c>
      <c r="AD25" s="57">
        <f t="shared" si="12"/>
        <v>-0.17689338333333335</v>
      </c>
      <c r="AE25" s="57">
        <v>-3.64</v>
      </c>
      <c r="AF25" s="57">
        <v>-2.2416394999999998</v>
      </c>
      <c r="AG25" s="57">
        <v>0</v>
      </c>
    </row>
    <row r="26" spans="1:33" ht="15.75" customHeight="1">
      <c r="A26" s="13" t="s">
        <v>78</v>
      </c>
      <c r="B26" s="13" t="s">
        <v>920</v>
      </c>
      <c r="C26" s="17">
        <f t="shared" si="4"/>
        <v>9.99</v>
      </c>
      <c r="D26" s="17">
        <v>6</v>
      </c>
      <c r="E26" s="17">
        <v>1</v>
      </c>
      <c r="F26" s="17">
        <v>59.94</v>
      </c>
      <c r="G26" s="17">
        <v>-21.56</v>
      </c>
      <c r="H26" s="17">
        <f t="shared" si="1"/>
        <v>0.35969302635969302</v>
      </c>
      <c r="I26" s="17">
        <f t="shared" si="2"/>
        <v>-0.10065910973473471</v>
      </c>
      <c r="J26" s="17">
        <f t="shared" si="5"/>
        <v>-6.0335070374999988</v>
      </c>
      <c r="K26" s="17">
        <f t="shared" si="3"/>
        <v>-1.0055845062499997</v>
      </c>
      <c r="L26" s="17">
        <v>28</v>
      </c>
      <c r="M26" s="17">
        <f t="shared" si="6"/>
        <v>0.21428571428571427</v>
      </c>
      <c r="N26" s="17">
        <v>5</v>
      </c>
      <c r="O26" s="17">
        <f t="shared" ref="O26:P26" si="34">D26/7</f>
        <v>0.8571428571428571</v>
      </c>
      <c r="P26" s="17">
        <f t="shared" si="34"/>
        <v>0.14285714285714285</v>
      </c>
      <c r="Q26" s="17">
        <f t="shared" si="8"/>
        <v>5</v>
      </c>
      <c r="R26" s="17"/>
      <c r="S26" s="57">
        <v>1.308411214953271</v>
      </c>
      <c r="T26" s="57">
        <v>200</v>
      </c>
      <c r="U26" s="58">
        <v>100</v>
      </c>
      <c r="V26" s="61" t="s">
        <v>872</v>
      </c>
      <c r="W26" s="57">
        <v>4</v>
      </c>
      <c r="X26" s="57">
        <f t="shared" si="9"/>
        <v>0.66666666666666663</v>
      </c>
      <c r="Y26" s="57">
        <f t="shared" si="10"/>
        <v>5.39</v>
      </c>
      <c r="Z26" s="57">
        <v>0</v>
      </c>
      <c r="AA26" s="57" t="s">
        <v>35</v>
      </c>
      <c r="AB26" s="60">
        <f t="shared" si="11"/>
        <v>-0.69</v>
      </c>
      <c r="AC26" s="57">
        <v>1.602295138888889E-2</v>
      </c>
      <c r="AD26" s="57">
        <f t="shared" si="12"/>
        <v>-0.1326700375</v>
      </c>
      <c r="AE26" s="57">
        <v>-3.64</v>
      </c>
      <c r="AF26" s="57">
        <v>-2.2416394999999998</v>
      </c>
      <c r="AG26" s="57">
        <v>0</v>
      </c>
    </row>
    <row r="27" spans="1:33" ht="15.75" customHeight="1">
      <c r="A27" s="13" t="s">
        <v>79</v>
      </c>
      <c r="B27" s="13" t="s">
        <v>921</v>
      </c>
      <c r="C27" s="17">
        <f t="shared" si="4"/>
        <v>9.99</v>
      </c>
      <c r="D27" s="17">
        <v>1</v>
      </c>
      <c r="E27" s="17">
        <v>0</v>
      </c>
      <c r="F27" s="17">
        <v>9.99</v>
      </c>
      <c r="G27" s="17">
        <v>-13.09</v>
      </c>
      <c r="H27" s="17">
        <f t="shared" si="1"/>
        <v>1.3103103103103102</v>
      </c>
      <c r="I27" s="17">
        <f t="shared" si="2"/>
        <v>-1.051276393685352</v>
      </c>
      <c r="J27" s="17">
        <f t="shared" si="5"/>
        <v>-10.502251172916667</v>
      </c>
      <c r="K27" s="17">
        <f t="shared" si="3"/>
        <v>-10.502251172916667</v>
      </c>
      <c r="L27" s="17">
        <v>13</v>
      </c>
      <c r="M27" s="17">
        <f t="shared" si="6"/>
        <v>7.6923076923076927E-2</v>
      </c>
      <c r="N27" s="17">
        <v>1</v>
      </c>
      <c r="O27" s="17">
        <f t="shared" ref="O27:P27" si="35">D27/7</f>
        <v>0.14285714285714285</v>
      </c>
      <c r="P27" s="17">
        <f t="shared" si="35"/>
        <v>0</v>
      </c>
      <c r="Q27" s="17">
        <f t="shared" si="8"/>
        <v>7</v>
      </c>
      <c r="R27" s="17"/>
      <c r="S27" s="57">
        <v>0</v>
      </c>
      <c r="T27" s="57">
        <v>200</v>
      </c>
      <c r="U27" s="58">
        <v>100</v>
      </c>
      <c r="V27" s="61" t="s">
        <v>872</v>
      </c>
      <c r="W27" s="57">
        <v>0</v>
      </c>
      <c r="X27" s="57">
        <f t="shared" si="9"/>
        <v>0</v>
      </c>
      <c r="Y27" s="57">
        <f t="shared" si="10"/>
        <v>13.09</v>
      </c>
      <c r="Z27" s="57">
        <v>1</v>
      </c>
      <c r="AA27" s="57" t="s">
        <v>35</v>
      </c>
      <c r="AB27" s="60">
        <f t="shared" si="11"/>
        <v>-0.69</v>
      </c>
      <c r="AC27" s="57">
        <v>1.602295138888889E-2</v>
      </c>
      <c r="AD27" s="57">
        <f t="shared" si="12"/>
        <v>-2.2111672916666669E-2</v>
      </c>
      <c r="AE27" s="57">
        <v>-3.64</v>
      </c>
      <c r="AF27" s="57">
        <v>-2.2416394999999998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200</v>
      </c>
      <c r="U28" s="58">
        <v>100</v>
      </c>
      <c r="V28" s="61" t="s">
        <v>873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1.602295138888889E-2</v>
      </c>
      <c r="AD28" s="57">
        <f t="shared" si="12"/>
        <v>0</v>
      </c>
      <c r="AE28" s="57">
        <v>-3.64</v>
      </c>
      <c r="AF28" s="57">
        <v>-2.1792875431249898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200</v>
      </c>
      <c r="U29" s="58">
        <v>100</v>
      </c>
      <c r="V29" s="61" t="s">
        <v>873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1.602295138888889E-2</v>
      </c>
      <c r="AD29" s="57">
        <f t="shared" si="12"/>
        <v>0</v>
      </c>
      <c r="AE29" s="57">
        <v>-3.64</v>
      </c>
      <c r="AF29" s="57">
        <v>-2.1792875431249898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200</v>
      </c>
      <c r="U30" s="58">
        <v>100</v>
      </c>
      <c r="V30" s="61" t="s">
        <v>873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1.602295138888889E-2</v>
      </c>
      <c r="AD30" s="57">
        <f t="shared" si="12"/>
        <v>0</v>
      </c>
      <c r="AE30" s="57">
        <v>-3.64</v>
      </c>
      <c r="AF30" s="57">
        <v>-2.1792875431249898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7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1.602295138888889E-2</v>
      </c>
      <c r="AD31" s="57">
        <f t="shared" si="12"/>
        <v>0</v>
      </c>
      <c r="AE31" s="57">
        <v>-3.64</v>
      </c>
      <c r="AF31" s="57">
        <v>-2.1792875431249898</v>
      </c>
      <c r="AG31" s="57">
        <v>0</v>
      </c>
    </row>
    <row r="32" spans="1:33" ht="15.75" customHeight="1">
      <c r="A32" s="13"/>
      <c r="B32" s="13"/>
      <c r="C32" s="23"/>
      <c r="D32" s="15"/>
      <c r="E32" s="15"/>
      <c r="F32" s="14"/>
      <c r="G32" s="14"/>
      <c r="H32" s="15"/>
      <c r="I32" s="15"/>
      <c r="J32" s="23"/>
      <c r="K32" s="23"/>
      <c r="L32" s="15"/>
      <c r="M32" s="15"/>
      <c r="N32" s="15"/>
      <c r="O32" s="15"/>
      <c r="P32" s="23"/>
      <c r="Q32" s="23"/>
      <c r="R32" s="2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>
      <c r="A33" s="13"/>
      <c r="B33" s="13"/>
      <c r="C33" s="23"/>
      <c r="D33" s="15"/>
      <c r="E33" s="15"/>
      <c r="F33" s="14"/>
      <c r="G33" s="14"/>
      <c r="H33" s="15"/>
      <c r="I33" s="15"/>
      <c r="J33" s="23"/>
      <c r="K33" s="23"/>
      <c r="L33" s="15"/>
      <c r="M33" s="15"/>
      <c r="N33" s="15"/>
      <c r="O33" s="15"/>
      <c r="P33" s="23"/>
      <c r="Q33" s="23"/>
      <c r="R33" s="2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0"/>
    </row>
    <row r="34" spans="1:33" ht="15.75" customHeight="1">
      <c r="A34" s="13"/>
      <c r="B34" s="13"/>
      <c r="C34" s="23"/>
      <c r="D34" s="15"/>
      <c r="E34" s="15"/>
      <c r="F34" s="14"/>
      <c r="G34" s="14"/>
      <c r="H34" s="15"/>
      <c r="I34" s="15"/>
      <c r="J34" s="23"/>
      <c r="K34" s="23"/>
      <c r="L34" s="15"/>
      <c r="M34" s="15"/>
      <c r="N34" s="15"/>
      <c r="O34" s="15"/>
      <c r="P34" s="23"/>
      <c r="Q34" s="23"/>
      <c r="R34" s="2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0"/>
    </row>
    <row r="35" spans="1:33" ht="15.75" customHeight="1">
      <c r="A35" s="13"/>
      <c r="B35" s="13"/>
      <c r="C35" s="23"/>
      <c r="D35" s="15"/>
      <c r="E35" s="15"/>
      <c r="F35" s="14"/>
      <c r="G35" s="14"/>
      <c r="H35" s="15"/>
      <c r="I35" s="15"/>
      <c r="J35" s="23"/>
      <c r="K35" s="23"/>
      <c r="L35" s="15"/>
      <c r="M35" s="15"/>
      <c r="N35" s="15"/>
      <c r="O35" s="15"/>
      <c r="P35" s="23"/>
      <c r="Q35" s="23"/>
      <c r="R35" s="2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0"/>
    </row>
    <row r="36" spans="1:33" ht="15.75" customHeight="1">
      <c r="A36" s="13"/>
      <c r="B36" s="13"/>
      <c r="C36" s="23"/>
      <c r="D36" s="15"/>
      <c r="E36" s="15"/>
      <c r="F36" s="14"/>
      <c r="G36" s="14"/>
      <c r="H36" s="15"/>
      <c r="I36" s="15"/>
      <c r="J36" s="23"/>
      <c r="K36" s="23"/>
      <c r="L36" s="15"/>
      <c r="M36" s="15"/>
      <c r="N36" s="15"/>
      <c r="O36" s="15"/>
      <c r="P36" s="23"/>
      <c r="Q36" s="23"/>
      <c r="R36" s="2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0"/>
    </row>
    <row r="37" spans="1:33" ht="15.75" customHeight="1">
      <c r="A37" s="13"/>
      <c r="B37" s="13"/>
      <c r="C37" s="23"/>
      <c r="D37" s="15"/>
      <c r="E37" s="15"/>
      <c r="F37" s="14"/>
      <c r="G37" s="14"/>
      <c r="H37" s="15"/>
      <c r="I37" s="15"/>
      <c r="J37" s="23"/>
      <c r="K37" s="23"/>
      <c r="L37" s="15"/>
      <c r="M37" s="15"/>
      <c r="N37" s="15"/>
      <c r="O37" s="15"/>
      <c r="P37" s="23"/>
      <c r="Q37" s="23"/>
      <c r="R37" s="2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0"/>
    </row>
    <row r="38" spans="1:33" ht="15.75" customHeight="1">
      <c r="A38" s="13"/>
      <c r="B38" s="13"/>
      <c r="C38" s="23"/>
      <c r="D38" s="15"/>
      <c r="E38" s="15"/>
      <c r="F38" s="14"/>
      <c r="G38" s="14"/>
      <c r="H38" s="15"/>
      <c r="I38" s="15"/>
      <c r="J38" s="23"/>
      <c r="K38" s="23"/>
      <c r="L38" s="15"/>
      <c r="M38" s="15"/>
      <c r="N38" s="15"/>
      <c r="O38" s="15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0"/>
    </row>
    <row r="39" spans="1:33" ht="15.75" customHeight="1">
      <c r="A39" s="13"/>
      <c r="B39" s="13"/>
      <c r="C39" s="23"/>
      <c r="D39" s="15"/>
      <c r="E39" s="15"/>
      <c r="F39" s="14"/>
      <c r="G39" s="14"/>
      <c r="H39" s="15"/>
      <c r="I39" s="15"/>
      <c r="J39" s="23"/>
      <c r="K39" s="23"/>
      <c r="L39" s="15"/>
      <c r="M39" s="15"/>
      <c r="N39" s="15"/>
      <c r="O39" s="15"/>
      <c r="P39" s="23"/>
      <c r="Q39" s="23"/>
      <c r="R39" s="2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0"/>
    </row>
    <row r="40" spans="1:33" ht="15.75" customHeight="1">
      <c r="A40" s="13"/>
      <c r="B40" s="13"/>
      <c r="C40" s="23"/>
      <c r="D40" s="15"/>
      <c r="E40" s="15"/>
      <c r="F40" s="14"/>
      <c r="G40" s="14"/>
      <c r="H40" s="15"/>
      <c r="I40" s="15"/>
      <c r="J40" s="23"/>
      <c r="K40" s="23"/>
      <c r="L40" s="15"/>
      <c r="M40" s="15"/>
      <c r="N40" s="15"/>
      <c r="O40" s="15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0"/>
    </row>
    <row r="41" spans="1:33" ht="15.75" customHeight="1">
      <c r="A41" s="13"/>
      <c r="B41" s="13"/>
      <c r="C41" s="23"/>
      <c r="D41" s="15"/>
      <c r="E41" s="15"/>
      <c r="F41" s="14"/>
      <c r="G41" s="14"/>
      <c r="H41" s="15"/>
      <c r="I41" s="15"/>
      <c r="J41" s="23"/>
      <c r="K41" s="23"/>
      <c r="L41" s="15"/>
      <c r="M41" s="15"/>
      <c r="N41" s="15"/>
      <c r="O41" s="15"/>
      <c r="P41" s="23"/>
      <c r="Q41" s="23"/>
      <c r="R41" s="2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0"/>
    </row>
    <row r="42" spans="1:33" ht="15.75" customHeight="1">
      <c r="A42" s="13"/>
      <c r="B42" s="13"/>
      <c r="C42" s="23"/>
      <c r="D42" s="15"/>
      <c r="E42" s="15"/>
      <c r="F42" s="14"/>
      <c r="G42" s="14"/>
      <c r="H42" s="15"/>
      <c r="I42" s="15"/>
      <c r="J42" s="23"/>
      <c r="K42" s="23"/>
      <c r="L42" s="15"/>
      <c r="M42" s="15"/>
      <c r="N42" s="15"/>
      <c r="O42" s="15"/>
      <c r="P42" s="23"/>
      <c r="Q42" s="23"/>
      <c r="R42" s="2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0"/>
    </row>
    <row r="43" spans="1:33" ht="15.75" customHeight="1">
      <c r="A43" s="13"/>
      <c r="B43" s="13"/>
      <c r="C43" s="23"/>
      <c r="D43" s="15"/>
      <c r="E43" s="15"/>
      <c r="F43" s="14"/>
      <c r="G43" s="14"/>
      <c r="H43" s="15"/>
      <c r="I43" s="15"/>
      <c r="J43" s="23"/>
      <c r="K43" s="23"/>
      <c r="L43" s="15"/>
      <c r="M43" s="15"/>
      <c r="N43" s="15"/>
      <c r="O43" s="15"/>
      <c r="P43" s="23"/>
      <c r="Q43" s="23"/>
      <c r="R43" s="2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0"/>
    </row>
    <row r="44" spans="1:33" ht="15.75" customHeight="1">
      <c r="A44" s="13"/>
      <c r="B44" s="13"/>
      <c r="C44" s="23"/>
      <c r="D44" s="15"/>
      <c r="E44" s="15"/>
      <c r="F44" s="14"/>
      <c r="G44" s="14"/>
      <c r="H44" s="15"/>
      <c r="I44" s="15"/>
      <c r="J44" s="23"/>
      <c r="K44" s="23"/>
      <c r="L44" s="15"/>
      <c r="M44" s="15"/>
      <c r="N44" s="15"/>
      <c r="O44" s="15"/>
      <c r="P44" s="23"/>
      <c r="Q44" s="23"/>
      <c r="R44" s="2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0"/>
    </row>
    <row r="45" spans="1:33" ht="15.75" customHeight="1">
      <c r="A45" s="13"/>
      <c r="B45" s="13"/>
      <c r="C45" s="23"/>
      <c r="D45" s="15"/>
      <c r="E45" s="15"/>
      <c r="F45" s="14"/>
      <c r="G45" s="14"/>
      <c r="H45" s="15"/>
      <c r="I45" s="15"/>
      <c r="J45" s="23"/>
      <c r="K45" s="23"/>
      <c r="L45" s="15"/>
      <c r="M45" s="15"/>
      <c r="N45" s="15"/>
      <c r="O45" s="15"/>
      <c r="P45" s="23"/>
      <c r="Q45" s="23"/>
      <c r="R45" s="2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0"/>
    </row>
    <row r="46" spans="1:33" ht="15.75" customHeight="1">
      <c r="A46" s="13"/>
      <c r="B46" s="13"/>
      <c r="C46" s="23"/>
      <c r="D46" s="15"/>
      <c r="E46" s="15"/>
      <c r="F46" s="14"/>
      <c r="G46" s="14"/>
      <c r="H46" s="15"/>
      <c r="I46" s="15"/>
      <c r="J46" s="23"/>
      <c r="K46" s="23"/>
      <c r="L46" s="15"/>
      <c r="M46" s="15"/>
      <c r="N46" s="15"/>
      <c r="O46" s="15"/>
      <c r="P46" s="23"/>
      <c r="Q46" s="23"/>
      <c r="R46" s="2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0"/>
    </row>
    <row r="47" spans="1:33" ht="15.75" customHeight="1">
      <c r="A47" s="13"/>
      <c r="B47" s="13"/>
      <c r="C47" s="23"/>
      <c r="D47" s="15"/>
      <c r="E47" s="15"/>
      <c r="F47" s="14"/>
      <c r="G47" s="14"/>
      <c r="H47" s="15"/>
      <c r="I47" s="15"/>
      <c r="J47" s="23"/>
      <c r="K47" s="23"/>
      <c r="L47" s="15"/>
      <c r="M47" s="15"/>
      <c r="N47" s="15"/>
      <c r="O47" s="15"/>
      <c r="P47" s="23"/>
      <c r="Q47" s="23"/>
      <c r="R47" s="2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0"/>
    </row>
    <row r="48" spans="1:33" ht="15.75" customHeight="1">
      <c r="A48" s="13"/>
      <c r="B48" s="13"/>
      <c r="C48" s="23"/>
      <c r="D48" s="15"/>
      <c r="E48" s="15"/>
      <c r="F48" s="14"/>
      <c r="G48" s="14"/>
      <c r="H48" s="15"/>
      <c r="I48" s="15"/>
      <c r="J48" s="23"/>
      <c r="K48" s="23"/>
      <c r="L48" s="15"/>
      <c r="M48" s="15"/>
      <c r="N48" s="15"/>
      <c r="O48" s="15"/>
      <c r="P48" s="23"/>
      <c r="Q48" s="23"/>
      <c r="R48" s="2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0"/>
    </row>
    <row r="49" spans="1:33" ht="15.75" customHeight="1">
      <c r="A49" s="13"/>
      <c r="B49" s="13"/>
      <c r="C49" s="23"/>
      <c r="D49" s="15"/>
      <c r="E49" s="15"/>
      <c r="F49" s="14"/>
      <c r="G49" s="14"/>
      <c r="H49" s="15"/>
      <c r="I49" s="15"/>
      <c r="J49" s="23"/>
      <c r="K49" s="23"/>
      <c r="L49" s="15"/>
      <c r="M49" s="15"/>
      <c r="N49" s="15"/>
      <c r="O49" s="15"/>
      <c r="P49" s="23"/>
      <c r="Q49" s="23"/>
      <c r="R49" s="2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0"/>
    </row>
    <row r="50" spans="1:33" ht="15.75" customHeight="1">
      <c r="A50" s="13"/>
      <c r="B50" s="13"/>
      <c r="C50" s="23"/>
      <c r="D50" s="15"/>
      <c r="E50" s="15"/>
      <c r="F50" s="14"/>
      <c r="G50" s="14"/>
      <c r="H50" s="15"/>
      <c r="I50" s="15"/>
      <c r="J50" s="23"/>
      <c r="K50" s="23"/>
      <c r="L50" s="15"/>
      <c r="M50" s="15"/>
      <c r="N50" s="15"/>
      <c r="O50" s="15"/>
      <c r="P50" s="23"/>
      <c r="Q50" s="23"/>
      <c r="R50" s="2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0"/>
    </row>
    <row r="51" spans="1:33" ht="15.75" customHeight="1">
      <c r="A51" s="13"/>
      <c r="B51" s="13"/>
      <c r="C51" s="23"/>
      <c r="D51" s="15"/>
      <c r="E51" s="15"/>
      <c r="F51" s="14"/>
      <c r="G51" s="14"/>
      <c r="H51" s="15"/>
      <c r="I51" s="15"/>
      <c r="J51" s="23"/>
      <c r="K51" s="23"/>
      <c r="L51" s="15"/>
      <c r="M51" s="15"/>
      <c r="N51" s="15"/>
      <c r="O51" s="15"/>
      <c r="P51" s="23"/>
      <c r="Q51" s="23"/>
      <c r="R51" s="2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0"/>
    </row>
    <row r="52" spans="1:33" ht="15.75" customHeight="1">
      <c r="A52" s="13"/>
      <c r="B52" s="13"/>
      <c r="C52" s="23"/>
      <c r="D52" s="15"/>
      <c r="E52" s="15"/>
      <c r="F52" s="14"/>
      <c r="G52" s="14"/>
      <c r="H52" s="15"/>
      <c r="I52" s="15"/>
      <c r="J52" s="23"/>
      <c r="K52" s="23"/>
      <c r="L52" s="15"/>
      <c r="M52" s="15"/>
      <c r="N52" s="15"/>
      <c r="O52" s="15"/>
      <c r="P52" s="23"/>
      <c r="Q52" s="23"/>
      <c r="R52" s="2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0"/>
    </row>
    <row r="53" spans="1:33" ht="15.75" customHeight="1">
      <c r="A53" s="13"/>
      <c r="B53" s="13"/>
      <c r="C53" s="23"/>
      <c r="D53" s="15"/>
      <c r="E53" s="15"/>
      <c r="F53" s="14"/>
      <c r="G53" s="14"/>
      <c r="H53" s="15"/>
      <c r="I53" s="15"/>
      <c r="J53" s="23"/>
      <c r="K53" s="23"/>
      <c r="L53" s="15"/>
      <c r="M53" s="15"/>
      <c r="N53" s="15"/>
      <c r="O53" s="15"/>
      <c r="P53" s="23"/>
      <c r="Q53" s="23"/>
      <c r="R53" s="2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0"/>
    </row>
    <row r="54" spans="1:33" ht="15.75" customHeight="1">
      <c r="A54" s="13"/>
      <c r="B54" s="13"/>
      <c r="C54" s="23"/>
      <c r="D54" s="15"/>
      <c r="E54" s="15"/>
      <c r="F54" s="14"/>
      <c r="G54" s="14"/>
      <c r="H54" s="15"/>
      <c r="I54" s="15"/>
      <c r="J54" s="23"/>
      <c r="K54" s="23"/>
      <c r="L54" s="15"/>
      <c r="M54" s="15"/>
      <c r="N54" s="15"/>
      <c r="O54" s="15"/>
      <c r="P54" s="23"/>
      <c r="Q54" s="23"/>
      <c r="R54" s="2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0"/>
    </row>
    <row r="55" spans="1:33" ht="15.75" customHeight="1">
      <c r="A55" s="13"/>
      <c r="B55" s="13"/>
      <c r="C55" s="23"/>
      <c r="D55" s="15"/>
      <c r="E55" s="15"/>
      <c r="F55" s="14"/>
      <c r="G55" s="14"/>
      <c r="H55" s="15"/>
      <c r="I55" s="15"/>
      <c r="J55" s="23"/>
      <c r="K55" s="23"/>
      <c r="L55" s="15"/>
      <c r="M55" s="15"/>
      <c r="N55" s="15"/>
      <c r="O55" s="15"/>
      <c r="P55" s="23"/>
      <c r="Q55" s="23"/>
      <c r="R55" s="2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0"/>
    </row>
    <row r="56" spans="1:33" ht="15.75" customHeight="1">
      <c r="A56" s="13"/>
      <c r="B56" s="13"/>
      <c r="C56" s="23"/>
      <c r="D56" s="15"/>
      <c r="E56" s="15"/>
      <c r="F56" s="14"/>
      <c r="G56" s="14"/>
      <c r="H56" s="15"/>
      <c r="I56" s="15"/>
      <c r="J56" s="23"/>
      <c r="K56" s="23"/>
      <c r="L56" s="15"/>
      <c r="M56" s="15"/>
      <c r="N56" s="15"/>
      <c r="O56" s="15"/>
      <c r="P56" s="23"/>
      <c r="Q56" s="23"/>
      <c r="R56" s="2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0"/>
    </row>
    <row r="57" spans="1:33" ht="15.75" customHeight="1">
      <c r="A57" s="13"/>
      <c r="B57" s="13"/>
      <c r="C57" s="23"/>
      <c r="D57" s="15"/>
      <c r="E57" s="15"/>
      <c r="F57" s="14"/>
      <c r="G57" s="14"/>
      <c r="H57" s="15"/>
      <c r="I57" s="15"/>
      <c r="J57" s="23"/>
      <c r="K57" s="23"/>
      <c r="L57" s="15"/>
      <c r="M57" s="15"/>
      <c r="N57" s="15"/>
      <c r="O57" s="15"/>
      <c r="P57" s="23"/>
      <c r="Q57" s="23"/>
      <c r="R57" s="2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0"/>
    </row>
    <row r="58" spans="1:33" ht="15.75" customHeight="1">
      <c r="A58" s="13"/>
      <c r="B58" s="13"/>
      <c r="C58" s="23"/>
      <c r="D58" s="15"/>
      <c r="E58" s="15"/>
      <c r="F58" s="14"/>
      <c r="G58" s="14"/>
      <c r="H58" s="15"/>
      <c r="I58" s="15"/>
      <c r="J58" s="23"/>
      <c r="K58" s="23"/>
      <c r="L58" s="15"/>
      <c r="M58" s="15"/>
      <c r="N58" s="15"/>
      <c r="O58" s="15"/>
      <c r="P58" s="23"/>
      <c r="Q58" s="23"/>
      <c r="R58" s="2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0"/>
    </row>
    <row r="59" spans="1:33" ht="15.75" customHeight="1">
      <c r="A59" s="13"/>
      <c r="B59" s="13"/>
      <c r="C59" s="23"/>
      <c r="D59" s="15"/>
      <c r="E59" s="15"/>
      <c r="F59" s="14"/>
      <c r="G59" s="14"/>
      <c r="H59" s="15"/>
      <c r="I59" s="15"/>
      <c r="J59" s="23"/>
      <c r="K59" s="23"/>
      <c r="L59" s="15"/>
      <c r="M59" s="15"/>
      <c r="N59" s="15"/>
      <c r="O59" s="15"/>
      <c r="P59" s="23"/>
      <c r="Q59" s="23"/>
      <c r="R59" s="2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0"/>
    </row>
    <row r="60" spans="1:33" ht="15.75" customHeight="1">
      <c r="A60" s="13"/>
      <c r="B60" s="13"/>
      <c r="C60" s="23"/>
      <c r="D60" s="15"/>
      <c r="E60" s="15"/>
      <c r="F60" s="14"/>
      <c r="G60" s="14"/>
      <c r="H60" s="15"/>
      <c r="I60" s="15"/>
      <c r="J60" s="23"/>
      <c r="K60" s="23"/>
      <c r="L60" s="15"/>
      <c r="M60" s="15"/>
      <c r="N60" s="15"/>
      <c r="O60" s="15"/>
      <c r="P60" s="23"/>
      <c r="Q60" s="23"/>
      <c r="R60" s="2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0"/>
    </row>
    <row r="61" spans="1:33" ht="15.75" customHeight="1">
      <c r="A61" s="13"/>
      <c r="B61" s="13"/>
      <c r="C61" s="23"/>
      <c r="D61" s="15"/>
      <c r="E61" s="15"/>
      <c r="F61" s="14"/>
      <c r="G61" s="14"/>
      <c r="H61" s="15"/>
      <c r="I61" s="15"/>
      <c r="J61" s="23"/>
      <c r="K61" s="23"/>
      <c r="L61" s="15"/>
      <c r="M61" s="15"/>
      <c r="N61" s="15"/>
      <c r="O61" s="15"/>
      <c r="P61" s="23"/>
      <c r="Q61" s="23"/>
      <c r="R61" s="2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0"/>
    </row>
    <row r="62" spans="1:33" ht="15.75" customHeight="1">
      <c r="A62" s="13"/>
      <c r="B62" s="13"/>
      <c r="C62" s="23"/>
      <c r="D62" s="15"/>
      <c r="E62" s="15"/>
      <c r="F62" s="14"/>
      <c r="G62" s="14"/>
      <c r="H62" s="15"/>
      <c r="I62" s="15"/>
      <c r="J62" s="23"/>
      <c r="K62" s="23"/>
      <c r="L62" s="15"/>
      <c r="M62" s="15"/>
      <c r="N62" s="15"/>
      <c r="O62" s="15"/>
      <c r="P62" s="23"/>
      <c r="Q62" s="23"/>
      <c r="R62" s="2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0"/>
    </row>
    <row r="63" spans="1:33" ht="15.75" customHeight="1">
      <c r="A63" s="13"/>
      <c r="B63" s="13"/>
      <c r="C63" s="23"/>
      <c r="D63" s="15"/>
      <c r="E63" s="15"/>
      <c r="F63" s="14"/>
      <c r="G63" s="14"/>
      <c r="H63" s="15"/>
      <c r="I63" s="15"/>
      <c r="J63" s="23"/>
      <c r="K63" s="23"/>
      <c r="L63" s="15"/>
      <c r="M63" s="15"/>
      <c r="N63" s="15"/>
      <c r="O63" s="15"/>
      <c r="P63" s="23"/>
      <c r="Q63" s="23"/>
      <c r="R63" s="2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0"/>
    </row>
    <row r="64" spans="1:33" ht="15.75" customHeight="1">
      <c r="A64" s="13"/>
      <c r="B64" s="13"/>
      <c r="C64" s="23"/>
      <c r="D64" s="15"/>
      <c r="E64" s="15"/>
      <c r="F64" s="14"/>
      <c r="G64" s="14"/>
      <c r="H64" s="15"/>
      <c r="I64" s="15"/>
      <c r="J64" s="23"/>
      <c r="K64" s="23"/>
      <c r="L64" s="15"/>
      <c r="M64" s="15"/>
      <c r="N64" s="15"/>
      <c r="O64" s="15"/>
      <c r="P64" s="23"/>
      <c r="Q64" s="23"/>
      <c r="R64" s="2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0"/>
    </row>
    <row r="65" spans="1:33" ht="15.75" customHeight="1">
      <c r="A65" s="13"/>
      <c r="B65" s="13"/>
      <c r="C65" s="23"/>
      <c r="D65" s="15"/>
      <c r="E65" s="15"/>
      <c r="F65" s="14"/>
      <c r="G65" s="14"/>
      <c r="H65" s="15"/>
      <c r="I65" s="15"/>
      <c r="J65" s="23"/>
      <c r="K65" s="23"/>
      <c r="L65" s="15"/>
      <c r="M65" s="15"/>
      <c r="N65" s="15"/>
      <c r="O65" s="15"/>
      <c r="P65" s="23"/>
      <c r="Q65" s="23"/>
      <c r="R65" s="2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0"/>
    </row>
    <row r="66" spans="1:33" ht="15.75" customHeight="1">
      <c r="A66" s="13"/>
      <c r="B66" s="13"/>
      <c r="C66" s="23"/>
      <c r="D66" s="15"/>
      <c r="E66" s="15"/>
      <c r="F66" s="14"/>
      <c r="G66" s="14"/>
      <c r="H66" s="15"/>
      <c r="I66" s="15"/>
      <c r="J66" s="23"/>
      <c r="K66" s="23"/>
      <c r="L66" s="15"/>
      <c r="M66" s="15"/>
      <c r="N66" s="15"/>
      <c r="O66" s="15"/>
      <c r="P66" s="23"/>
      <c r="Q66" s="23"/>
      <c r="R66" s="2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0"/>
    </row>
    <row r="67" spans="1:33" ht="15.75" customHeight="1">
      <c r="A67" s="13"/>
      <c r="B67" s="13"/>
      <c r="C67" s="23"/>
      <c r="D67" s="15"/>
      <c r="E67" s="15"/>
      <c r="F67" s="14"/>
      <c r="G67" s="14"/>
      <c r="H67" s="15"/>
      <c r="I67" s="15"/>
      <c r="J67" s="23"/>
      <c r="K67" s="23"/>
      <c r="L67" s="15"/>
      <c r="M67" s="15"/>
      <c r="N67" s="15"/>
      <c r="O67" s="15"/>
      <c r="P67" s="23"/>
      <c r="Q67" s="23"/>
      <c r="R67" s="2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0"/>
    </row>
    <row r="68" spans="1:33" ht="15.75" customHeight="1">
      <c r="A68" s="13"/>
      <c r="B68" s="13"/>
      <c r="C68" s="23"/>
      <c r="D68" s="15"/>
      <c r="E68" s="15"/>
      <c r="F68" s="14"/>
      <c r="G68" s="14"/>
      <c r="H68" s="15"/>
      <c r="I68" s="15"/>
      <c r="J68" s="23"/>
      <c r="K68" s="23"/>
      <c r="L68" s="15"/>
      <c r="M68" s="15"/>
      <c r="N68" s="15"/>
      <c r="O68" s="15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0"/>
    </row>
    <row r="69" spans="1:33" ht="15.75" customHeight="1">
      <c r="A69" s="13"/>
      <c r="B69" s="13"/>
      <c r="C69" s="23"/>
      <c r="D69" s="15"/>
      <c r="E69" s="15"/>
      <c r="F69" s="14"/>
      <c r="G69" s="14"/>
      <c r="H69" s="15"/>
      <c r="I69" s="15"/>
      <c r="J69" s="23"/>
      <c r="K69" s="23"/>
      <c r="L69" s="15"/>
      <c r="M69" s="15"/>
      <c r="N69" s="15"/>
      <c r="O69" s="15"/>
      <c r="P69" s="23"/>
      <c r="Q69" s="23"/>
      <c r="R69" s="2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0"/>
    </row>
    <row r="70" spans="1:33" ht="15.75" customHeight="1">
      <c r="A70" s="13"/>
      <c r="B70" s="13"/>
      <c r="C70" s="23"/>
      <c r="D70" s="15"/>
      <c r="E70" s="15"/>
      <c r="F70" s="14"/>
      <c r="G70" s="14"/>
      <c r="H70" s="15"/>
      <c r="I70" s="15"/>
      <c r="J70" s="23"/>
      <c r="K70" s="23"/>
      <c r="L70" s="15"/>
      <c r="M70" s="15"/>
      <c r="N70" s="15"/>
      <c r="O70" s="15"/>
      <c r="P70" s="23"/>
      <c r="Q70" s="23"/>
      <c r="R70" s="2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0"/>
    </row>
    <row r="71" spans="1:33" ht="15.75" customHeight="1">
      <c r="A71" s="13"/>
      <c r="B71" s="13"/>
      <c r="C71" s="23"/>
      <c r="D71" s="15"/>
      <c r="E71" s="15"/>
      <c r="F71" s="14"/>
      <c r="G71" s="14"/>
      <c r="H71" s="15"/>
      <c r="I71" s="15"/>
      <c r="J71" s="23"/>
      <c r="K71" s="23"/>
      <c r="L71" s="15"/>
      <c r="M71" s="15"/>
      <c r="N71" s="15"/>
      <c r="O71" s="15"/>
      <c r="P71" s="23"/>
      <c r="Q71" s="23"/>
      <c r="R71" s="2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0"/>
    </row>
    <row r="72" spans="1:33" ht="15.75" customHeight="1">
      <c r="A72" s="13"/>
      <c r="B72" s="13"/>
      <c r="C72" s="23"/>
      <c r="D72" s="15"/>
      <c r="E72" s="15"/>
      <c r="F72" s="14"/>
      <c r="G72" s="14"/>
      <c r="H72" s="15"/>
      <c r="I72" s="15"/>
      <c r="J72" s="23"/>
      <c r="K72" s="23"/>
      <c r="L72" s="15"/>
      <c r="M72" s="15"/>
      <c r="N72" s="15"/>
      <c r="O72" s="15"/>
      <c r="P72" s="23"/>
      <c r="Q72" s="23"/>
      <c r="R72" s="2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0"/>
    </row>
    <row r="73" spans="1:33" ht="15.75" customHeight="1">
      <c r="A73" s="13"/>
      <c r="B73" s="13"/>
      <c r="C73" s="23"/>
      <c r="D73" s="15"/>
      <c r="E73" s="15"/>
      <c r="F73" s="14"/>
      <c r="G73" s="14"/>
      <c r="H73" s="15"/>
      <c r="I73" s="15"/>
      <c r="J73" s="23"/>
      <c r="K73" s="23"/>
      <c r="L73" s="15"/>
      <c r="M73" s="15"/>
      <c r="N73" s="15"/>
      <c r="O73" s="15"/>
      <c r="P73" s="23"/>
      <c r="Q73" s="23"/>
      <c r="R73" s="2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0"/>
    </row>
    <row r="74" spans="1:33" ht="15.75" customHeight="1">
      <c r="A74" s="13"/>
      <c r="B74" s="13"/>
      <c r="C74" s="23"/>
      <c r="D74" s="15"/>
      <c r="E74" s="15"/>
      <c r="F74" s="14"/>
      <c r="G74" s="14"/>
      <c r="H74" s="15"/>
      <c r="I74" s="15"/>
      <c r="J74" s="23"/>
      <c r="K74" s="23"/>
      <c r="L74" s="15"/>
      <c r="M74" s="15"/>
      <c r="N74" s="15"/>
      <c r="O74" s="15"/>
      <c r="P74" s="23"/>
      <c r="Q74" s="23"/>
      <c r="R74" s="2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0"/>
    </row>
    <row r="75" spans="1:33" ht="15.75" customHeight="1">
      <c r="A75" s="13"/>
      <c r="B75" s="13"/>
      <c r="C75" s="23"/>
      <c r="D75" s="15"/>
      <c r="E75" s="15"/>
      <c r="F75" s="14"/>
      <c r="G75" s="14"/>
      <c r="H75" s="15"/>
      <c r="I75" s="15"/>
      <c r="J75" s="23"/>
      <c r="K75" s="23"/>
      <c r="L75" s="15"/>
      <c r="M75" s="15"/>
      <c r="N75" s="15"/>
      <c r="O75" s="15"/>
      <c r="P75" s="23"/>
      <c r="Q75" s="23"/>
      <c r="R75" s="2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0"/>
    </row>
    <row r="76" spans="1:33" ht="15.75" customHeight="1">
      <c r="A76" s="13"/>
      <c r="B76" s="13"/>
      <c r="C76" s="23"/>
      <c r="D76" s="15"/>
      <c r="E76" s="15"/>
      <c r="F76" s="14"/>
      <c r="G76" s="14"/>
      <c r="H76" s="15"/>
      <c r="I76" s="15"/>
      <c r="J76" s="23"/>
      <c r="K76" s="23"/>
      <c r="L76" s="15"/>
      <c r="M76" s="15"/>
      <c r="N76" s="15"/>
      <c r="O76" s="15"/>
      <c r="P76" s="23"/>
      <c r="Q76" s="23"/>
      <c r="R76" s="2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0"/>
    </row>
    <row r="77" spans="1:33" ht="15.75" customHeight="1">
      <c r="A77" s="13"/>
      <c r="B77" s="13"/>
      <c r="C77" s="23"/>
      <c r="D77" s="15"/>
      <c r="E77" s="15"/>
      <c r="F77" s="14"/>
      <c r="G77" s="14"/>
      <c r="H77" s="15"/>
      <c r="I77" s="15"/>
      <c r="J77" s="23"/>
      <c r="K77" s="23"/>
      <c r="L77" s="15"/>
      <c r="M77" s="15"/>
      <c r="N77" s="15"/>
      <c r="O77" s="15"/>
      <c r="P77" s="23"/>
      <c r="Q77" s="23"/>
      <c r="R77" s="2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0"/>
    </row>
    <row r="78" spans="1:33" ht="15.75" customHeight="1">
      <c r="A78" s="13"/>
      <c r="B78" s="13"/>
      <c r="C78" s="23"/>
      <c r="D78" s="15"/>
      <c r="E78" s="15"/>
      <c r="F78" s="14"/>
      <c r="G78" s="14"/>
      <c r="H78" s="15"/>
      <c r="I78" s="15"/>
      <c r="J78" s="23"/>
      <c r="K78" s="23"/>
      <c r="L78" s="15"/>
      <c r="M78" s="15"/>
      <c r="N78" s="15"/>
      <c r="O78" s="15"/>
      <c r="P78" s="23"/>
      <c r="Q78" s="23"/>
      <c r="R78" s="2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0"/>
    </row>
    <row r="79" spans="1:33" ht="15.75" customHeight="1">
      <c r="A79" s="13"/>
      <c r="B79" s="13"/>
      <c r="C79" s="23"/>
      <c r="D79" s="15"/>
      <c r="E79" s="15"/>
      <c r="F79" s="14"/>
      <c r="G79" s="14"/>
      <c r="H79" s="15"/>
      <c r="I79" s="15"/>
      <c r="J79" s="23"/>
      <c r="K79" s="23"/>
      <c r="L79" s="15"/>
      <c r="M79" s="15"/>
      <c r="N79" s="15"/>
      <c r="O79" s="15"/>
      <c r="P79" s="23"/>
      <c r="Q79" s="23"/>
      <c r="R79" s="2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0"/>
    </row>
    <row r="80" spans="1:33" ht="15.75" customHeight="1">
      <c r="A80" s="13"/>
      <c r="B80" s="13"/>
      <c r="C80" s="23"/>
      <c r="D80" s="15"/>
      <c r="E80" s="15"/>
      <c r="F80" s="14"/>
      <c r="G80" s="14"/>
      <c r="H80" s="15"/>
      <c r="I80" s="15"/>
      <c r="J80" s="23"/>
      <c r="K80" s="23"/>
      <c r="L80" s="15"/>
      <c r="M80" s="15"/>
      <c r="N80" s="15"/>
      <c r="O80" s="15"/>
      <c r="P80" s="23"/>
      <c r="Q80" s="23"/>
      <c r="R80" s="2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0"/>
    </row>
    <row r="81" spans="1:33" ht="15.75" customHeight="1">
      <c r="A81" s="13"/>
      <c r="B81" s="13"/>
      <c r="C81" s="23"/>
      <c r="D81" s="15"/>
      <c r="E81" s="15"/>
      <c r="F81" s="14"/>
      <c r="G81" s="14"/>
      <c r="H81" s="15"/>
      <c r="I81" s="15"/>
      <c r="J81" s="23"/>
      <c r="K81" s="23"/>
      <c r="L81" s="15"/>
      <c r="M81" s="15"/>
      <c r="N81" s="15"/>
      <c r="O81" s="15"/>
      <c r="P81" s="23"/>
      <c r="Q81" s="23"/>
      <c r="R81" s="2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0"/>
    </row>
    <row r="82" spans="1:33" ht="15.75" customHeight="1">
      <c r="A82" s="13"/>
      <c r="B82" s="13"/>
      <c r="C82" s="23"/>
      <c r="D82" s="15"/>
      <c r="E82" s="15"/>
      <c r="F82" s="14"/>
      <c r="G82" s="14"/>
      <c r="H82" s="15"/>
      <c r="I82" s="15"/>
      <c r="J82" s="23"/>
      <c r="K82" s="23"/>
      <c r="L82" s="15"/>
      <c r="M82" s="15"/>
      <c r="N82" s="15"/>
      <c r="O82" s="15"/>
      <c r="P82" s="23"/>
      <c r="Q82" s="23"/>
      <c r="R82" s="2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0"/>
    </row>
    <row r="83" spans="1:33" ht="15.75" customHeight="1">
      <c r="A83" s="13"/>
      <c r="B83" s="13"/>
      <c r="C83" s="23"/>
      <c r="D83" s="15"/>
      <c r="E83" s="15"/>
      <c r="F83" s="14"/>
      <c r="G83" s="14"/>
      <c r="H83" s="15"/>
      <c r="I83" s="15"/>
      <c r="J83" s="23"/>
      <c r="K83" s="23"/>
      <c r="L83" s="15"/>
      <c r="M83" s="15"/>
      <c r="N83" s="15"/>
      <c r="O83" s="15"/>
      <c r="P83" s="23"/>
      <c r="Q83" s="23"/>
      <c r="R83" s="2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0"/>
    </row>
    <row r="84" spans="1:33" ht="15.75" customHeight="1">
      <c r="A84" s="13"/>
      <c r="B84" s="13"/>
      <c r="C84" s="23"/>
      <c r="D84" s="15"/>
      <c r="E84" s="15"/>
      <c r="F84" s="14"/>
      <c r="G84" s="14"/>
      <c r="H84" s="15"/>
      <c r="I84" s="15"/>
      <c r="J84" s="23"/>
      <c r="K84" s="23"/>
      <c r="L84" s="15"/>
      <c r="M84" s="15"/>
      <c r="N84" s="15"/>
      <c r="O84" s="15"/>
      <c r="P84" s="23"/>
      <c r="Q84" s="23"/>
      <c r="R84" s="2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0"/>
    </row>
    <row r="85" spans="1:33" ht="15.75" customHeight="1">
      <c r="A85" s="13"/>
      <c r="B85" s="13"/>
      <c r="C85" s="23"/>
      <c r="D85" s="15"/>
      <c r="E85" s="15"/>
      <c r="F85" s="14"/>
      <c r="G85" s="14"/>
      <c r="H85" s="15"/>
      <c r="I85" s="15"/>
      <c r="J85" s="23"/>
      <c r="K85" s="23"/>
      <c r="L85" s="15"/>
      <c r="M85" s="15"/>
      <c r="N85" s="15"/>
      <c r="O85" s="15"/>
      <c r="P85" s="23"/>
      <c r="Q85" s="23"/>
      <c r="R85" s="2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0"/>
    </row>
    <row r="86" spans="1:33" ht="15.75" customHeight="1">
      <c r="A86" s="13"/>
      <c r="B86" s="13"/>
      <c r="C86" s="23"/>
      <c r="D86" s="15"/>
      <c r="E86" s="15"/>
      <c r="F86" s="14"/>
      <c r="G86" s="14"/>
      <c r="H86" s="15"/>
      <c r="I86" s="15"/>
      <c r="J86" s="23"/>
      <c r="K86" s="23"/>
      <c r="L86" s="15"/>
      <c r="M86" s="15"/>
      <c r="N86" s="15"/>
      <c r="O86" s="15"/>
      <c r="P86" s="23"/>
      <c r="Q86" s="23"/>
      <c r="R86" s="2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0"/>
    </row>
    <row r="87" spans="1:33" ht="15.75" customHeight="1">
      <c r="A87" s="13"/>
      <c r="B87" s="13"/>
      <c r="C87" s="23"/>
      <c r="D87" s="15"/>
      <c r="E87" s="15"/>
      <c r="F87" s="14"/>
      <c r="G87" s="14"/>
      <c r="H87" s="15"/>
      <c r="I87" s="15"/>
      <c r="J87" s="23"/>
      <c r="K87" s="23"/>
      <c r="L87" s="15"/>
      <c r="M87" s="15"/>
      <c r="N87" s="15"/>
      <c r="O87" s="15"/>
      <c r="P87" s="23"/>
      <c r="Q87" s="23"/>
      <c r="R87" s="2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0"/>
    </row>
    <row r="88" spans="1:33" ht="15.75" customHeight="1">
      <c r="A88" s="13"/>
      <c r="B88" s="13"/>
      <c r="C88" s="23"/>
      <c r="D88" s="15"/>
      <c r="E88" s="15"/>
      <c r="F88" s="14"/>
      <c r="G88" s="14"/>
      <c r="H88" s="15"/>
      <c r="I88" s="15"/>
      <c r="J88" s="23"/>
      <c r="K88" s="23"/>
      <c r="L88" s="15"/>
      <c r="M88" s="15"/>
      <c r="N88" s="15"/>
      <c r="O88" s="15"/>
      <c r="P88" s="23"/>
      <c r="Q88" s="23"/>
      <c r="R88" s="2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0"/>
    </row>
    <row r="89" spans="1:33" ht="15.75" customHeight="1">
      <c r="A89" s="13"/>
      <c r="B89" s="13"/>
      <c r="C89" s="23"/>
      <c r="D89" s="15"/>
      <c r="E89" s="15"/>
      <c r="F89" s="14"/>
      <c r="G89" s="14"/>
      <c r="H89" s="15"/>
      <c r="I89" s="15"/>
      <c r="J89" s="23"/>
      <c r="K89" s="23"/>
      <c r="L89" s="15"/>
      <c r="M89" s="15"/>
      <c r="N89" s="15"/>
      <c r="O89" s="15"/>
      <c r="P89" s="23"/>
      <c r="Q89" s="23"/>
      <c r="R89" s="2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0"/>
    </row>
    <row r="90" spans="1:33" ht="15.75" customHeight="1">
      <c r="A90" s="13"/>
      <c r="B90" s="13"/>
      <c r="C90" s="23"/>
      <c r="D90" s="15"/>
      <c r="E90" s="15"/>
      <c r="F90" s="14"/>
      <c r="G90" s="14"/>
      <c r="H90" s="15"/>
      <c r="I90" s="15"/>
      <c r="J90" s="23"/>
      <c r="K90" s="23"/>
      <c r="L90" s="15"/>
      <c r="M90" s="15"/>
      <c r="N90" s="15"/>
      <c r="O90" s="15"/>
      <c r="P90" s="23"/>
      <c r="Q90" s="23"/>
      <c r="R90" s="2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0"/>
    </row>
    <row r="91" spans="1:33" ht="15.75" customHeight="1">
      <c r="A91" s="13"/>
      <c r="B91" s="13"/>
      <c r="C91" s="23"/>
      <c r="D91" s="15"/>
      <c r="E91" s="15"/>
      <c r="F91" s="14"/>
      <c r="G91" s="14"/>
      <c r="H91" s="15"/>
      <c r="I91" s="15"/>
      <c r="J91" s="23"/>
      <c r="K91" s="23"/>
      <c r="L91" s="15"/>
      <c r="M91" s="15"/>
      <c r="N91" s="15"/>
      <c r="O91" s="15"/>
      <c r="P91" s="23"/>
      <c r="Q91" s="23"/>
      <c r="R91" s="2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0"/>
    </row>
    <row r="92" spans="1:33" ht="15.75" customHeight="1">
      <c r="A92" s="13"/>
      <c r="B92" s="13"/>
      <c r="C92" s="23"/>
      <c r="D92" s="15"/>
      <c r="E92" s="15"/>
      <c r="F92" s="14"/>
      <c r="G92" s="14"/>
      <c r="H92" s="15"/>
      <c r="I92" s="15"/>
      <c r="J92" s="23"/>
      <c r="K92" s="23"/>
      <c r="L92" s="15"/>
      <c r="M92" s="15"/>
      <c r="N92" s="15"/>
      <c r="O92" s="15"/>
      <c r="P92" s="23"/>
      <c r="Q92" s="23"/>
      <c r="R92" s="2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0"/>
    </row>
    <row r="93" spans="1:33" ht="15.75" customHeight="1">
      <c r="A93" s="13"/>
      <c r="B93" s="13"/>
      <c r="C93" s="23"/>
      <c r="D93" s="15"/>
      <c r="E93" s="15"/>
      <c r="F93" s="14"/>
      <c r="G93" s="14"/>
      <c r="H93" s="15"/>
      <c r="I93" s="15"/>
      <c r="J93" s="23"/>
      <c r="K93" s="23"/>
      <c r="L93" s="15"/>
      <c r="M93" s="15"/>
      <c r="N93" s="15"/>
      <c r="O93" s="15"/>
      <c r="P93" s="23"/>
      <c r="Q93" s="23"/>
      <c r="R93" s="2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0"/>
    </row>
    <row r="94" spans="1:33" ht="15.75" customHeight="1">
      <c r="A94" s="13"/>
      <c r="B94" s="13"/>
      <c r="C94" s="23"/>
      <c r="D94" s="15"/>
      <c r="E94" s="15"/>
      <c r="F94" s="14"/>
      <c r="G94" s="14"/>
      <c r="H94" s="15"/>
      <c r="I94" s="15"/>
      <c r="J94" s="23"/>
      <c r="K94" s="23"/>
      <c r="L94" s="15"/>
      <c r="M94" s="15"/>
      <c r="N94" s="15"/>
      <c r="O94" s="15"/>
      <c r="P94" s="23"/>
      <c r="Q94" s="23"/>
      <c r="R94" s="2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0"/>
    </row>
    <row r="95" spans="1:33" ht="15.75" customHeight="1">
      <c r="A95" s="13"/>
      <c r="B95" s="13"/>
      <c r="C95" s="23"/>
      <c r="D95" s="15"/>
      <c r="E95" s="15"/>
      <c r="F95" s="14"/>
      <c r="G95" s="14"/>
      <c r="H95" s="15"/>
      <c r="I95" s="15"/>
      <c r="J95" s="23"/>
      <c r="K95" s="23"/>
      <c r="L95" s="15"/>
      <c r="M95" s="15"/>
      <c r="N95" s="15"/>
      <c r="O95" s="15"/>
      <c r="P95" s="23"/>
      <c r="Q95" s="23"/>
      <c r="R95" s="2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23"/>
      <c r="D96" s="15"/>
      <c r="E96" s="15"/>
      <c r="F96" s="14"/>
      <c r="G96" s="14"/>
      <c r="H96" s="15"/>
      <c r="I96" s="15"/>
      <c r="J96" s="23"/>
      <c r="K96" s="23"/>
      <c r="L96" s="15"/>
      <c r="M96" s="15"/>
      <c r="N96" s="15"/>
      <c r="O96" s="15"/>
      <c r="P96" s="23"/>
      <c r="Q96" s="23"/>
      <c r="R96" s="2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23"/>
      <c r="D97" s="15"/>
      <c r="E97" s="15"/>
      <c r="F97" s="14"/>
      <c r="G97" s="14"/>
      <c r="H97" s="15"/>
      <c r="I97" s="15"/>
      <c r="J97" s="23"/>
      <c r="K97" s="23"/>
      <c r="L97" s="15"/>
      <c r="M97" s="15"/>
      <c r="N97" s="15"/>
      <c r="O97" s="15"/>
      <c r="P97" s="23"/>
      <c r="Q97" s="23"/>
      <c r="R97" s="2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23"/>
      <c r="D98" s="15"/>
      <c r="E98" s="15"/>
      <c r="F98" s="14"/>
      <c r="G98" s="14"/>
      <c r="H98" s="15"/>
      <c r="I98" s="15"/>
      <c r="J98" s="23"/>
      <c r="K98" s="23"/>
      <c r="L98" s="15"/>
      <c r="M98" s="15"/>
      <c r="N98" s="15"/>
      <c r="O98" s="15"/>
      <c r="P98" s="23"/>
      <c r="Q98" s="23"/>
      <c r="R98" s="2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23"/>
      <c r="D99" s="15"/>
      <c r="E99" s="15"/>
      <c r="F99" s="14"/>
      <c r="G99" s="14"/>
      <c r="H99" s="15"/>
      <c r="I99" s="15"/>
      <c r="J99" s="23"/>
      <c r="K99" s="23"/>
      <c r="L99" s="15"/>
      <c r="M99" s="15"/>
      <c r="N99" s="15"/>
      <c r="O99" s="15"/>
      <c r="P99" s="23"/>
      <c r="Q99" s="23"/>
      <c r="R99" s="2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23"/>
      <c r="D100" s="15"/>
      <c r="E100" s="15"/>
      <c r="F100" s="14"/>
      <c r="G100" s="14"/>
      <c r="H100" s="15"/>
      <c r="I100" s="15"/>
      <c r="J100" s="23"/>
      <c r="K100" s="23"/>
      <c r="L100" s="15"/>
      <c r="M100" s="15"/>
      <c r="N100" s="15"/>
      <c r="O100" s="15"/>
      <c r="P100" s="23"/>
      <c r="Q100" s="23"/>
      <c r="R100" s="2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23"/>
      <c r="D101" s="15"/>
      <c r="E101" s="15"/>
      <c r="F101" s="14"/>
      <c r="G101" s="14"/>
      <c r="H101" s="15"/>
      <c r="I101" s="15"/>
      <c r="J101" s="23"/>
      <c r="K101" s="23"/>
      <c r="L101" s="15"/>
      <c r="M101" s="15"/>
      <c r="N101" s="15"/>
      <c r="O101" s="15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23"/>
      <c r="D102" s="15"/>
      <c r="E102" s="15"/>
      <c r="F102" s="14"/>
      <c r="G102" s="14"/>
      <c r="H102" s="15"/>
      <c r="I102" s="15"/>
      <c r="J102" s="23"/>
      <c r="K102" s="23"/>
      <c r="L102" s="15"/>
      <c r="M102" s="15"/>
      <c r="N102" s="15"/>
      <c r="O102" s="15"/>
      <c r="P102" s="23"/>
      <c r="Q102" s="23"/>
      <c r="R102" s="2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23"/>
      <c r="D103" s="15"/>
      <c r="E103" s="15"/>
      <c r="F103" s="14"/>
      <c r="G103" s="14"/>
      <c r="H103" s="15"/>
      <c r="I103" s="15"/>
      <c r="J103" s="23"/>
      <c r="K103" s="23"/>
      <c r="L103" s="15"/>
      <c r="M103" s="15"/>
      <c r="N103" s="15"/>
      <c r="O103" s="15"/>
      <c r="P103" s="23"/>
      <c r="Q103" s="23"/>
      <c r="R103" s="2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23"/>
      <c r="D104" s="15"/>
      <c r="E104" s="15"/>
      <c r="F104" s="14"/>
      <c r="G104" s="14"/>
      <c r="H104" s="15"/>
      <c r="I104" s="15"/>
      <c r="J104" s="23"/>
      <c r="K104" s="23"/>
      <c r="L104" s="15"/>
      <c r="M104" s="15"/>
      <c r="N104" s="15"/>
      <c r="O104" s="15"/>
      <c r="P104" s="23"/>
      <c r="Q104" s="23"/>
      <c r="R104" s="2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23"/>
      <c r="D105" s="15"/>
      <c r="E105" s="15"/>
      <c r="F105" s="14"/>
      <c r="G105" s="14"/>
      <c r="H105" s="15"/>
      <c r="I105" s="15"/>
      <c r="J105" s="23"/>
      <c r="K105" s="23"/>
      <c r="L105" s="15"/>
      <c r="M105" s="15"/>
      <c r="N105" s="15"/>
      <c r="O105" s="15"/>
      <c r="P105" s="23"/>
      <c r="Q105" s="23"/>
      <c r="R105" s="2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23"/>
      <c r="D106" s="15"/>
      <c r="E106" s="15"/>
      <c r="F106" s="14"/>
      <c r="G106" s="14"/>
      <c r="H106" s="15"/>
      <c r="I106" s="15"/>
      <c r="J106" s="23"/>
      <c r="K106" s="23"/>
      <c r="L106" s="15"/>
      <c r="M106" s="15"/>
      <c r="N106" s="15"/>
      <c r="O106" s="15"/>
      <c r="P106" s="23"/>
      <c r="Q106" s="23"/>
      <c r="R106" s="2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23"/>
      <c r="D107" s="15"/>
      <c r="E107" s="15"/>
      <c r="F107" s="14"/>
      <c r="G107" s="14"/>
      <c r="H107" s="15"/>
      <c r="I107" s="15"/>
      <c r="J107" s="23"/>
      <c r="K107" s="23"/>
      <c r="L107" s="15"/>
      <c r="M107" s="15"/>
      <c r="N107" s="15"/>
      <c r="O107" s="15"/>
      <c r="P107" s="23"/>
      <c r="Q107" s="23"/>
      <c r="R107" s="2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23"/>
      <c r="D108" s="15"/>
      <c r="E108" s="15"/>
      <c r="F108" s="14"/>
      <c r="G108" s="14"/>
      <c r="H108" s="15"/>
      <c r="I108" s="15"/>
      <c r="J108" s="23"/>
      <c r="K108" s="23"/>
      <c r="L108" s="15"/>
      <c r="M108" s="15"/>
      <c r="N108" s="15"/>
      <c r="O108" s="15"/>
      <c r="P108" s="23"/>
      <c r="Q108" s="23"/>
      <c r="R108" s="2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23"/>
      <c r="D109" s="15"/>
      <c r="E109" s="15"/>
      <c r="F109" s="14"/>
      <c r="G109" s="14"/>
      <c r="H109" s="15"/>
      <c r="I109" s="15"/>
      <c r="J109" s="23"/>
      <c r="K109" s="23"/>
      <c r="L109" s="15"/>
      <c r="M109" s="15"/>
      <c r="N109" s="15"/>
      <c r="O109" s="15"/>
      <c r="P109" s="23"/>
      <c r="Q109" s="23"/>
      <c r="R109" s="2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23"/>
      <c r="D110" s="15"/>
      <c r="E110" s="15"/>
      <c r="F110" s="14"/>
      <c r="G110" s="14"/>
      <c r="H110" s="15"/>
      <c r="I110" s="15"/>
      <c r="J110" s="23"/>
      <c r="K110" s="23"/>
      <c r="L110" s="15"/>
      <c r="M110" s="15"/>
      <c r="N110" s="15"/>
      <c r="O110" s="15"/>
      <c r="P110" s="23"/>
      <c r="Q110" s="23"/>
      <c r="R110" s="2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23"/>
      <c r="D111" s="15"/>
      <c r="E111" s="15"/>
      <c r="F111" s="14"/>
      <c r="G111" s="14"/>
      <c r="H111" s="15"/>
      <c r="I111" s="15"/>
      <c r="J111" s="23"/>
      <c r="K111" s="23"/>
      <c r="L111" s="15"/>
      <c r="M111" s="15"/>
      <c r="N111" s="15"/>
      <c r="O111" s="15"/>
      <c r="P111" s="23"/>
      <c r="Q111" s="23"/>
      <c r="R111" s="2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23"/>
      <c r="D112" s="15"/>
      <c r="E112" s="15"/>
      <c r="F112" s="14"/>
      <c r="G112" s="14"/>
      <c r="H112" s="15"/>
      <c r="I112" s="15"/>
      <c r="J112" s="23"/>
      <c r="K112" s="23"/>
      <c r="L112" s="15"/>
      <c r="M112" s="15"/>
      <c r="N112" s="15"/>
      <c r="O112" s="15"/>
      <c r="P112" s="23"/>
      <c r="Q112" s="23"/>
      <c r="R112" s="2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23"/>
      <c r="D113" s="15"/>
      <c r="E113" s="15"/>
      <c r="F113" s="14"/>
      <c r="G113" s="14"/>
      <c r="H113" s="15"/>
      <c r="I113" s="15"/>
      <c r="J113" s="23"/>
      <c r="K113" s="23"/>
      <c r="L113" s="15"/>
      <c r="M113" s="15"/>
      <c r="N113" s="15"/>
      <c r="O113" s="15"/>
      <c r="P113" s="23"/>
      <c r="Q113" s="23"/>
      <c r="R113" s="2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1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Info!B1:BJ7000""),4,FALSE),"""")"),"Door Stopper Hinge, Oil Rubbed Bronze 12 Pack - Heavy Duty Adjustable Hinge Pin Door Stop Hardware with Rubber Bumper Tips")</f>
        <v>Door Stopper Hinge, Oil Rubbed Bronze 12 Pack - Heavy Duty Adjustable Hinge Pin Door Stop Hardware with Rubber Bumper Tips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Info!B1:BJ7000""),3,FALSE),"""")"),"B088P7M2X6")</f>
        <v>B088P7M2X6</v>
      </c>
      <c r="B2" s="2" t="s">
        <v>922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12.215000031323518</v>
      </c>
      <c r="D3" s="4">
        <f>SUM(D4:D99763)</f>
        <v>63</v>
      </c>
      <c r="E3" s="4"/>
      <c r="F3" s="5">
        <f t="shared" ref="F3:G3" si="0">SUM(F4:F99763)</f>
        <v>1174.3700000000001</v>
      </c>
      <c r="G3" s="5">
        <f t="shared" si="0"/>
        <v>0</v>
      </c>
      <c r="H3" s="6">
        <f t="shared" ref="H3:H31" si="1">G3/F3*-1</f>
        <v>0</v>
      </c>
      <c r="I3" s="7">
        <f t="shared" ref="I3:I31" si="2">J3/F3</f>
        <v>0.2864570884678157</v>
      </c>
      <c r="J3" s="5">
        <f>SUM(J4:J99763)</f>
        <v>336.40661098394878</v>
      </c>
      <c r="K3" s="5">
        <f t="shared" ref="K3:K31" si="3">J3/D3</f>
        <v>5.3397874759356947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-1</v>
      </c>
    </row>
    <row r="4" spans="1:33" ht="15.75" customHeight="1">
      <c r="A4" s="13" t="s">
        <v>33</v>
      </c>
      <c r="B4" s="13" t="s">
        <v>88</v>
      </c>
      <c r="C4" s="17">
        <f t="shared" ref="C4:C31" si="4">IFERROR(F4/D4," - ")</f>
        <v>17.239999999999998</v>
      </c>
      <c r="D4" s="17">
        <v>4</v>
      </c>
      <c r="E4" s="17">
        <v>0</v>
      </c>
      <c r="F4" s="17">
        <v>68.959999999999994</v>
      </c>
      <c r="G4" s="17">
        <v>0</v>
      </c>
      <c r="H4" s="17">
        <f t="shared" si="1"/>
        <v>0</v>
      </c>
      <c r="I4" s="17">
        <f t="shared" si="2"/>
        <v>0.24333549413012892</v>
      </c>
      <c r="J4" s="17">
        <f t="shared" ref="J4:J31" si="5">F4*0.85+G4+AF4*D4+D4*AE4+AG4+AD4</f>
        <v>16.780415675213689</v>
      </c>
      <c r="K4" s="17">
        <f t="shared" si="3"/>
        <v>4.1951039188034223</v>
      </c>
      <c r="L4" s="17">
        <v>6</v>
      </c>
      <c r="M4" s="17">
        <f t="shared" ref="M4:M31" si="6">IFERROR(D4/L4,"-")</f>
        <v>0.66666666666666663</v>
      </c>
      <c r="N4" s="17">
        <v>58</v>
      </c>
      <c r="O4" s="17">
        <f t="shared" ref="O4:P4" si="7">D4/7</f>
        <v>0.5714285714285714</v>
      </c>
      <c r="P4" s="17">
        <f t="shared" si="7"/>
        <v>0</v>
      </c>
      <c r="Q4" s="17">
        <f t="shared" ref="Q4:Q31" si="8">ROUNDDOWN(N4/(O4+P4),0)</f>
        <v>101</v>
      </c>
      <c r="R4" s="17"/>
      <c r="S4" s="57">
        <v>0.634271099744245</v>
      </c>
      <c r="T4" s="57">
        <v>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3.4293518518518522E-2</v>
      </c>
      <c r="AD4" s="57">
        <f t="shared" ref="AD4:AD31" si="12">IFERROR(AB4*AC4*D4*2,0)</f>
        <v>-0.18930022222222223</v>
      </c>
      <c r="AE4" s="57">
        <v>-4.9000000000000004</v>
      </c>
      <c r="AF4" s="57">
        <v>-5.51157102564102</v>
      </c>
      <c r="AG4" s="57">
        <v>0</v>
      </c>
    </row>
    <row r="5" spans="1:33" ht="15.75" customHeight="1">
      <c r="A5" s="13" t="s">
        <v>36</v>
      </c>
      <c r="B5" s="28" t="s">
        <v>88</v>
      </c>
      <c r="C5" s="17">
        <f t="shared" si="4"/>
        <v>15.99</v>
      </c>
      <c r="D5" s="17">
        <v>3</v>
      </c>
      <c r="E5" s="17">
        <v>0</v>
      </c>
      <c r="F5" s="17">
        <v>47.97</v>
      </c>
      <c r="G5" s="17">
        <v>0</v>
      </c>
      <c r="H5" s="17">
        <f t="shared" si="1"/>
        <v>0</v>
      </c>
      <c r="I5" s="17">
        <f t="shared" si="2"/>
        <v>0.19591018879320965</v>
      </c>
      <c r="J5" s="17">
        <f t="shared" si="5"/>
        <v>9.3978117564102668</v>
      </c>
      <c r="K5" s="17">
        <f t="shared" si="3"/>
        <v>3.1326039188034223</v>
      </c>
      <c r="L5" s="17">
        <v>5</v>
      </c>
      <c r="M5" s="17">
        <f t="shared" si="6"/>
        <v>0.6</v>
      </c>
      <c r="N5" s="17">
        <v>55</v>
      </c>
      <c r="O5" s="17">
        <f t="shared" ref="O5:P5" si="13">D5/7</f>
        <v>0.42857142857142855</v>
      </c>
      <c r="P5" s="17">
        <f t="shared" si="13"/>
        <v>0</v>
      </c>
      <c r="Q5" s="17">
        <f t="shared" si="8"/>
        <v>128</v>
      </c>
      <c r="R5" s="17"/>
      <c r="S5" s="57">
        <v>0.700808625336927</v>
      </c>
      <c r="T5" s="57">
        <v>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3.4293518518518522E-2</v>
      </c>
      <c r="AD5" s="57">
        <f t="shared" si="12"/>
        <v>-0.14197516666666668</v>
      </c>
      <c r="AE5" s="57">
        <v>-4.9000000000000004</v>
      </c>
      <c r="AF5" s="57">
        <v>-5.51157102564102</v>
      </c>
      <c r="AG5" s="57">
        <v>0</v>
      </c>
    </row>
    <row r="6" spans="1:33" ht="15.75" customHeight="1">
      <c r="A6" s="13" t="s">
        <v>38</v>
      </c>
      <c r="B6" s="28" t="s">
        <v>88</v>
      </c>
      <c r="C6" s="17">
        <f t="shared" si="4"/>
        <v>16.739999999999998</v>
      </c>
      <c r="D6" s="17">
        <v>4</v>
      </c>
      <c r="E6" s="17">
        <v>0</v>
      </c>
      <c r="F6" s="17">
        <v>66.959999999999994</v>
      </c>
      <c r="G6" s="17">
        <v>0</v>
      </c>
      <c r="H6" s="17">
        <f t="shared" si="1"/>
        <v>0</v>
      </c>
      <c r="I6" s="17">
        <f t="shared" si="2"/>
        <v>0.22521528786161421</v>
      </c>
      <c r="J6" s="17">
        <f t="shared" si="5"/>
        <v>15.080415675213686</v>
      </c>
      <c r="K6" s="17">
        <f t="shared" si="3"/>
        <v>3.7701039188034215</v>
      </c>
      <c r="L6" s="17">
        <v>6</v>
      </c>
      <c r="M6" s="17">
        <f t="shared" si="6"/>
        <v>0.66666666666666663</v>
      </c>
      <c r="N6" s="17">
        <v>52</v>
      </c>
      <c r="O6" s="17">
        <f t="shared" ref="O6:P6" si="14">D6/7</f>
        <v>0.5714285714285714</v>
      </c>
      <c r="P6" s="17">
        <f t="shared" si="14"/>
        <v>0</v>
      </c>
      <c r="Q6" s="17">
        <f t="shared" si="8"/>
        <v>91</v>
      </c>
      <c r="R6" s="17"/>
      <c r="S6" s="57">
        <v>0.75766016713091899</v>
      </c>
      <c r="T6" s="57">
        <v>0</v>
      </c>
      <c r="U6" s="58" t="s">
        <v>63</v>
      </c>
      <c r="V6" s="61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3.4293518518518522E-2</v>
      </c>
      <c r="AD6" s="57">
        <f t="shared" si="12"/>
        <v>-0.18930022222222223</v>
      </c>
      <c r="AE6" s="57">
        <v>-4.9000000000000004</v>
      </c>
      <c r="AF6" s="57">
        <v>-5.51157102564102</v>
      </c>
      <c r="AG6" s="57">
        <v>0</v>
      </c>
    </row>
    <row r="7" spans="1:33" ht="15.75" customHeight="1">
      <c r="A7" s="13" t="s">
        <v>40</v>
      </c>
      <c r="B7" s="13" t="s">
        <v>923</v>
      </c>
      <c r="C7" s="17">
        <f t="shared" si="4"/>
        <v>16.132857142857141</v>
      </c>
      <c r="D7" s="17">
        <v>7</v>
      </c>
      <c r="E7" s="17">
        <v>0</v>
      </c>
      <c r="F7" s="17">
        <v>112.92999999999999</v>
      </c>
      <c r="G7" s="17">
        <v>0</v>
      </c>
      <c r="H7" s="17">
        <f t="shared" si="1"/>
        <v>0</v>
      </c>
      <c r="I7" s="17">
        <f t="shared" si="2"/>
        <v>0.20170218214036217</v>
      </c>
      <c r="J7" s="17">
        <f t="shared" si="5"/>
        <v>22.778227429111098</v>
      </c>
      <c r="K7" s="17">
        <f t="shared" si="3"/>
        <v>3.2540324898730142</v>
      </c>
      <c r="L7" s="17">
        <v>11</v>
      </c>
      <c r="M7" s="17">
        <f t="shared" si="6"/>
        <v>0.63636363636363635</v>
      </c>
      <c r="N7" s="17">
        <v>44</v>
      </c>
      <c r="O7" s="17">
        <f t="shared" ref="O7:P7" si="15">D7/7</f>
        <v>1</v>
      </c>
      <c r="P7" s="17">
        <f t="shared" si="15"/>
        <v>0</v>
      </c>
      <c r="Q7" s="17">
        <f t="shared" si="8"/>
        <v>44</v>
      </c>
      <c r="R7" s="17"/>
      <c r="S7" s="57">
        <v>0.79765395894428148</v>
      </c>
      <c r="T7" s="57">
        <v>0</v>
      </c>
      <c r="U7" s="58" t="s">
        <v>63</v>
      </c>
      <c r="V7" s="61" t="s">
        <v>63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3.4293518518518522E-2</v>
      </c>
      <c r="AD7" s="57">
        <f t="shared" si="12"/>
        <v>-0.33127538888888891</v>
      </c>
      <c r="AE7" s="57">
        <v>-4.9000000000000004</v>
      </c>
      <c r="AF7" s="57">
        <v>-5.5115710260000004</v>
      </c>
      <c r="AG7" s="57">
        <v>0</v>
      </c>
    </row>
    <row r="8" spans="1:33" ht="15.75" customHeight="1">
      <c r="A8" s="13" t="s">
        <v>42</v>
      </c>
      <c r="B8" s="13" t="s">
        <v>924</v>
      </c>
      <c r="C8" s="17">
        <f t="shared" si="4"/>
        <v>17.056666666666665</v>
      </c>
      <c r="D8" s="17">
        <v>15</v>
      </c>
      <c r="E8" s="17">
        <v>0</v>
      </c>
      <c r="F8" s="17">
        <v>255.85</v>
      </c>
      <c r="G8" s="17">
        <v>0</v>
      </c>
      <c r="H8" s="17">
        <f t="shared" si="1"/>
        <v>0</v>
      </c>
      <c r="I8" s="17">
        <f t="shared" si="2"/>
        <v>0.23681476950035829</v>
      </c>
      <c r="J8" s="17">
        <f t="shared" si="5"/>
        <v>60.589058776666668</v>
      </c>
      <c r="K8" s="17">
        <f t="shared" si="3"/>
        <v>4.0392705851111108</v>
      </c>
      <c r="L8" s="17">
        <v>10</v>
      </c>
      <c r="M8" s="17">
        <f t="shared" si="6"/>
        <v>1.5</v>
      </c>
      <c r="N8" s="17">
        <v>32</v>
      </c>
      <c r="O8" s="17">
        <f t="shared" ref="O8:P8" si="16">D8/7</f>
        <v>2.1428571428571428</v>
      </c>
      <c r="P8" s="17">
        <f t="shared" si="16"/>
        <v>0</v>
      </c>
      <c r="Q8" s="17">
        <f t="shared" si="8"/>
        <v>14</v>
      </c>
      <c r="R8" s="17"/>
      <c r="S8" s="57">
        <v>1.051948051948052</v>
      </c>
      <c r="T8" s="57">
        <v>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3.4293518518518522E-2</v>
      </c>
      <c r="AD8" s="57">
        <f t="shared" si="12"/>
        <v>-0.70987583333333337</v>
      </c>
      <c r="AE8" s="57">
        <v>-4.9000000000000004</v>
      </c>
      <c r="AF8" s="57">
        <v>-5.5115710260000004</v>
      </c>
      <c r="AG8" s="57">
        <v>0</v>
      </c>
    </row>
    <row r="9" spans="1:33" ht="15.75" customHeight="1">
      <c r="A9" s="13" t="s">
        <v>44</v>
      </c>
      <c r="B9" s="13" t="s">
        <v>925</v>
      </c>
      <c r="C9" s="17">
        <f t="shared" si="4"/>
        <v>18.989999999999998</v>
      </c>
      <c r="D9" s="17">
        <v>8</v>
      </c>
      <c r="E9" s="17">
        <v>0</v>
      </c>
      <c r="F9" s="17">
        <v>151.91999999999999</v>
      </c>
      <c r="G9" s="17">
        <v>0</v>
      </c>
      <c r="H9" s="17">
        <f t="shared" si="1"/>
        <v>0</v>
      </c>
      <c r="I9" s="17">
        <f t="shared" si="2"/>
        <v>0.29667645973904389</v>
      </c>
      <c r="J9" s="17">
        <f t="shared" si="5"/>
        <v>45.071087763555539</v>
      </c>
      <c r="K9" s="17">
        <f t="shared" si="3"/>
        <v>5.6338859704444424</v>
      </c>
      <c r="L9" s="17">
        <v>11</v>
      </c>
      <c r="M9" s="17">
        <f t="shared" si="6"/>
        <v>0.72727272727272729</v>
      </c>
      <c r="N9" s="17">
        <v>21</v>
      </c>
      <c r="O9" s="17">
        <f t="shared" ref="O9:P9" si="17">D9/7</f>
        <v>1.1428571428571428</v>
      </c>
      <c r="P9" s="17">
        <f t="shared" si="17"/>
        <v>0</v>
      </c>
      <c r="Q9" s="17">
        <f t="shared" si="8"/>
        <v>18</v>
      </c>
      <c r="R9" s="17"/>
      <c r="S9" s="57">
        <v>1.2571428571428569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3.4293518518518522E-2</v>
      </c>
      <c r="AD9" s="57">
        <f t="shared" si="12"/>
        <v>-0.37860044444444446</v>
      </c>
      <c r="AE9" s="57">
        <v>-4.9000000000000004</v>
      </c>
      <c r="AF9" s="57">
        <v>-5.5602889739999997</v>
      </c>
      <c r="AG9" s="57">
        <v>0</v>
      </c>
    </row>
    <row r="10" spans="1:33" ht="15.75" customHeight="1">
      <c r="A10" s="13" t="s">
        <v>46</v>
      </c>
      <c r="B10" s="28" t="s">
        <v>88</v>
      </c>
      <c r="C10" s="17">
        <f t="shared" si="4"/>
        <v>21.323333333333334</v>
      </c>
      <c r="D10" s="17">
        <v>3</v>
      </c>
      <c r="E10" s="17">
        <v>0</v>
      </c>
      <c r="F10" s="17">
        <v>63.97</v>
      </c>
      <c r="G10" s="17">
        <v>0</v>
      </c>
      <c r="H10" s="17">
        <f t="shared" si="1"/>
        <v>0</v>
      </c>
      <c r="I10" s="17">
        <f t="shared" si="2"/>
        <v>0.35722460389766025</v>
      </c>
      <c r="J10" s="17">
        <f t="shared" si="5"/>
        <v>22.851657911333326</v>
      </c>
      <c r="K10" s="17">
        <f t="shared" si="3"/>
        <v>7.6172193037777758</v>
      </c>
      <c r="L10" s="17">
        <v>3</v>
      </c>
      <c r="M10" s="17">
        <f t="shared" si="6"/>
        <v>1</v>
      </c>
      <c r="N10" s="17">
        <v>18</v>
      </c>
      <c r="O10" s="17">
        <f t="shared" ref="O10:P10" si="18">D10/7</f>
        <v>0.42857142857142855</v>
      </c>
      <c r="P10" s="17">
        <f t="shared" si="18"/>
        <v>0</v>
      </c>
      <c r="Q10" s="17">
        <f t="shared" si="8"/>
        <v>42</v>
      </c>
      <c r="R10" s="17"/>
      <c r="S10" s="57">
        <v>1.4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3.4293518518518522E-2</v>
      </c>
      <c r="AD10" s="57">
        <f t="shared" si="12"/>
        <v>-0.14197516666666668</v>
      </c>
      <c r="AE10" s="57">
        <v>-4.9000000000000004</v>
      </c>
      <c r="AF10" s="57">
        <v>-5.5602889739999997</v>
      </c>
      <c r="AG10" s="57">
        <v>0</v>
      </c>
    </row>
    <row r="11" spans="1:33" ht="15.75" customHeight="1">
      <c r="A11" s="13" t="s">
        <v>48</v>
      </c>
      <c r="B11" s="28" t="s">
        <v>88</v>
      </c>
      <c r="C11" s="17">
        <f t="shared" si="4"/>
        <v>21.99</v>
      </c>
      <c r="D11" s="17">
        <v>2</v>
      </c>
      <c r="E11" s="17">
        <v>0</v>
      </c>
      <c r="F11" s="17">
        <v>43.98</v>
      </c>
      <c r="G11" s="17">
        <v>0</v>
      </c>
      <c r="H11" s="17">
        <f t="shared" si="1"/>
        <v>0</v>
      </c>
      <c r="I11" s="17">
        <f t="shared" si="2"/>
        <v>0.3721639822848769</v>
      </c>
      <c r="J11" s="17">
        <f t="shared" si="5"/>
        <v>16.367771940888886</v>
      </c>
      <c r="K11" s="17">
        <f t="shared" si="3"/>
        <v>8.1838859704444431</v>
      </c>
      <c r="L11" s="17">
        <v>7</v>
      </c>
      <c r="M11" s="17">
        <f t="shared" si="6"/>
        <v>0.2857142857142857</v>
      </c>
      <c r="N11" s="17">
        <v>16</v>
      </c>
      <c r="O11" s="17">
        <f t="shared" ref="O11:P11" si="19">D11/7</f>
        <v>0.2857142857142857</v>
      </c>
      <c r="P11" s="17">
        <f t="shared" si="19"/>
        <v>0</v>
      </c>
      <c r="Q11" s="17">
        <f t="shared" si="8"/>
        <v>56</v>
      </c>
      <c r="R11" s="17"/>
      <c r="S11" s="57">
        <v>1.5371900826446281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3.4293518518518522E-2</v>
      </c>
      <c r="AD11" s="57">
        <f t="shared" si="12"/>
        <v>-9.4650111111111115E-2</v>
      </c>
      <c r="AE11" s="57">
        <v>-4.9000000000000004</v>
      </c>
      <c r="AF11" s="57">
        <v>-5.5602889739999997</v>
      </c>
      <c r="AG11" s="57">
        <v>0</v>
      </c>
    </row>
    <row r="12" spans="1:33" ht="15.75" customHeight="1">
      <c r="A12" s="13" t="s">
        <v>50</v>
      </c>
      <c r="B12" s="28" t="s">
        <v>88</v>
      </c>
      <c r="C12" s="17">
        <f t="shared" si="4"/>
        <v>21.99</v>
      </c>
      <c r="D12" s="17">
        <v>1</v>
      </c>
      <c r="E12" s="17">
        <v>0</v>
      </c>
      <c r="F12" s="17">
        <v>21.99</v>
      </c>
      <c r="G12" s="17">
        <v>0</v>
      </c>
      <c r="H12" s="17">
        <f t="shared" si="1"/>
        <v>0</v>
      </c>
      <c r="I12" s="17">
        <f t="shared" si="2"/>
        <v>0.37099795108887862</v>
      </c>
      <c r="J12" s="17">
        <f t="shared" si="5"/>
        <v>8.1582449444444407</v>
      </c>
      <c r="K12" s="17">
        <f t="shared" si="3"/>
        <v>8.1582449444444407</v>
      </c>
      <c r="L12" s="17">
        <v>0</v>
      </c>
      <c r="M12" s="17" t="str">
        <f t="shared" si="6"/>
        <v>-</v>
      </c>
      <c r="N12" s="17">
        <v>15</v>
      </c>
      <c r="O12" s="17">
        <f t="shared" ref="O12:P12" si="20">D12/7</f>
        <v>0.14285714285714285</v>
      </c>
      <c r="P12" s="17">
        <f t="shared" si="20"/>
        <v>0</v>
      </c>
      <c r="Q12" s="17">
        <f t="shared" si="8"/>
        <v>105</v>
      </c>
      <c r="R12" s="17"/>
      <c r="S12" s="57">
        <v>1.592760180995475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3.4293518518518522E-2</v>
      </c>
      <c r="AD12" s="57">
        <f t="shared" si="12"/>
        <v>-4.7325055555555558E-2</v>
      </c>
      <c r="AE12" s="57">
        <v>-4.9000000000000004</v>
      </c>
      <c r="AF12" s="57">
        <v>-5.5859300000000003</v>
      </c>
      <c r="AG12" s="57">
        <v>0</v>
      </c>
    </row>
    <row r="13" spans="1:33" ht="15.75" customHeight="1">
      <c r="A13" s="13" t="s">
        <v>52</v>
      </c>
      <c r="B13" s="13" t="s">
        <v>88</v>
      </c>
      <c r="C13" s="17">
        <f t="shared" si="4"/>
        <v>21.99</v>
      </c>
      <c r="D13" s="17">
        <v>2</v>
      </c>
      <c r="E13" s="17">
        <v>0</v>
      </c>
      <c r="F13" s="17">
        <v>43.98</v>
      </c>
      <c r="G13" s="17">
        <v>0</v>
      </c>
      <c r="H13" s="17">
        <f t="shared" si="1"/>
        <v>0</v>
      </c>
      <c r="I13" s="17">
        <f t="shared" si="2"/>
        <v>0.37099795108887862</v>
      </c>
      <c r="J13" s="17">
        <f t="shared" si="5"/>
        <v>16.316489888888881</v>
      </c>
      <c r="K13" s="17">
        <f t="shared" si="3"/>
        <v>8.1582449444444407</v>
      </c>
      <c r="L13" s="17">
        <v>1</v>
      </c>
      <c r="M13" s="17">
        <f t="shared" si="6"/>
        <v>2</v>
      </c>
      <c r="N13" s="17">
        <v>15</v>
      </c>
      <c r="O13" s="17">
        <f t="shared" ref="O13:P13" si="21">D13/7</f>
        <v>0.2857142857142857</v>
      </c>
      <c r="P13" s="17">
        <f t="shared" si="21"/>
        <v>0</v>
      </c>
      <c r="Q13" s="17">
        <f t="shared" si="8"/>
        <v>52</v>
      </c>
      <c r="R13" s="17"/>
      <c r="S13" s="57">
        <v>1.6125654450261779</v>
      </c>
      <c r="T13" s="57">
        <v>80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3.4293518518518522E-2</v>
      </c>
      <c r="AD13" s="57">
        <f t="shared" si="12"/>
        <v>-9.4650111111111115E-2</v>
      </c>
      <c r="AE13" s="57">
        <v>-4.9000000000000004</v>
      </c>
      <c r="AF13" s="57">
        <v>-5.5859300000000003</v>
      </c>
      <c r="AG13" s="57">
        <v>0</v>
      </c>
    </row>
    <row r="14" spans="1:33" ht="15.75" customHeight="1">
      <c r="A14" s="13" t="s">
        <v>54</v>
      </c>
      <c r="B14" s="13" t="s">
        <v>88</v>
      </c>
      <c r="C14" s="17">
        <f t="shared" si="4"/>
        <v>21.99</v>
      </c>
      <c r="D14" s="17">
        <v>1</v>
      </c>
      <c r="E14" s="17">
        <v>0</v>
      </c>
      <c r="F14" s="17">
        <v>21.99</v>
      </c>
      <c r="G14" s="17">
        <v>0</v>
      </c>
      <c r="H14" s="17">
        <f t="shared" si="1"/>
        <v>0</v>
      </c>
      <c r="I14" s="17">
        <f t="shared" si="2"/>
        <v>0.37099795108887912</v>
      </c>
      <c r="J14" s="17">
        <f t="shared" si="5"/>
        <v>8.1582449444444514</v>
      </c>
      <c r="K14" s="17">
        <f t="shared" si="3"/>
        <v>8.1582449444444514</v>
      </c>
      <c r="L14" s="17">
        <v>6</v>
      </c>
      <c r="M14" s="17">
        <f t="shared" si="6"/>
        <v>0.16666666666666666</v>
      </c>
      <c r="N14" s="17">
        <v>14</v>
      </c>
      <c r="O14" s="17">
        <f t="shared" ref="O14:P14" si="22">D14/7</f>
        <v>0.14285714285714285</v>
      </c>
      <c r="P14" s="17">
        <f t="shared" si="22"/>
        <v>0</v>
      </c>
      <c r="Q14" s="17">
        <f t="shared" si="8"/>
        <v>98</v>
      </c>
      <c r="R14" s="17"/>
      <c r="S14" s="57">
        <v>1.6416184971098271</v>
      </c>
      <c r="T14" s="57">
        <v>80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3.4293518518518522E-2</v>
      </c>
      <c r="AD14" s="57">
        <f t="shared" si="12"/>
        <v>-4.7325055555555558E-2</v>
      </c>
      <c r="AE14" s="57">
        <v>-4.9000000000000004</v>
      </c>
      <c r="AF14" s="57">
        <v>-5.5859299999999896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21.99</v>
      </c>
      <c r="D15" s="17">
        <v>4</v>
      </c>
      <c r="E15" s="17">
        <v>0</v>
      </c>
      <c r="F15" s="17">
        <v>87.96</v>
      </c>
      <c r="G15" s="17">
        <v>0</v>
      </c>
      <c r="H15" s="17">
        <f t="shared" si="1"/>
        <v>0</v>
      </c>
      <c r="I15" s="17">
        <f t="shared" si="2"/>
        <v>0.37099795108887912</v>
      </c>
      <c r="J15" s="17">
        <f t="shared" si="5"/>
        <v>32.632979777777805</v>
      </c>
      <c r="K15" s="17">
        <f t="shared" si="3"/>
        <v>8.1582449444444514</v>
      </c>
      <c r="L15" s="17">
        <v>1</v>
      </c>
      <c r="M15" s="17">
        <f t="shared" si="6"/>
        <v>4</v>
      </c>
      <c r="N15" s="17">
        <v>11</v>
      </c>
      <c r="O15" s="17">
        <f t="shared" ref="O15:P15" si="23">D15/7</f>
        <v>0.5714285714285714</v>
      </c>
      <c r="P15" s="17">
        <f t="shared" si="23"/>
        <v>0</v>
      </c>
      <c r="Q15" s="17">
        <f t="shared" si="8"/>
        <v>19</v>
      </c>
      <c r="R15" s="17"/>
      <c r="S15" s="57">
        <v>1.68</v>
      </c>
      <c r="T15" s="57">
        <v>80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3.4293518518518522E-2</v>
      </c>
      <c r="AD15" s="57">
        <f t="shared" si="12"/>
        <v>-0.18930022222222223</v>
      </c>
      <c r="AE15" s="57">
        <v>-4.9000000000000004</v>
      </c>
      <c r="AF15" s="57">
        <v>-5.5859299999999896</v>
      </c>
      <c r="AG15" s="57">
        <v>0</v>
      </c>
    </row>
    <row r="16" spans="1:33" ht="15.75" customHeight="1">
      <c r="A16" s="13" t="s">
        <v>57</v>
      </c>
      <c r="B16" s="13" t="s">
        <v>926</v>
      </c>
      <c r="C16" s="17">
        <f t="shared" si="4"/>
        <v>20.99</v>
      </c>
      <c r="D16" s="17">
        <v>3</v>
      </c>
      <c r="E16" s="17">
        <v>0</v>
      </c>
      <c r="F16" s="17">
        <v>62.97</v>
      </c>
      <c r="G16" s="17">
        <v>0</v>
      </c>
      <c r="H16" s="17">
        <f t="shared" si="1"/>
        <v>0</v>
      </c>
      <c r="I16" s="17">
        <f t="shared" si="2"/>
        <v>0.34817746281298018</v>
      </c>
      <c r="J16" s="17">
        <f t="shared" si="5"/>
        <v>21.92473483333336</v>
      </c>
      <c r="K16" s="17">
        <f t="shared" si="3"/>
        <v>7.3082449444444535</v>
      </c>
      <c r="L16" s="17">
        <v>1</v>
      </c>
      <c r="M16" s="17">
        <f t="shared" si="6"/>
        <v>3</v>
      </c>
      <c r="N16" s="17">
        <v>9</v>
      </c>
      <c r="O16" s="17">
        <f t="shared" ref="O16:P16" si="24">D16/7</f>
        <v>0.42857142857142855</v>
      </c>
      <c r="P16" s="17">
        <f t="shared" si="24"/>
        <v>0</v>
      </c>
      <c r="Q16" s="17">
        <f t="shared" si="8"/>
        <v>21</v>
      </c>
      <c r="R16" s="17"/>
      <c r="S16" s="57">
        <v>1.62962962962963</v>
      </c>
      <c r="T16" s="57">
        <v>80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3.4293518518518522E-2</v>
      </c>
      <c r="AD16" s="57">
        <f t="shared" si="12"/>
        <v>-0.14197516666666668</v>
      </c>
      <c r="AE16" s="57">
        <v>-4.9000000000000004</v>
      </c>
      <c r="AF16" s="57">
        <v>-5.5859299999999896</v>
      </c>
      <c r="AG16" s="57">
        <v>0</v>
      </c>
    </row>
    <row r="17" spans="1:33" ht="15.75" customHeight="1">
      <c r="A17" s="13" t="s">
        <v>59</v>
      </c>
      <c r="B17" s="13" t="s">
        <v>88</v>
      </c>
      <c r="C17" s="17">
        <f t="shared" si="4"/>
        <v>26.99</v>
      </c>
      <c r="D17" s="17">
        <v>1</v>
      </c>
      <c r="E17" s="17">
        <v>0</v>
      </c>
      <c r="F17" s="17">
        <v>26.99</v>
      </c>
      <c r="G17" s="17">
        <v>0</v>
      </c>
      <c r="H17" s="17">
        <f t="shared" si="1"/>
        <v>0</v>
      </c>
      <c r="I17" s="17">
        <f t="shared" si="2"/>
        <v>0.45973489975711196</v>
      </c>
      <c r="J17" s="17">
        <f t="shared" si="5"/>
        <v>12.408244944444451</v>
      </c>
      <c r="K17" s="17">
        <f t="shared" si="3"/>
        <v>12.408244944444451</v>
      </c>
      <c r="L17" s="17">
        <v>5</v>
      </c>
      <c r="M17" s="17">
        <f t="shared" si="6"/>
        <v>0.2</v>
      </c>
      <c r="N17" s="17">
        <v>6</v>
      </c>
      <c r="O17" s="17">
        <f t="shared" ref="O17:P17" si="25">D17/7</f>
        <v>0.14285714285714285</v>
      </c>
      <c r="P17" s="17">
        <f t="shared" si="25"/>
        <v>0</v>
      </c>
      <c r="Q17" s="17">
        <f t="shared" si="8"/>
        <v>42</v>
      </c>
      <c r="R17" s="17"/>
      <c r="S17" s="57">
        <v>1.9636363636363641</v>
      </c>
      <c r="T17" s="57">
        <v>80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3.4293518518518522E-2</v>
      </c>
      <c r="AD17" s="57">
        <f t="shared" si="12"/>
        <v>-4.7325055555555558E-2</v>
      </c>
      <c r="AE17" s="57">
        <v>-4.9000000000000004</v>
      </c>
      <c r="AF17" s="57">
        <v>-5.5859299999999896</v>
      </c>
      <c r="AG17" s="57">
        <v>0</v>
      </c>
    </row>
    <row r="18" spans="1:33" ht="15.75" customHeight="1">
      <c r="A18" s="13" t="s">
        <v>61</v>
      </c>
      <c r="B18" s="13" t="s">
        <v>927</v>
      </c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6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2.125</v>
      </c>
      <c r="T18" s="57">
        <v>80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3.4293518518518522E-2</v>
      </c>
      <c r="AD18" s="57">
        <f t="shared" si="12"/>
        <v>0</v>
      </c>
      <c r="AE18" s="57">
        <v>-4.9000000000000004</v>
      </c>
      <c r="AF18" s="57">
        <v>-5.5859299999999896</v>
      </c>
      <c r="AG18" s="57">
        <v>0</v>
      </c>
    </row>
    <row r="19" spans="1:33" ht="15.75" customHeight="1">
      <c r="A19" s="13" t="s">
        <v>64</v>
      </c>
      <c r="B19" s="13" t="s">
        <v>88</v>
      </c>
      <c r="C19" s="17">
        <f t="shared" si="4"/>
        <v>23.99</v>
      </c>
      <c r="D19" s="17">
        <v>1</v>
      </c>
      <c r="E19" s="17">
        <v>0</v>
      </c>
      <c r="F19" s="17">
        <v>23.99</v>
      </c>
      <c r="G19" s="17">
        <v>0</v>
      </c>
      <c r="H19" s="17">
        <f t="shared" si="1"/>
        <v>0</v>
      </c>
      <c r="I19" s="17">
        <f t="shared" si="2"/>
        <v>0.41093142744662159</v>
      </c>
      <c r="J19" s="17">
        <f t="shared" si="5"/>
        <v>9.8582449444444507</v>
      </c>
      <c r="K19" s="17">
        <f t="shared" si="3"/>
        <v>9.8582449444444507</v>
      </c>
      <c r="L19" s="17">
        <v>6</v>
      </c>
      <c r="M19" s="17">
        <f t="shared" si="6"/>
        <v>0.16666666666666666</v>
      </c>
      <c r="N19" s="17">
        <v>5</v>
      </c>
      <c r="O19" s="17">
        <f t="shared" ref="O19:P19" si="27">D19/7</f>
        <v>0.14285714285714285</v>
      </c>
      <c r="P19" s="17">
        <f t="shared" si="27"/>
        <v>0</v>
      </c>
      <c r="Q19" s="17">
        <f t="shared" si="8"/>
        <v>35</v>
      </c>
      <c r="R19" s="17"/>
      <c r="S19" s="57">
        <v>2.2272727272727271</v>
      </c>
      <c r="T19" s="57">
        <v>80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3.4293518518518522E-2</v>
      </c>
      <c r="AD19" s="57">
        <f t="shared" si="12"/>
        <v>-4.7325055555555558E-2</v>
      </c>
      <c r="AE19" s="57">
        <v>-4.9000000000000004</v>
      </c>
      <c r="AF19" s="57">
        <v>-5.5859299999999896</v>
      </c>
      <c r="AG19" s="57">
        <v>0</v>
      </c>
    </row>
    <row r="20" spans="1:33" ht="15.75" customHeight="1">
      <c r="A20" s="13" t="s">
        <v>66</v>
      </c>
      <c r="B20" s="13" t="s">
        <v>928</v>
      </c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5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2.3291139240506329</v>
      </c>
      <c r="T20" s="57">
        <v>80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3.4293518518518522E-2</v>
      </c>
      <c r="AD20" s="57">
        <f t="shared" si="12"/>
        <v>0</v>
      </c>
      <c r="AE20" s="57">
        <v>-4.9000000000000004</v>
      </c>
      <c r="AF20" s="57">
        <v>-5.5859299999999896</v>
      </c>
      <c r="AG20" s="57">
        <v>0</v>
      </c>
    </row>
    <row r="21" spans="1:33" ht="15.75" customHeight="1">
      <c r="A21" s="13" t="s">
        <v>68</v>
      </c>
      <c r="B21" s="13" t="s">
        <v>88</v>
      </c>
      <c r="C21" s="17">
        <f t="shared" si="4"/>
        <v>19.989999999999998</v>
      </c>
      <c r="D21" s="17">
        <v>2</v>
      </c>
      <c r="E21" s="17">
        <v>0</v>
      </c>
      <c r="F21" s="17">
        <v>39.979999999999997</v>
      </c>
      <c r="G21" s="17">
        <v>0</v>
      </c>
      <c r="H21" s="17">
        <f t="shared" si="1"/>
        <v>0</v>
      </c>
      <c r="I21" s="17">
        <f t="shared" si="2"/>
        <v>0.32307378411427978</v>
      </c>
      <c r="J21" s="17">
        <f t="shared" si="5"/>
        <v>12.916489888888904</v>
      </c>
      <c r="K21" s="17">
        <f t="shared" si="3"/>
        <v>6.4582449444444521</v>
      </c>
      <c r="L21" s="17">
        <v>3</v>
      </c>
      <c r="M21" s="17">
        <f t="shared" si="6"/>
        <v>0.66666666666666663</v>
      </c>
      <c r="N21" s="17">
        <v>3</v>
      </c>
      <c r="O21" s="17">
        <f t="shared" ref="O21:P21" si="29">D21/7</f>
        <v>0.2857142857142857</v>
      </c>
      <c r="P21" s="17">
        <f t="shared" si="29"/>
        <v>0</v>
      </c>
      <c r="Q21" s="17">
        <f t="shared" si="8"/>
        <v>10</v>
      </c>
      <c r="R21" s="17"/>
      <c r="S21" s="57">
        <v>2.0363636363636362</v>
      </c>
      <c r="T21" s="57">
        <v>160</v>
      </c>
      <c r="U21" s="58">
        <v>80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3.4293518518518522E-2</v>
      </c>
      <c r="AD21" s="57">
        <f t="shared" si="12"/>
        <v>-9.4650111111111115E-2</v>
      </c>
      <c r="AE21" s="57">
        <v>-4.9000000000000004</v>
      </c>
      <c r="AF21" s="57">
        <v>-5.5859299999999896</v>
      </c>
      <c r="AG21" s="57">
        <v>0</v>
      </c>
    </row>
    <row r="22" spans="1:33" ht="15.75" customHeight="1">
      <c r="A22" s="13" t="s">
        <v>70</v>
      </c>
      <c r="B22" s="13"/>
      <c r="C22" s="17">
        <f t="shared" si="4"/>
        <v>15.99</v>
      </c>
      <c r="D22" s="17">
        <v>2</v>
      </c>
      <c r="E22" s="17">
        <v>1</v>
      </c>
      <c r="F22" s="17">
        <v>31.98</v>
      </c>
      <c r="G22" s="17">
        <v>0</v>
      </c>
      <c r="H22" s="17">
        <f t="shared" si="1"/>
        <v>0</v>
      </c>
      <c r="I22" s="17">
        <f t="shared" si="2"/>
        <v>0.15999030296713279</v>
      </c>
      <c r="J22" s="17">
        <f t="shared" si="5"/>
        <v>5.116489888888907</v>
      </c>
      <c r="K22" s="17">
        <f t="shared" si="3"/>
        <v>2.5582449444444535</v>
      </c>
      <c r="L22" s="17">
        <v>4</v>
      </c>
      <c r="M22" s="17">
        <f t="shared" si="6"/>
        <v>0.5</v>
      </c>
      <c r="N22" s="17">
        <v>0</v>
      </c>
      <c r="O22" s="17">
        <f t="shared" ref="O22:P22" si="30">D22/7</f>
        <v>0.2857142857142857</v>
      </c>
      <c r="P22" s="17">
        <f t="shared" si="30"/>
        <v>0.14285714285714285</v>
      </c>
      <c r="Q22" s="17">
        <f t="shared" si="8"/>
        <v>0</v>
      </c>
      <c r="R22" s="17"/>
      <c r="S22" s="57">
        <v>0</v>
      </c>
      <c r="T22" s="57">
        <v>160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3.4293518518518522E-2</v>
      </c>
      <c r="AD22" s="57">
        <f t="shared" si="12"/>
        <v>-9.4650111111111115E-2</v>
      </c>
      <c r="AE22" s="57">
        <v>-4.9000000000000004</v>
      </c>
      <c r="AF22" s="57">
        <v>-5.5859299999999896</v>
      </c>
      <c r="AG22" s="57">
        <v>-1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160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3.4293518518518522E-2</v>
      </c>
      <c r="AD23" s="57">
        <f t="shared" si="12"/>
        <v>0</v>
      </c>
      <c r="AE23" s="57">
        <v>-4.9000000000000004</v>
      </c>
      <c r="AF23" s="57">
        <v>-5.5859299999999896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160</v>
      </c>
      <c r="U24" s="58" t="s">
        <v>63</v>
      </c>
      <c r="V24" s="61" t="s">
        <v>929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3.4293518518518522E-2</v>
      </c>
      <c r="AD24" s="57">
        <f t="shared" si="12"/>
        <v>0</v>
      </c>
      <c r="AE24" s="57">
        <v>-4.9000000000000004</v>
      </c>
      <c r="AF24" s="57">
        <v>-5.5859299999999896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80</v>
      </c>
      <c r="U25" s="58">
        <v>80</v>
      </c>
      <c r="V25" s="61" t="s">
        <v>930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3.4293518518518522E-2</v>
      </c>
      <c r="AD25" s="57">
        <f t="shared" si="12"/>
        <v>0</v>
      </c>
      <c r="AE25" s="57">
        <v>-4.9000000000000004</v>
      </c>
      <c r="AF25" s="57">
        <v>-5.5859299999999896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80</v>
      </c>
      <c r="U26" s="58">
        <v>80</v>
      </c>
      <c r="V26" s="61" t="s">
        <v>930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3.4293518518518522E-2</v>
      </c>
      <c r="AD26" s="57">
        <f t="shared" si="12"/>
        <v>0</v>
      </c>
      <c r="AE26" s="57">
        <v>-4.9000000000000004</v>
      </c>
      <c r="AF26" s="57">
        <v>-5.5859299999999896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80</v>
      </c>
      <c r="U27" s="58">
        <v>80</v>
      </c>
      <c r="V27" s="61" t="s">
        <v>930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3.4293518518518522E-2</v>
      </c>
      <c r="AD27" s="57">
        <f t="shared" si="12"/>
        <v>0</v>
      </c>
      <c r="AE27" s="57">
        <v>-4.9000000000000004</v>
      </c>
      <c r="AF27" s="57">
        <v>-5.5859299999999896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80</v>
      </c>
      <c r="U28" s="58">
        <v>80</v>
      </c>
      <c r="V28" s="61" t="s">
        <v>931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3.4293518518518522E-2</v>
      </c>
      <c r="AD28" s="57">
        <f t="shared" si="12"/>
        <v>0</v>
      </c>
      <c r="AE28" s="57">
        <v>-4.9000000000000004</v>
      </c>
      <c r="AF28" s="57">
        <v>-5.4827500266249896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80</v>
      </c>
      <c r="U29" s="58">
        <v>80</v>
      </c>
      <c r="V29" s="61" t="s">
        <v>931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3.4293518518518522E-2</v>
      </c>
      <c r="AD29" s="57">
        <f t="shared" si="12"/>
        <v>0</v>
      </c>
      <c r="AE29" s="57">
        <v>-4.9000000000000004</v>
      </c>
      <c r="AF29" s="57">
        <v>-5.4827500266249896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80</v>
      </c>
      <c r="U30" s="58">
        <v>80</v>
      </c>
      <c r="V30" s="61" t="s">
        <v>931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3.4293518518518522E-2</v>
      </c>
      <c r="AD30" s="57">
        <f t="shared" si="12"/>
        <v>0</v>
      </c>
      <c r="AE30" s="57">
        <v>-4.9000000000000004</v>
      </c>
      <c r="AF30" s="57">
        <v>-5.4827500266249896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3.4293518518518522E-2</v>
      </c>
      <c r="AD31" s="57">
        <f t="shared" si="12"/>
        <v>0</v>
      </c>
      <c r="AE31" s="57">
        <v>-4.9000000000000004</v>
      </c>
      <c r="AF31" s="57">
        <v>-5.4827500266249896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8" customWidth="1"/>
    <col min="2" max="2" width="48.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6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Info!B1:BJ7000""),4,FALSE),"""")"),"Door Stopper Hinge, Oil Rubbed Bronze 6 Pack - Heavy Duty Adjustable Hinge Pin Door Stop Hardware with Rubber Bumper Tips")</f>
        <v>Door Stopper Hinge, Oil Rubbed Bronze 6 Pack - Heavy Duty Adjustable Hinge Pin Door Stop Hardware with Rubber Bumper Tips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Info!B1:BJ7000""),3,FALSE),"""")"),"B088P6KPBB")</f>
        <v>B088P6KPBB</v>
      </c>
      <c r="B2" s="2" t="s">
        <v>932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7.2917770294117652</v>
      </c>
      <c r="D3" s="4">
        <f>SUM(D4:D99763)</f>
        <v>112</v>
      </c>
      <c r="E3" s="4"/>
      <c r="F3" s="5">
        <f t="shared" ref="F3:G3" si="0">SUM(F4:F99763)</f>
        <v>930.30000000000018</v>
      </c>
      <c r="G3" s="5">
        <f t="shared" si="0"/>
        <v>-450.29000000000008</v>
      </c>
      <c r="H3" s="6">
        <f t="shared" ref="H3:H31" si="1">G3/F3*-1</f>
        <v>0.48402665806729012</v>
      </c>
      <c r="I3" s="7">
        <f t="shared" ref="I3:I31" si="2">J3/F3</f>
        <v>-0.3956622062399679</v>
      </c>
      <c r="J3" s="5">
        <f>SUM(J4:J99763)</f>
        <v>-368.08455046504218</v>
      </c>
      <c r="K3" s="5">
        <f t="shared" ref="K3:K31" si="3">J3/D3</f>
        <v>-3.2864692005807337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53</v>
      </c>
      <c r="X3" s="6">
        <f>AVERAGE(X4:X99763)</f>
        <v>0.3046801412872841</v>
      </c>
      <c r="Y3" s="5">
        <f>ROUND(AVERAGE(Y4:Y99763),2)</f>
        <v>4.42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Info!B2:BZ7000""),36,false)),"""")*-1"),-2.718010475)</f>
        <v>-2.7180104749999998</v>
      </c>
      <c r="AG3" s="5">
        <f>SUM(AG4:AG99763)</f>
        <v>-3</v>
      </c>
    </row>
    <row r="4" spans="1:33" ht="15.75" customHeight="1">
      <c r="A4" s="13" t="s">
        <v>33</v>
      </c>
      <c r="B4" s="13" t="s">
        <v>583</v>
      </c>
      <c r="C4" s="17" t="str">
        <f t="shared" ref="C4:C31" si="4">IFERROR(F4/D4," - ")</f>
        <v xml:space="preserve"> - </v>
      </c>
      <c r="D4" s="17">
        <v>0</v>
      </c>
      <c r="E4" s="17">
        <v>0</v>
      </c>
      <c r="F4" s="17">
        <v>0</v>
      </c>
      <c r="G4" s="17">
        <v>0</v>
      </c>
      <c r="H4" s="17" t="e">
        <f t="shared" si="1"/>
        <v>#DIV/0!</v>
      </c>
      <c r="I4" s="17" t="e">
        <f t="shared" si="2"/>
        <v>#DIV/0!</v>
      </c>
      <c r="J4" s="17">
        <f t="shared" ref="J4:J31" si="5">F4*0.85+G4+AF4*D4+D4*AE4+AG4+AD4</f>
        <v>0</v>
      </c>
      <c r="K4" s="17" t="e">
        <f t="shared" si="3"/>
        <v>#DIV/0!</v>
      </c>
      <c r="L4" s="17">
        <v>0</v>
      </c>
      <c r="M4" s="17" t="str">
        <f t="shared" ref="M4:M31" si="6">IFERROR(D4/L4,"-")</f>
        <v>-</v>
      </c>
      <c r="N4" s="17">
        <v>146</v>
      </c>
      <c r="O4" s="17">
        <f t="shared" ref="O4:P4" si="7">D4/7</f>
        <v>0</v>
      </c>
      <c r="P4" s="17">
        <f t="shared" si="7"/>
        <v>0</v>
      </c>
      <c r="Q4" s="17" t="e">
        <f t="shared" ref="Q4:Q31" si="8">ROUNDDOWN(N4/(O4+P4),0)</f>
        <v>#DIV/0!</v>
      </c>
      <c r="R4" s="17"/>
      <c r="S4" s="57">
        <v>0.18649517684887401</v>
      </c>
      <c r="T4" s="57">
        <v>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2.0093269675925927E-2</v>
      </c>
      <c r="AD4" s="57">
        <f t="shared" ref="AD4:AD31" si="12">IFERROR(AB4*AC4*D4*2,0)</f>
        <v>0</v>
      </c>
      <c r="AE4" s="57">
        <v>-3.48</v>
      </c>
      <c r="AF4" s="57">
        <v>-2.7587171367521299</v>
      </c>
      <c r="AG4" s="57">
        <v>0</v>
      </c>
    </row>
    <row r="5" spans="1:33" ht="15.75" customHeight="1">
      <c r="A5" s="13" t="s">
        <v>36</v>
      </c>
      <c r="B5" s="28" t="s">
        <v>88</v>
      </c>
      <c r="C5" s="17">
        <f t="shared" si="4"/>
        <v>9.49</v>
      </c>
      <c r="D5" s="17">
        <v>2</v>
      </c>
      <c r="E5" s="17">
        <v>0</v>
      </c>
      <c r="F5" s="17">
        <v>18.98</v>
      </c>
      <c r="G5" s="17">
        <v>-11.440000000000001</v>
      </c>
      <c r="H5" s="17">
        <f t="shared" si="1"/>
        <v>0.60273972602739734</v>
      </c>
      <c r="I5" s="17">
        <f t="shared" si="2"/>
        <v>-0.41306067954740872</v>
      </c>
      <c r="J5" s="17">
        <f t="shared" si="5"/>
        <v>-7.8398916978098177</v>
      </c>
      <c r="K5" s="17">
        <f t="shared" si="3"/>
        <v>-3.9199458489049088</v>
      </c>
      <c r="L5" s="17">
        <v>8</v>
      </c>
      <c r="M5" s="17">
        <f t="shared" si="6"/>
        <v>0.25</v>
      </c>
      <c r="N5" s="17">
        <v>141</v>
      </c>
      <c r="O5" s="17">
        <f t="shared" ref="O5:P5" si="13">D5/7</f>
        <v>0.2857142857142857</v>
      </c>
      <c r="P5" s="17">
        <f t="shared" si="13"/>
        <v>0</v>
      </c>
      <c r="Q5" s="17">
        <f t="shared" si="8"/>
        <v>493</v>
      </c>
      <c r="R5" s="17"/>
      <c r="S5" s="57">
        <v>0.20327868852459</v>
      </c>
      <c r="T5" s="57">
        <v>0</v>
      </c>
      <c r="U5" s="58" t="s">
        <v>63</v>
      </c>
      <c r="V5" s="61" t="s">
        <v>63</v>
      </c>
      <c r="W5" s="57">
        <v>1</v>
      </c>
      <c r="X5" s="57">
        <f t="shared" si="9"/>
        <v>0.5</v>
      </c>
      <c r="Y5" s="57">
        <f t="shared" si="10"/>
        <v>11.440000000000001</v>
      </c>
      <c r="Z5" s="57">
        <v>0</v>
      </c>
      <c r="AA5" s="57" t="s">
        <v>35</v>
      </c>
      <c r="AB5" s="60">
        <f t="shared" si="11"/>
        <v>-0.69</v>
      </c>
      <c r="AC5" s="57">
        <v>2.0093269675925927E-2</v>
      </c>
      <c r="AD5" s="57">
        <f t="shared" si="12"/>
        <v>-5.5457424305555551E-2</v>
      </c>
      <c r="AE5" s="57">
        <v>-3.48</v>
      </c>
      <c r="AF5" s="57">
        <v>-2.7587171367521299</v>
      </c>
      <c r="AG5" s="57">
        <v>0</v>
      </c>
    </row>
    <row r="6" spans="1:33" ht="15.75" customHeight="1">
      <c r="A6" s="13" t="s">
        <v>38</v>
      </c>
      <c r="B6" s="13" t="s">
        <v>933</v>
      </c>
      <c r="C6" s="17">
        <f t="shared" si="4"/>
        <v>8.99</v>
      </c>
      <c r="D6" s="17">
        <v>5</v>
      </c>
      <c r="E6" s="17">
        <v>0</v>
      </c>
      <c r="F6" s="17">
        <v>44.95</v>
      </c>
      <c r="G6" s="17">
        <v>-31.42</v>
      </c>
      <c r="H6" s="17">
        <f t="shared" si="1"/>
        <v>0.69899888765294771</v>
      </c>
      <c r="I6" s="17">
        <f t="shared" si="2"/>
        <v>-0.54604514448330443</v>
      </c>
      <c r="J6" s="17">
        <f t="shared" si="5"/>
        <v>-24.544729244524536</v>
      </c>
      <c r="K6" s="17">
        <f t="shared" si="3"/>
        <v>-4.9089458489049074</v>
      </c>
      <c r="L6" s="17">
        <v>8</v>
      </c>
      <c r="M6" s="17">
        <f t="shared" si="6"/>
        <v>0.625</v>
      </c>
      <c r="N6" s="17">
        <v>136</v>
      </c>
      <c r="O6" s="17">
        <f t="shared" ref="O6:P6" si="14">D6/7</f>
        <v>0.7142857142857143</v>
      </c>
      <c r="P6" s="17">
        <f t="shared" si="14"/>
        <v>0</v>
      </c>
      <c r="Q6" s="17">
        <f t="shared" si="8"/>
        <v>190</v>
      </c>
      <c r="R6" s="17"/>
      <c r="S6" s="57">
        <v>0.21875</v>
      </c>
      <c r="T6" s="57">
        <v>0</v>
      </c>
      <c r="U6" s="58" t="s">
        <v>63</v>
      </c>
      <c r="V6" s="61" t="s">
        <v>63</v>
      </c>
      <c r="W6" s="57">
        <v>3</v>
      </c>
      <c r="X6" s="57">
        <f t="shared" si="9"/>
        <v>0.6</v>
      </c>
      <c r="Y6" s="57">
        <f t="shared" si="10"/>
        <v>4.4885714285714284</v>
      </c>
      <c r="Z6" s="57">
        <v>4</v>
      </c>
      <c r="AA6" s="57" t="s">
        <v>35</v>
      </c>
      <c r="AB6" s="60">
        <f t="shared" si="11"/>
        <v>-0.69</v>
      </c>
      <c r="AC6" s="57">
        <v>2.0093269675925927E-2</v>
      </c>
      <c r="AD6" s="57">
        <f t="shared" si="12"/>
        <v>-0.13864356076388887</v>
      </c>
      <c r="AE6" s="57">
        <v>-3.48</v>
      </c>
      <c r="AF6" s="57">
        <v>-2.7587171367521299</v>
      </c>
      <c r="AG6" s="57">
        <v>0</v>
      </c>
    </row>
    <row r="7" spans="1:33" ht="15.75" customHeight="1">
      <c r="A7" s="13" t="s">
        <v>40</v>
      </c>
      <c r="B7" s="13" t="s">
        <v>934</v>
      </c>
      <c r="C7" s="17">
        <f t="shared" si="4"/>
        <v>9.3233333333333324</v>
      </c>
      <c r="D7" s="17">
        <v>3</v>
      </c>
      <c r="E7" s="17">
        <v>0</v>
      </c>
      <c r="F7" s="17">
        <v>27.97</v>
      </c>
      <c r="G7" s="17">
        <v>-36.96</v>
      </c>
      <c r="H7" s="17">
        <f t="shared" si="1"/>
        <v>1.3214158026456919</v>
      </c>
      <c r="I7" s="17">
        <f t="shared" si="2"/>
        <v>-1.1435408490331904</v>
      </c>
      <c r="J7" s="17">
        <f t="shared" si="5"/>
        <v>-31.984837547458337</v>
      </c>
      <c r="K7" s="17">
        <f t="shared" si="3"/>
        <v>-10.661612515819446</v>
      </c>
      <c r="L7" s="17">
        <v>18</v>
      </c>
      <c r="M7" s="17">
        <f t="shared" si="6"/>
        <v>0.16666666666666666</v>
      </c>
      <c r="N7" s="17">
        <v>132</v>
      </c>
      <c r="O7" s="17">
        <f t="shared" ref="O7:P7" si="15">D7/7</f>
        <v>0.42857142857142855</v>
      </c>
      <c r="P7" s="17">
        <f t="shared" si="15"/>
        <v>0</v>
      </c>
      <c r="Q7" s="17">
        <f t="shared" si="8"/>
        <v>308</v>
      </c>
      <c r="R7" s="17"/>
      <c r="S7" s="57">
        <v>0.23529411764705879</v>
      </c>
      <c r="T7" s="57">
        <v>0</v>
      </c>
      <c r="U7" s="58" t="s">
        <v>63</v>
      </c>
      <c r="V7" s="61" t="s">
        <v>63</v>
      </c>
      <c r="W7" s="57">
        <v>4</v>
      </c>
      <c r="X7" s="57">
        <f t="shared" si="9"/>
        <v>1.3333333333333333</v>
      </c>
      <c r="Y7" s="57">
        <f t="shared" si="10"/>
        <v>6.16</v>
      </c>
      <c r="Z7" s="57">
        <v>2</v>
      </c>
      <c r="AA7" s="57" t="s">
        <v>35</v>
      </c>
      <c r="AB7" s="60">
        <f t="shared" si="11"/>
        <v>-0.69</v>
      </c>
      <c r="AC7" s="57">
        <v>2.0093269675925927E-2</v>
      </c>
      <c r="AD7" s="57">
        <f t="shared" si="12"/>
        <v>-8.3186136458333323E-2</v>
      </c>
      <c r="AE7" s="57">
        <v>-3.48</v>
      </c>
      <c r="AF7" s="57">
        <v>-2.7587171370000001</v>
      </c>
      <c r="AG7" s="57">
        <v>0</v>
      </c>
    </row>
    <row r="8" spans="1:33" ht="15.75" customHeight="1">
      <c r="A8" s="13" t="s">
        <v>42</v>
      </c>
      <c r="B8" s="13" t="s">
        <v>935</v>
      </c>
      <c r="C8" s="17">
        <f t="shared" si="4"/>
        <v>11.59</v>
      </c>
      <c r="D8" s="17">
        <v>5</v>
      </c>
      <c r="E8" s="17">
        <v>0</v>
      </c>
      <c r="F8" s="17">
        <v>57.95</v>
      </c>
      <c r="G8" s="17">
        <v>-40.840000000000003</v>
      </c>
      <c r="H8" s="17">
        <f t="shared" si="1"/>
        <v>0.70474547023295953</v>
      </c>
      <c r="I8" s="17">
        <f t="shared" si="2"/>
        <v>-0.39542242011671941</v>
      </c>
      <c r="J8" s="17">
        <f t="shared" si="5"/>
        <v>-22.91472924576389</v>
      </c>
      <c r="K8" s="17">
        <f t="shared" si="3"/>
        <v>-4.5829458491527779</v>
      </c>
      <c r="L8" s="17">
        <v>20</v>
      </c>
      <c r="M8" s="17">
        <f t="shared" si="6"/>
        <v>0.25</v>
      </c>
      <c r="N8" s="17">
        <v>126</v>
      </c>
      <c r="O8" s="17">
        <f t="shared" ref="O8:P8" si="16">D8/7</f>
        <v>0.7142857142857143</v>
      </c>
      <c r="P8" s="17">
        <f t="shared" si="16"/>
        <v>0</v>
      </c>
      <c r="Q8" s="17">
        <f t="shared" si="8"/>
        <v>176</v>
      </c>
      <c r="R8" s="17"/>
      <c r="S8" s="57">
        <v>0.2394822006472492</v>
      </c>
      <c r="T8" s="57">
        <v>0</v>
      </c>
      <c r="U8" s="58" t="s">
        <v>63</v>
      </c>
      <c r="V8" s="61" t="s">
        <v>63</v>
      </c>
      <c r="W8" s="57">
        <v>8</v>
      </c>
      <c r="X8" s="57">
        <f t="shared" si="9"/>
        <v>1.6</v>
      </c>
      <c r="Y8" s="57">
        <f t="shared" si="10"/>
        <v>5.1050000000000004</v>
      </c>
      <c r="Z8" s="57">
        <v>0</v>
      </c>
      <c r="AA8" s="57" t="s">
        <v>35</v>
      </c>
      <c r="AB8" s="60">
        <f t="shared" si="11"/>
        <v>-0.69</v>
      </c>
      <c r="AC8" s="57">
        <v>2.0093269675925927E-2</v>
      </c>
      <c r="AD8" s="57">
        <f t="shared" si="12"/>
        <v>-0.13864356076388887</v>
      </c>
      <c r="AE8" s="57">
        <v>-3.48</v>
      </c>
      <c r="AF8" s="57">
        <v>-2.7587171370000001</v>
      </c>
      <c r="AG8" s="57">
        <v>0</v>
      </c>
    </row>
    <row r="9" spans="1:33" ht="15.75" customHeight="1">
      <c r="A9" s="13" t="s">
        <v>44</v>
      </c>
      <c r="B9" s="13" t="s">
        <v>936</v>
      </c>
      <c r="C9" s="17">
        <f t="shared" si="4"/>
        <v>10.99</v>
      </c>
      <c r="D9" s="17">
        <v>1</v>
      </c>
      <c r="E9" s="17">
        <v>1</v>
      </c>
      <c r="F9" s="17">
        <v>10.99</v>
      </c>
      <c r="G9" s="17">
        <v>-21.6</v>
      </c>
      <c r="H9" s="17">
        <f t="shared" si="1"/>
        <v>1.9654231119199272</v>
      </c>
      <c r="I9" s="17">
        <f t="shared" si="2"/>
        <v>-1.6879382688947027</v>
      </c>
      <c r="J9" s="17">
        <f t="shared" si="5"/>
        <v>-18.550441575152782</v>
      </c>
      <c r="K9" s="17">
        <f t="shared" si="3"/>
        <v>-18.550441575152782</v>
      </c>
      <c r="L9" s="17">
        <v>11</v>
      </c>
      <c r="M9" s="17">
        <f t="shared" si="6"/>
        <v>9.0909090909090912E-2</v>
      </c>
      <c r="N9" s="17">
        <v>122</v>
      </c>
      <c r="O9" s="17">
        <f t="shared" ref="O9:P9" si="17">D9/7</f>
        <v>0.14285714285714285</v>
      </c>
      <c r="P9" s="17">
        <f t="shared" si="17"/>
        <v>0.14285714285714285</v>
      </c>
      <c r="Q9" s="17">
        <f t="shared" si="8"/>
        <v>427</v>
      </c>
      <c r="R9" s="17"/>
      <c r="S9" s="57">
        <v>0.26490066225165559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10.8</v>
      </c>
      <c r="Z9" s="57">
        <v>2</v>
      </c>
      <c r="AA9" s="57" t="s">
        <v>35</v>
      </c>
      <c r="AB9" s="60">
        <f t="shared" si="11"/>
        <v>-0.69</v>
      </c>
      <c r="AC9" s="57">
        <v>2.0093269675925927E-2</v>
      </c>
      <c r="AD9" s="57">
        <f t="shared" si="12"/>
        <v>-2.7728712152777776E-2</v>
      </c>
      <c r="AE9" s="57">
        <v>-3.48</v>
      </c>
      <c r="AF9" s="57">
        <v>-2.784212863</v>
      </c>
      <c r="AG9" s="57">
        <v>0</v>
      </c>
    </row>
    <row r="10" spans="1:33" ht="15.75" customHeight="1">
      <c r="A10" s="13" t="s">
        <v>46</v>
      </c>
      <c r="B10" s="13" t="s">
        <v>937</v>
      </c>
      <c r="C10" s="17">
        <f t="shared" si="4"/>
        <v>11.74</v>
      </c>
      <c r="D10" s="17">
        <v>4</v>
      </c>
      <c r="E10" s="17">
        <v>2</v>
      </c>
      <c r="F10" s="17">
        <v>46.96</v>
      </c>
      <c r="G10" s="17">
        <v>-35.739999999999995</v>
      </c>
      <c r="H10" s="17">
        <f t="shared" si="1"/>
        <v>0.76107325383304925</v>
      </c>
      <c r="I10" s="17">
        <f t="shared" si="2"/>
        <v>-0.44701376278984473</v>
      </c>
      <c r="J10" s="17">
        <f t="shared" si="5"/>
        <v>-20.991766300611108</v>
      </c>
      <c r="K10" s="17">
        <f t="shared" si="3"/>
        <v>-5.2479415751527769</v>
      </c>
      <c r="L10" s="17">
        <v>10</v>
      </c>
      <c r="M10" s="17">
        <f t="shared" si="6"/>
        <v>0.4</v>
      </c>
      <c r="N10" s="17">
        <v>116</v>
      </c>
      <c r="O10" s="17">
        <f t="shared" ref="O10:P10" si="18">D10/7</f>
        <v>0.5714285714285714</v>
      </c>
      <c r="P10" s="17">
        <f t="shared" si="18"/>
        <v>0.2857142857142857</v>
      </c>
      <c r="Q10" s="17">
        <f t="shared" si="8"/>
        <v>135</v>
      </c>
      <c r="R10" s="17"/>
      <c r="S10" s="57">
        <v>0.2611683848797251</v>
      </c>
      <c r="T10" s="57">
        <v>0</v>
      </c>
      <c r="U10" s="58" t="s">
        <v>63</v>
      </c>
      <c r="V10" s="61" t="s">
        <v>63</v>
      </c>
      <c r="W10" s="57">
        <v>2</v>
      </c>
      <c r="X10" s="57">
        <f t="shared" si="9"/>
        <v>0.5</v>
      </c>
      <c r="Y10" s="57">
        <f t="shared" si="10"/>
        <v>17.869999999999997</v>
      </c>
      <c r="Z10" s="57">
        <v>0</v>
      </c>
      <c r="AA10" s="57" t="s">
        <v>35</v>
      </c>
      <c r="AB10" s="60">
        <f t="shared" si="11"/>
        <v>-0.69</v>
      </c>
      <c r="AC10" s="57">
        <v>2.0093269675925927E-2</v>
      </c>
      <c r="AD10" s="57">
        <f t="shared" si="12"/>
        <v>-0.1109148486111111</v>
      </c>
      <c r="AE10" s="57">
        <v>-3.48</v>
      </c>
      <c r="AF10" s="57">
        <v>-2.784212863</v>
      </c>
      <c r="AG10" s="57">
        <v>0</v>
      </c>
    </row>
    <row r="11" spans="1:33" ht="15.75" customHeight="1">
      <c r="A11" s="13" t="s">
        <v>48</v>
      </c>
      <c r="B11" s="13" t="s">
        <v>903</v>
      </c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-31.6</v>
      </c>
      <c r="H11" s="17" t="e">
        <f t="shared" si="1"/>
        <v>#DIV/0!</v>
      </c>
      <c r="I11" s="17" t="e">
        <f t="shared" si="2"/>
        <v>#DIV/0!</v>
      </c>
      <c r="J11" s="17">
        <f t="shared" si="5"/>
        <v>-31.6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115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0.28169014084507038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15.8</v>
      </c>
      <c r="Z11" s="57">
        <v>2</v>
      </c>
      <c r="AA11" s="57" t="s">
        <v>35</v>
      </c>
      <c r="AB11" s="60">
        <f t="shared" si="11"/>
        <v>-0.69</v>
      </c>
      <c r="AC11" s="57">
        <v>2.0093269675925927E-2</v>
      </c>
      <c r="AD11" s="57">
        <f t="shared" si="12"/>
        <v>0</v>
      </c>
      <c r="AE11" s="57">
        <v>-3.48</v>
      </c>
      <c r="AF11" s="57">
        <v>-2.784212863</v>
      </c>
      <c r="AG11" s="57">
        <v>0</v>
      </c>
    </row>
    <row r="12" spans="1:33" ht="15.75" customHeight="1">
      <c r="A12" s="13" t="s">
        <v>50</v>
      </c>
      <c r="B12" s="13" t="s">
        <v>938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115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0.28419182948490229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2.0093269675925927E-2</v>
      </c>
      <c r="AD12" s="57">
        <f t="shared" si="12"/>
        <v>0</v>
      </c>
      <c r="AE12" s="57">
        <v>-3.48</v>
      </c>
      <c r="AF12" s="57">
        <v>-2.7976316670000001</v>
      </c>
      <c r="AG12" s="57">
        <v>0</v>
      </c>
    </row>
    <row r="13" spans="1:33" ht="15.75" customHeight="1">
      <c r="A13" s="13" t="s">
        <v>52</v>
      </c>
      <c r="B13" s="13" t="s">
        <v>939</v>
      </c>
      <c r="C13" s="17">
        <f t="shared" si="4"/>
        <v>7.99</v>
      </c>
      <c r="D13" s="17">
        <v>7</v>
      </c>
      <c r="E13" s="17">
        <v>0</v>
      </c>
      <c r="F13" s="17">
        <v>55.93</v>
      </c>
      <c r="G13" s="17">
        <v>-12.23</v>
      </c>
      <c r="H13" s="17">
        <f t="shared" si="1"/>
        <v>0.21866618988020742</v>
      </c>
      <c r="I13" s="17">
        <f t="shared" si="2"/>
        <v>-0.1578226828905675</v>
      </c>
      <c r="J13" s="17">
        <f t="shared" si="5"/>
        <v>-8.8270226540694399</v>
      </c>
      <c r="K13" s="17">
        <f t="shared" si="3"/>
        <v>-1.2610032362956343</v>
      </c>
      <c r="L13" s="17">
        <v>11</v>
      </c>
      <c r="M13" s="17">
        <f t="shared" si="6"/>
        <v>0.63636363636363635</v>
      </c>
      <c r="N13" s="17">
        <v>108</v>
      </c>
      <c r="O13" s="17">
        <f t="shared" ref="O13:P13" si="21">D13/7</f>
        <v>1</v>
      </c>
      <c r="P13" s="17">
        <f t="shared" si="21"/>
        <v>0</v>
      </c>
      <c r="Q13" s="17">
        <f t="shared" si="8"/>
        <v>108</v>
      </c>
      <c r="R13" s="17"/>
      <c r="S13" s="57">
        <v>0.28044280442804431</v>
      </c>
      <c r="T13" s="57">
        <v>0</v>
      </c>
      <c r="U13" s="58" t="s">
        <v>63</v>
      </c>
      <c r="V13" s="61" t="s">
        <v>63</v>
      </c>
      <c r="W13" s="57">
        <v>4</v>
      </c>
      <c r="X13" s="57">
        <f t="shared" si="9"/>
        <v>0.5714285714285714</v>
      </c>
      <c r="Y13" s="57">
        <f t="shared" si="10"/>
        <v>3.0575000000000001</v>
      </c>
      <c r="Z13" s="57">
        <v>0</v>
      </c>
      <c r="AA13" s="57" t="s">
        <v>35</v>
      </c>
      <c r="AB13" s="60">
        <f t="shared" si="11"/>
        <v>-0.69</v>
      </c>
      <c r="AC13" s="57">
        <v>2.0093269675925927E-2</v>
      </c>
      <c r="AD13" s="57">
        <f t="shared" si="12"/>
        <v>-0.19410098506944443</v>
      </c>
      <c r="AE13" s="57">
        <v>-3.48</v>
      </c>
      <c r="AF13" s="57">
        <v>-2.7976316670000001</v>
      </c>
      <c r="AG13" s="57">
        <v>0</v>
      </c>
    </row>
    <row r="14" spans="1:33" ht="15.75" customHeight="1">
      <c r="A14" s="13" t="s">
        <v>54</v>
      </c>
      <c r="B14" s="25" t="s">
        <v>940</v>
      </c>
      <c r="C14" s="17">
        <f t="shared" si="4"/>
        <v>9.99</v>
      </c>
      <c r="D14" s="17">
        <v>8</v>
      </c>
      <c r="E14" s="17">
        <v>0</v>
      </c>
      <c r="F14" s="17">
        <v>79.92</v>
      </c>
      <c r="G14" s="17">
        <v>-15.52</v>
      </c>
      <c r="H14" s="17">
        <f t="shared" si="1"/>
        <v>0.19419419419419418</v>
      </c>
      <c r="I14" s="17">
        <f t="shared" si="2"/>
        <v>2.4638600718775067E-2</v>
      </c>
      <c r="J14" s="17">
        <f t="shared" si="5"/>
        <v>1.9691169694445034</v>
      </c>
      <c r="K14" s="17">
        <f t="shared" si="3"/>
        <v>0.24613962118056293</v>
      </c>
      <c r="L14" s="17">
        <v>16</v>
      </c>
      <c r="M14" s="17">
        <f t="shared" si="6"/>
        <v>0.5</v>
      </c>
      <c r="N14" s="17">
        <v>99</v>
      </c>
      <c r="O14" s="17">
        <f t="shared" ref="O14:P14" si="22">D14/7</f>
        <v>1.1428571428571428</v>
      </c>
      <c r="P14" s="17">
        <f t="shared" si="22"/>
        <v>0</v>
      </c>
      <c r="Q14" s="17">
        <f t="shared" si="8"/>
        <v>86</v>
      </c>
      <c r="R14" s="17"/>
      <c r="S14" s="57">
        <v>0.34615384615384609</v>
      </c>
      <c r="T14" s="57">
        <v>0</v>
      </c>
      <c r="U14" s="58" t="s">
        <v>63</v>
      </c>
      <c r="V14" s="61" t="s">
        <v>63</v>
      </c>
      <c r="W14" s="57">
        <v>1</v>
      </c>
      <c r="X14" s="57">
        <f t="shared" si="9"/>
        <v>0.125</v>
      </c>
      <c r="Y14" s="57">
        <f t="shared" si="10"/>
        <v>7.76</v>
      </c>
      <c r="Z14" s="57">
        <v>1</v>
      </c>
      <c r="AA14" s="57" t="s">
        <v>35</v>
      </c>
      <c r="AB14" s="60">
        <f t="shared" si="11"/>
        <v>-0.69</v>
      </c>
      <c r="AC14" s="57">
        <v>2.0093269675925927E-2</v>
      </c>
      <c r="AD14" s="57">
        <f t="shared" si="12"/>
        <v>-0.22182969722222221</v>
      </c>
      <c r="AE14" s="57">
        <v>-3.48</v>
      </c>
      <c r="AF14" s="57">
        <v>-2.7976316666666601</v>
      </c>
      <c r="AG14" s="57">
        <v>0</v>
      </c>
    </row>
    <row r="15" spans="1:33" ht="15.75" customHeight="1">
      <c r="A15" s="13" t="s">
        <v>56</v>
      </c>
      <c r="B15" s="13" t="s">
        <v>941</v>
      </c>
      <c r="C15" s="17">
        <f t="shared" si="4"/>
        <v>10.99</v>
      </c>
      <c r="D15" s="17">
        <v>5</v>
      </c>
      <c r="E15" s="17">
        <v>0</v>
      </c>
      <c r="F15" s="17">
        <v>54.95</v>
      </c>
      <c r="G15" s="17">
        <v>-9.2900000000000009</v>
      </c>
      <c r="H15" s="17">
        <f t="shared" si="1"/>
        <v>0.16906278434940855</v>
      </c>
      <c r="I15" s="17">
        <f t="shared" si="2"/>
        <v>0.10720105743226231</v>
      </c>
      <c r="J15" s="17">
        <f t="shared" si="5"/>
        <v>5.8906981059028141</v>
      </c>
      <c r="K15" s="17">
        <f t="shared" si="3"/>
        <v>1.1781396211805628</v>
      </c>
      <c r="L15" s="17">
        <v>8</v>
      </c>
      <c r="M15" s="17">
        <f t="shared" si="6"/>
        <v>0.625</v>
      </c>
      <c r="N15" s="17">
        <v>94</v>
      </c>
      <c r="O15" s="17">
        <f t="shared" ref="O15:P15" si="23">D15/7</f>
        <v>0.7142857142857143</v>
      </c>
      <c r="P15" s="17">
        <f t="shared" si="23"/>
        <v>0</v>
      </c>
      <c r="Q15" s="17">
        <f t="shared" si="8"/>
        <v>131</v>
      </c>
      <c r="R15" s="17"/>
      <c r="S15" s="57">
        <v>0.34538152610441769</v>
      </c>
      <c r="T15" s="57">
        <v>0</v>
      </c>
      <c r="U15" s="58" t="s">
        <v>63</v>
      </c>
      <c r="V15" s="61" t="s">
        <v>63</v>
      </c>
      <c r="W15" s="57">
        <v>2</v>
      </c>
      <c r="X15" s="57">
        <f t="shared" si="9"/>
        <v>0.4</v>
      </c>
      <c r="Y15" s="57">
        <f t="shared" si="10"/>
        <v>3.0966666666666671</v>
      </c>
      <c r="Z15" s="57">
        <v>1</v>
      </c>
      <c r="AA15" s="57" t="s">
        <v>35</v>
      </c>
      <c r="AB15" s="60">
        <f t="shared" si="11"/>
        <v>-0.69</v>
      </c>
      <c r="AC15" s="57">
        <v>2.0093269675925927E-2</v>
      </c>
      <c r="AD15" s="57">
        <f t="shared" si="12"/>
        <v>-0.13864356076388887</v>
      </c>
      <c r="AE15" s="57">
        <v>-3.48</v>
      </c>
      <c r="AF15" s="57">
        <v>-2.7976316666666601</v>
      </c>
      <c r="AG15" s="57">
        <v>0</v>
      </c>
    </row>
    <row r="16" spans="1:33" ht="15.75" customHeight="1">
      <c r="A16" s="13" t="s">
        <v>57</v>
      </c>
      <c r="B16" s="13" t="s">
        <v>942</v>
      </c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-20.170000000000002</v>
      </c>
      <c r="H16" s="17" t="e">
        <f t="shared" si="1"/>
        <v>#DIV/0!</v>
      </c>
      <c r="I16" s="17" t="e">
        <f t="shared" si="2"/>
        <v>#DIV/0!</v>
      </c>
      <c r="J16" s="17">
        <f t="shared" si="5"/>
        <v>-20.170000000000002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94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0.34888438133874239</v>
      </c>
      <c r="T16" s="57">
        <v>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10.085000000000001</v>
      </c>
      <c r="Z16" s="57">
        <v>2</v>
      </c>
      <c r="AA16" s="57" t="s">
        <v>35</v>
      </c>
      <c r="AB16" s="60">
        <f t="shared" si="11"/>
        <v>-0.69</v>
      </c>
      <c r="AC16" s="57">
        <v>2.0093269675925927E-2</v>
      </c>
      <c r="AD16" s="57">
        <f t="shared" si="12"/>
        <v>0</v>
      </c>
      <c r="AE16" s="57">
        <v>-3.48</v>
      </c>
      <c r="AF16" s="57">
        <v>-2.7976316666666601</v>
      </c>
      <c r="AG16" s="57">
        <v>0</v>
      </c>
    </row>
    <row r="17" spans="1:33" ht="15.75" customHeight="1">
      <c r="A17" s="13" t="s">
        <v>59</v>
      </c>
      <c r="B17" s="13" t="s">
        <v>937</v>
      </c>
      <c r="C17" s="17">
        <f t="shared" si="4"/>
        <v>8.6566666666666663</v>
      </c>
      <c r="D17" s="17">
        <v>3</v>
      </c>
      <c r="E17" s="17">
        <v>1</v>
      </c>
      <c r="F17" s="17">
        <v>25.97</v>
      </c>
      <c r="G17" s="17">
        <v>-17.55</v>
      </c>
      <c r="H17" s="17">
        <f t="shared" si="1"/>
        <v>0.67577974586060841</v>
      </c>
      <c r="I17" s="17">
        <f t="shared" si="2"/>
        <v>-0.55416176882781354</v>
      </c>
      <c r="J17" s="17">
        <f t="shared" si="5"/>
        <v>-14.391581136458317</v>
      </c>
      <c r="K17" s="17">
        <f t="shared" si="3"/>
        <v>-4.7971937121527723</v>
      </c>
      <c r="L17" s="17">
        <v>10</v>
      </c>
      <c r="M17" s="17">
        <f t="shared" si="6"/>
        <v>0.3</v>
      </c>
      <c r="N17" s="17">
        <v>89</v>
      </c>
      <c r="O17" s="17">
        <f t="shared" ref="O17:P17" si="25">D17/7</f>
        <v>0.42857142857142855</v>
      </c>
      <c r="P17" s="17">
        <f t="shared" si="25"/>
        <v>0.14285714285714285</v>
      </c>
      <c r="Q17" s="17">
        <f t="shared" si="8"/>
        <v>155</v>
      </c>
      <c r="R17" s="17"/>
      <c r="S17" s="57">
        <v>0.36438923395445127</v>
      </c>
      <c r="T17" s="57">
        <v>0</v>
      </c>
      <c r="U17" s="58" t="s">
        <v>63</v>
      </c>
      <c r="V17" s="61" t="s">
        <v>63</v>
      </c>
      <c r="W17" s="57">
        <v>2</v>
      </c>
      <c r="X17" s="57">
        <f t="shared" si="9"/>
        <v>0.66666666666666663</v>
      </c>
      <c r="Y17" s="57">
        <f t="shared" si="10"/>
        <v>8.7750000000000004</v>
      </c>
      <c r="Z17" s="57">
        <v>0</v>
      </c>
      <c r="AA17" s="57" t="s">
        <v>35</v>
      </c>
      <c r="AB17" s="60">
        <f t="shared" si="11"/>
        <v>-0.69</v>
      </c>
      <c r="AC17" s="57">
        <v>2.0093269675925927E-2</v>
      </c>
      <c r="AD17" s="57">
        <f t="shared" si="12"/>
        <v>-8.3186136458333323E-2</v>
      </c>
      <c r="AE17" s="57">
        <v>-3.48</v>
      </c>
      <c r="AF17" s="57">
        <v>-2.7976316666666601</v>
      </c>
      <c r="AG17" s="57">
        <v>0</v>
      </c>
    </row>
    <row r="18" spans="1:33" ht="15.75" customHeight="1">
      <c r="A18" s="13" t="s">
        <v>61</v>
      </c>
      <c r="B18" s="13" t="s">
        <v>320</v>
      </c>
      <c r="C18" s="17">
        <f t="shared" si="4"/>
        <v>8.1900000000000013</v>
      </c>
      <c r="D18" s="17">
        <v>5</v>
      </c>
      <c r="E18" s="17">
        <v>1</v>
      </c>
      <c r="F18" s="17">
        <v>40.950000000000003</v>
      </c>
      <c r="G18" s="17">
        <v>0</v>
      </c>
      <c r="H18" s="17">
        <f t="shared" si="1"/>
        <v>0</v>
      </c>
      <c r="I18" s="17">
        <f t="shared" si="2"/>
        <v>8.0114727860874591E-2</v>
      </c>
      <c r="J18" s="17">
        <f t="shared" si="5"/>
        <v>3.2806981059028146</v>
      </c>
      <c r="K18" s="17">
        <f t="shared" si="3"/>
        <v>0.6561396211805629</v>
      </c>
      <c r="L18" s="17">
        <v>10</v>
      </c>
      <c r="M18" s="17">
        <f t="shared" si="6"/>
        <v>0.5</v>
      </c>
      <c r="N18" s="17">
        <v>82</v>
      </c>
      <c r="O18" s="17">
        <f t="shared" ref="O18:P18" si="26">D18/7</f>
        <v>0.7142857142857143</v>
      </c>
      <c r="P18" s="17">
        <f t="shared" si="26"/>
        <v>0.14285714285714285</v>
      </c>
      <c r="Q18" s="17">
        <f t="shared" si="8"/>
        <v>95</v>
      </c>
      <c r="R18" s="17"/>
      <c r="S18" s="57">
        <v>0.43171806167400878</v>
      </c>
      <c r="T18" s="57">
        <v>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2.0093269675925927E-2</v>
      </c>
      <c r="AD18" s="57">
        <f t="shared" si="12"/>
        <v>-0.13864356076388887</v>
      </c>
      <c r="AE18" s="57">
        <v>-3.48</v>
      </c>
      <c r="AF18" s="57">
        <v>-2.7976316666666601</v>
      </c>
      <c r="AG18" s="57">
        <v>0</v>
      </c>
    </row>
    <row r="19" spans="1:33" ht="15.75" customHeight="1">
      <c r="A19" s="13" t="s">
        <v>64</v>
      </c>
      <c r="B19" s="13" t="s">
        <v>88</v>
      </c>
      <c r="C19" s="17">
        <f t="shared" si="4"/>
        <v>8.7900000000000009</v>
      </c>
      <c r="D19" s="17">
        <v>5</v>
      </c>
      <c r="E19" s="17">
        <v>0</v>
      </c>
      <c r="F19" s="17">
        <v>43.95</v>
      </c>
      <c r="G19" s="17">
        <v>0</v>
      </c>
      <c r="H19" s="17">
        <f t="shared" si="1"/>
        <v>0</v>
      </c>
      <c r="I19" s="17">
        <f t="shared" si="2"/>
        <v>0.13266662357002984</v>
      </c>
      <c r="J19" s="17">
        <f t="shared" si="5"/>
        <v>5.8306981059028118</v>
      </c>
      <c r="K19" s="17">
        <f t="shared" si="3"/>
        <v>1.1661396211805624</v>
      </c>
      <c r="L19" s="17">
        <v>10</v>
      </c>
      <c r="M19" s="17">
        <f t="shared" si="6"/>
        <v>0.5</v>
      </c>
      <c r="N19" s="17">
        <v>76</v>
      </c>
      <c r="O19" s="17">
        <f t="shared" ref="O19:P19" si="27">D19/7</f>
        <v>0.7142857142857143</v>
      </c>
      <c r="P19" s="17">
        <f t="shared" si="27"/>
        <v>0</v>
      </c>
      <c r="Q19" s="17">
        <f t="shared" si="8"/>
        <v>106</v>
      </c>
      <c r="R19" s="17"/>
      <c r="S19" s="57">
        <v>0.46296296296296302</v>
      </c>
      <c r="T19" s="57">
        <v>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2.0093269675925927E-2</v>
      </c>
      <c r="AD19" s="57">
        <f t="shared" si="12"/>
        <v>-0.13864356076388887</v>
      </c>
      <c r="AE19" s="57">
        <v>-3.48</v>
      </c>
      <c r="AF19" s="57">
        <v>-2.7976316666666601</v>
      </c>
      <c r="AG19" s="57">
        <v>0</v>
      </c>
    </row>
    <row r="20" spans="1:33" ht="15.75" customHeight="1">
      <c r="A20" s="13" t="s">
        <v>66</v>
      </c>
      <c r="B20" s="13" t="s">
        <v>943</v>
      </c>
      <c r="C20" s="17">
        <f t="shared" si="4"/>
        <v>8.24</v>
      </c>
      <c r="D20" s="17">
        <v>4</v>
      </c>
      <c r="E20" s="17">
        <v>1</v>
      </c>
      <c r="F20" s="17">
        <v>32.96</v>
      </c>
      <c r="G20" s="17">
        <v>0</v>
      </c>
      <c r="H20" s="17">
        <f t="shared" si="1"/>
        <v>0</v>
      </c>
      <c r="I20" s="17">
        <f t="shared" si="2"/>
        <v>8.4786361793757439E-2</v>
      </c>
      <c r="J20" s="17">
        <f t="shared" si="5"/>
        <v>2.7945584847222453</v>
      </c>
      <c r="K20" s="17">
        <f t="shared" si="3"/>
        <v>0.69863962118056133</v>
      </c>
      <c r="L20" s="17">
        <v>6</v>
      </c>
      <c r="M20" s="17">
        <f t="shared" si="6"/>
        <v>0.66666666666666663</v>
      </c>
      <c r="N20" s="17">
        <v>68</v>
      </c>
      <c r="O20" s="17">
        <f t="shared" ref="O20:P20" si="28">D20/7</f>
        <v>0.5714285714285714</v>
      </c>
      <c r="P20" s="17">
        <f t="shared" si="28"/>
        <v>0.14285714285714285</v>
      </c>
      <c r="Q20" s="17">
        <f t="shared" si="8"/>
        <v>95</v>
      </c>
      <c r="R20" s="17"/>
      <c r="S20" s="57">
        <v>0.51923076923076927</v>
      </c>
      <c r="T20" s="57">
        <v>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2.0093269675925927E-2</v>
      </c>
      <c r="AD20" s="57">
        <f t="shared" si="12"/>
        <v>-0.1109148486111111</v>
      </c>
      <c r="AE20" s="57">
        <v>-3.48</v>
      </c>
      <c r="AF20" s="57">
        <v>-2.7976316666666601</v>
      </c>
      <c r="AG20" s="57">
        <v>0</v>
      </c>
    </row>
    <row r="21" spans="1:33" ht="15.75" customHeight="1">
      <c r="A21" s="13" t="s">
        <v>68</v>
      </c>
      <c r="B21" s="13" t="s">
        <v>944</v>
      </c>
      <c r="C21" s="17">
        <f t="shared" si="4"/>
        <v>8.0950000000000006</v>
      </c>
      <c r="D21" s="17">
        <v>2</v>
      </c>
      <c r="E21" s="17">
        <v>0</v>
      </c>
      <c r="F21" s="17">
        <v>16.190000000000001</v>
      </c>
      <c r="G21" s="17">
        <v>0</v>
      </c>
      <c r="H21" s="17">
        <f t="shared" si="1"/>
        <v>0</v>
      </c>
      <c r="I21" s="17">
        <f t="shared" si="2"/>
        <v>7.1079632017364114E-2</v>
      </c>
      <c r="J21" s="17">
        <f t="shared" si="5"/>
        <v>1.1507792423611252</v>
      </c>
      <c r="K21" s="17">
        <f t="shared" si="3"/>
        <v>0.57538962118056258</v>
      </c>
      <c r="L21" s="17">
        <v>4</v>
      </c>
      <c r="M21" s="17">
        <f t="shared" si="6"/>
        <v>0.5</v>
      </c>
      <c r="N21" s="17">
        <v>63</v>
      </c>
      <c r="O21" s="17">
        <f t="shared" ref="O21:P21" si="29">D21/7</f>
        <v>0.2857142857142857</v>
      </c>
      <c r="P21" s="17">
        <f t="shared" si="29"/>
        <v>0</v>
      </c>
      <c r="Q21" s="17">
        <f t="shared" si="8"/>
        <v>220</v>
      </c>
      <c r="R21" s="17"/>
      <c r="S21" s="57">
        <v>0.51485148514851486</v>
      </c>
      <c r="T21" s="57">
        <v>0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2.0093269675925927E-2</v>
      </c>
      <c r="AD21" s="57">
        <f t="shared" si="12"/>
        <v>-5.5457424305555551E-2</v>
      </c>
      <c r="AE21" s="57">
        <v>-3.48</v>
      </c>
      <c r="AF21" s="57">
        <v>-2.7976316666666601</v>
      </c>
      <c r="AG21" s="57">
        <v>0</v>
      </c>
    </row>
    <row r="22" spans="1:33" ht="15.75" customHeight="1">
      <c r="A22" s="13" t="s">
        <v>70</v>
      </c>
      <c r="B22" s="13" t="s">
        <v>88</v>
      </c>
      <c r="C22" s="17">
        <f t="shared" si="4"/>
        <v>7.1109999999999998</v>
      </c>
      <c r="D22" s="17">
        <v>10</v>
      </c>
      <c r="E22" s="17">
        <v>0</v>
      </c>
      <c r="F22" s="17">
        <v>71.11</v>
      </c>
      <c r="G22" s="17">
        <v>-42.210000000000008</v>
      </c>
      <c r="H22" s="17">
        <f t="shared" si="1"/>
        <v>0.59358739980312203</v>
      </c>
      <c r="I22" s="17">
        <f t="shared" si="2"/>
        <v>-0.67248071703268719</v>
      </c>
      <c r="J22" s="17">
        <f t="shared" si="5"/>
        <v>-47.820103788194388</v>
      </c>
      <c r="K22" s="17">
        <f t="shared" si="3"/>
        <v>-4.7820103788194386</v>
      </c>
      <c r="L22" s="17">
        <v>29</v>
      </c>
      <c r="M22" s="17">
        <f t="shared" si="6"/>
        <v>0.34482758620689657</v>
      </c>
      <c r="N22" s="17">
        <v>52</v>
      </c>
      <c r="O22" s="17">
        <f t="shared" ref="O22:P22" si="30">D22/7</f>
        <v>1.4285714285714286</v>
      </c>
      <c r="P22" s="17">
        <f t="shared" si="30"/>
        <v>0</v>
      </c>
      <c r="Q22" s="17">
        <f t="shared" si="8"/>
        <v>36</v>
      </c>
      <c r="R22" s="17"/>
      <c r="S22" s="57">
        <v>0.57754010695187163</v>
      </c>
      <c r="T22" s="57">
        <v>0</v>
      </c>
      <c r="U22" s="58" t="s">
        <v>63</v>
      </c>
      <c r="V22" s="61" t="s">
        <v>63</v>
      </c>
      <c r="W22" s="57">
        <v>6</v>
      </c>
      <c r="X22" s="57">
        <f t="shared" si="9"/>
        <v>0.6</v>
      </c>
      <c r="Y22" s="57">
        <f t="shared" si="10"/>
        <v>6.0300000000000011</v>
      </c>
      <c r="Z22" s="57">
        <v>1</v>
      </c>
      <c r="AA22" s="57" t="s">
        <v>35</v>
      </c>
      <c r="AB22" s="60">
        <f t="shared" si="11"/>
        <v>-0.69</v>
      </c>
      <c r="AC22" s="57">
        <v>2.0093269675925927E-2</v>
      </c>
      <c r="AD22" s="57">
        <f t="shared" si="12"/>
        <v>-0.27728712152777774</v>
      </c>
      <c r="AE22" s="57">
        <v>-3.48</v>
      </c>
      <c r="AF22" s="57">
        <v>-2.7976316666666601</v>
      </c>
      <c r="AG22" s="57">
        <v>-3</v>
      </c>
    </row>
    <row r="23" spans="1:33" ht="15.75" customHeight="1">
      <c r="A23" s="13" t="s">
        <v>72</v>
      </c>
      <c r="B23" s="13" t="s">
        <v>945</v>
      </c>
      <c r="C23" s="17">
        <f t="shared" si="4"/>
        <v>6.99</v>
      </c>
      <c r="D23" s="17">
        <v>13</v>
      </c>
      <c r="E23" s="17">
        <v>0</v>
      </c>
      <c r="F23" s="17">
        <v>90.87</v>
      </c>
      <c r="G23" s="17">
        <v>-40.67</v>
      </c>
      <c r="H23" s="17">
        <f t="shared" si="1"/>
        <v>0.44756245185429733</v>
      </c>
      <c r="I23" s="17">
        <f t="shared" si="2"/>
        <v>-0.49961686942503225</v>
      </c>
      <c r="J23" s="17">
        <f t="shared" si="5"/>
        <v>-45.400184924652685</v>
      </c>
      <c r="K23" s="17">
        <f t="shared" si="3"/>
        <v>-3.4923219172809756</v>
      </c>
      <c r="L23" s="17">
        <v>25</v>
      </c>
      <c r="M23" s="17">
        <f t="shared" si="6"/>
        <v>0.52</v>
      </c>
      <c r="N23" s="17">
        <v>39</v>
      </c>
      <c r="O23" s="17">
        <f t="shared" ref="O23:P23" si="31">D23/7</f>
        <v>1.8571428571428572</v>
      </c>
      <c r="P23" s="17">
        <f t="shared" si="31"/>
        <v>0</v>
      </c>
      <c r="Q23" s="17">
        <f t="shared" si="8"/>
        <v>21</v>
      </c>
      <c r="R23" s="17"/>
      <c r="S23" s="57">
        <v>0.70317002881844382</v>
      </c>
      <c r="T23" s="57">
        <v>0</v>
      </c>
      <c r="U23" s="58" t="s">
        <v>63</v>
      </c>
      <c r="V23" s="61" t="s">
        <v>63</v>
      </c>
      <c r="W23" s="57">
        <v>6</v>
      </c>
      <c r="X23" s="57">
        <f t="shared" si="9"/>
        <v>0.46153846153846156</v>
      </c>
      <c r="Y23" s="57">
        <f t="shared" si="10"/>
        <v>5.8100000000000005</v>
      </c>
      <c r="Z23" s="57">
        <v>1</v>
      </c>
      <c r="AA23" s="57" t="s">
        <v>35</v>
      </c>
      <c r="AB23" s="60">
        <f t="shared" si="11"/>
        <v>-0.69</v>
      </c>
      <c r="AC23" s="57">
        <v>2.0093269675925927E-2</v>
      </c>
      <c r="AD23" s="57">
        <f t="shared" si="12"/>
        <v>-0.36047325798611107</v>
      </c>
      <c r="AE23" s="57">
        <v>-3.48</v>
      </c>
      <c r="AF23" s="57">
        <v>-2.7976316666666601</v>
      </c>
      <c r="AG23" s="57">
        <v>0</v>
      </c>
    </row>
    <row r="24" spans="1:33" ht="15.75" customHeight="1">
      <c r="A24" s="13" t="s">
        <v>74</v>
      </c>
      <c r="B24" s="13" t="s">
        <v>946</v>
      </c>
      <c r="C24" s="17">
        <f t="shared" si="4"/>
        <v>6.99</v>
      </c>
      <c r="D24" s="17">
        <v>26</v>
      </c>
      <c r="E24" s="17">
        <v>1</v>
      </c>
      <c r="F24" s="17">
        <v>181.74</v>
      </c>
      <c r="G24" s="17">
        <v>-68.610000000000014</v>
      </c>
      <c r="H24" s="17">
        <f t="shared" si="1"/>
        <v>0.37751733245295482</v>
      </c>
      <c r="I24" s="17">
        <f t="shared" si="2"/>
        <v>-0.42957175002368975</v>
      </c>
      <c r="J24" s="17">
        <f t="shared" si="5"/>
        <v>-78.070369849305379</v>
      </c>
      <c r="K24" s="17">
        <f t="shared" si="3"/>
        <v>-3.0027065326655915</v>
      </c>
      <c r="L24" s="17">
        <v>27</v>
      </c>
      <c r="M24" s="17">
        <f t="shared" si="6"/>
        <v>0.96296296296296291</v>
      </c>
      <c r="N24" s="17">
        <v>21</v>
      </c>
      <c r="O24" s="17">
        <f t="shared" ref="O24:P24" si="32">D24/7</f>
        <v>3.7142857142857144</v>
      </c>
      <c r="P24" s="17">
        <f t="shared" si="32"/>
        <v>0.14285714285714285</v>
      </c>
      <c r="Q24" s="17">
        <f t="shared" si="8"/>
        <v>5</v>
      </c>
      <c r="R24" s="17"/>
      <c r="S24" s="57">
        <v>1.0193548387096769</v>
      </c>
      <c r="T24" s="57">
        <v>0</v>
      </c>
      <c r="U24" s="58" t="s">
        <v>63</v>
      </c>
      <c r="V24" s="61" t="s">
        <v>63</v>
      </c>
      <c r="W24" s="57">
        <v>11</v>
      </c>
      <c r="X24" s="57">
        <f t="shared" si="9"/>
        <v>0.42307692307692307</v>
      </c>
      <c r="Y24" s="57">
        <f t="shared" si="10"/>
        <v>3.8116666666666674</v>
      </c>
      <c r="Z24" s="57">
        <v>7</v>
      </c>
      <c r="AA24" s="57" t="s">
        <v>35</v>
      </c>
      <c r="AB24" s="60">
        <f t="shared" si="11"/>
        <v>-0.69</v>
      </c>
      <c r="AC24" s="57">
        <v>2.0093269675925927E-2</v>
      </c>
      <c r="AD24" s="57">
        <f t="shared" si="12"/>
        <v>-0.72094651597222215</v>
      </c>
      <c r="AE24" s="57">
        <v>-3.48</v>
      </c>
      <c r="AF24" s="57">
        <v>-2.7976316666666601</v>
      </c>
      <c r="AG24" s="57">
        <v>0</v>
      </c>
    </row>
    <row r="25" spans="1:33" ht="15.75" customHeight="1">
      <c r="A25" s="13" t="s">
        <v>76</v>
      </c>
      <c r="B25" s="13" t="s">
        <v>115</v>
      </c>
      <c r="C25" s="17">
        <f t="shared" si="4"/>
        <v>6.99</v>
      </c>
      <c r="D25" s="17">
        <v>4</v>
      </c>
      <c r="E25" s="17">
        <v>1</v>
      </c>
      <c r="F25" s="17">
        <v>27.96</v>
      </c>
      <c r="G25" s="17">
        <v>-14.44</v>
      </c>
      <c r="H25" s="17">
        <f t="shared" si="1"/>
        <v>0.51645207439198848</v>
      </c>
      <c r="I25" s="17">
        <f t="shared" si="2"/>
        <v>-0.56850649196272351</v>
      </c>
      <c r="J25" s="17">
        <f t="shared" si="5"/>
        <v>-15.895441515277749</v>
      </c>
      <c r="K25" s="17">
        <f t="shared" si="3"/>
        <v>-3.9738603788194373</v>
      </c>
      <c r="L25" s="17">
        <v>11</v>
      </c>
      <c r="M25" s="17">
        <f t="shared" si="6"/>
        <v>0.36363636363636365</v>
      </c>
      <c r="N25" s="17">
        <v>0</v>
      </c>
      <c r="O25" s="17">
        <f t="shared" ref="O25:P25" si="33">D25/7</f>
        <v>0.5714285714285714</v>
      </c>
      <c r="P25" s="17">
        <f t="shared" si="33"/>
        <v>0.14285714285714285</v>
      </c>
      <c r="Q25" s="17">
        <f t="shared" si="8"/>
        <v>0</v>
      </c>
      <c r="R25" s="17"/>
      <c r="S25" s="57">
        <v>0</v>
      </c>
      <c r="T25" s="57">
        <v>0</v>
      </c>
      <c r="U25" s="58" t="s">
        <v>63</v>
      </c>
      <c r="V25" s="61" t="s">
        <v>63</v>
      </c>
      <c r="W25" s="57">
        <v>3</v>
      </c>
      <c r="X25" s="57">
        <f t="shared" si="9"/>
        <v>0.75</v>
      </c>
      <c r="Y25" s="57">
        <f t="shared" si="10"/>
        <v>3.61</v>
      </c>
      <c r="Z25" s="57">
        <v>1</v>
      </c>
      <c r="AA25" s="57" t="s">
        <v>35</v>
      </c>
      <c r="AB25" s="60">
        <f t="shared" si="11"/>
        <v>-0.69</v>
      </c>
      <c r="AC25" s="57">
        <v>2.0093269675925927E-2</v>
      </c>
      <c r="AD25" s="57">
        <f t="shared" si="12"/>
        <v>-0.1109148486111111</v>
      </c>
      <c r="AE25" s="57">
        <v>-3.48</v>
      </c>
      <c r="AF25" s="57">
        <v>-2.7976316666666601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0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2.0093269675925927E-2</v>
      </c>
      <c r="AD26" s="57">
        <f t="shared" si="12"/>
        <v>0</v>
      </c>
      <c r="AE26" s="57">
        <v>-3.48</v>
      </c>
      <c r="AF26" s="57">
        <v>-2.7976316666666601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0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2.0093269675925927E-2</v>
      </c>
      <c r="AD27" s="57">
        <f t="shared" si="12"/>
        <v>0</v>
      </c>
      <c r="AE27" s="57">
        <v>-3.48</v>
      </c>
      <c r="AF27" s="57">
        <v>-2.7976316666666601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0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2.0093269675925927E-2</v>
      </c>
      <c r="AD28" s="57">
        <f t="shared" si="12"/>
        <v>0</v>
      </c>
      <c r="AE28" s="57">
        <v>-3.48</v>
      </c>
      <c r="AF28" s="57">
        <v>-2.7180104749999998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0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2.0093269675925927E-2</v>
      </c>
      <c r="AD29" s="57">
        <f t="shared" si="12"/>
        <v>0</v>
      </c>
      <c r="AE29" s="57">
        <v>-3.48</v>
      </c>
      <c r="AF29" s="57">
        <v>-2.7180104749999998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0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2.0093269675925927E-2</v>
      </c>
      <c r="AD30" s="57">
        <f t="shared" si="12"/>
        <v>0</v>
      </c>
      <c r="AE30" s="57">
        <v>-3.48</v>
      </c>
      <c r="AF30" s="57">
        <v>-2.7180104749999998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2.0093269675925927E-2</v>
      </c>
      <c r="AD31" s="57">
        <f t="shared" si="12"/>
        <v>0</v>
      </c>
      <c r="AE31" s="57">
        <v>-3.48</v>
      </c>
      <c r="AF31" s="57">
        <v>-2.7180104749999998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6.1640625" customWidth="1"/>
    <col min="2" max="2" width="58.1640625" customWidth="1"/>
    <col min="3" max="3" width="9.1640625" customWidth="1"/>
    <col min="4" max="4" width="6.5" customWidth="1"/>
    <col min="5" max="5" width="10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8" width="8.5" customWidth="1"/>
    <col min="19" max="19" width="14.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36" t="str">
        <f ca="1">IFERROR(__xludf.DUMMYFUNCTION("IFERROR(VLOOKUP(B2,IMPORTRANGE(""https://docs.google.com/spreadsheets/d/1x0DhHglkXKoEBOD2MBsuK_EyIr1ouxD2ftIpqOYFa-k/edit?usp=sharing"",""OllieShops-SKU-Specific Info!B1:BJ7000""),4,FALSE),"""")"),"Door Stopper Hinge, Black 12 Pack - Heavy Duty Adjustable Hinge Pin Door Stop Hardware with Rubber Bumper Tips")</f>
        <v>Door Stopper Hinge, Black 12 Pack - Heavy Duty Adjustable Hinge Pin Door Stop Hardware with Rubber Bumper Tips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50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Info!B1:BJ7000""),3,FALSE),"""")"),"B088P659B4")</f>
        <v>B088P659B4</v>
      </c>
      <c r="B2" s="2" t="s">
        <v>947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12.139205913676472</v>
      </c>
      <c r="D3" s="4">
        <f t="shared" ref="D3:G3" si="0">SUM(D4:D99671)</f>
        <v>75</v>
      </c>
      <c r="E3" s="4">
        <f t="shared" si="0"/>
        <v>1</v>
      </c>
      <c r="F3" s="5">
        <f t="shared" si="0"/>
        <v>1957.25</v>
      </c>
      <c r="G3" s="5">
        <f t="shared" si="0"/>
        <v>0</v>
      </c>
      <c r="H3" s="6">
        <f t="shared" ref="H3:H31" si="1">G3/F3*-1</f>
        <v>0</v>
      </c>
      <c r="I3" s="7">
        <f t="shared" ref="I3:I31" si="2">J3/F3</f>
        <v>0.45038852351285003</v>
      </c>
      <c r="J3" s="5">
        <f>SUM(J4:J99671)</f>
        <v>881.52293764552576</v>
      </c>
      <c r="K3" s="5">
        <f t="shared" ref="K3:K31" si="3">J3/D3</f>
        <v>11.753639168607011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5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SUM(W4:W99671)</f>
        <v>0</v>
      </c>
      <c r="X3" s="6">
        <f>AVERAGE(X4:X99671)</f>
        <v>0</v>
      </c>
      <c r="Y3" s="5">
        <f>ROUND(AVERAGE(Y4:Y99671),2)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SUM(AG4:AG99671)</f>
        <v>0</v>
      </c>
    </row>
    <row r="4" spans="1:33" ht="15.75" customHeight="1">
      <c r="A4" s="13" t="s">
        <v>33</v>
      </c>
      <c r="B4" s="13" t="s">
        <v>948</v>
      </c>
      <c r="C4" s="17">
        <f t="shared" ref="C4:C31" si="4">IFERROR(F4/D4," - ")</f>
        <v>27.323333333333334</v>
      </c>
      <c r="D4" s="17">
        <v>3</v>
      </c>
      <c r="E4" s="17">
        <v>0</v>
      </c>
      <c r="F4" s="17">
        <v>81.97</v>
      </c>
      <c r="G4" s="17">
        <v>0</v>
      </c>
      <c r="H4" s="17">
        <f t="shared" si="1"/>
        <v>0</v>
      </c>
      <c r="I4" s="17">
        <f t="shared" si="2"/>
        <v>0.46964642558956854</v>
      </c>
      <c r="J4" s="17">
        <f t="shared" ref="J4:J31" si="5">F4*0.85+G4+AF4*D4+D4*AE4+AG4+AD4</f>
        <v>38.496917505576931</v>
      </c>
      <c r="K4" s="17">
        <f t="shared" si="3"/>
        <v>12.83230583519231</v>
      </c>
      <c r="L4" s="17">
        <v>9</v>
      </c>
      <c r="M4" s="17">
        <f t="shared" ref="M4:M31" si="6">IFERROR(D4/L4,"-")</f>
        <v>0.33333333333333331</v>
      </c>
      <c r="N4" s="17">
        <v>79</v>
      </c>
      <c r="O4" s="17">
        <f t="shared" ref="O4:P4" si="7">D4/7</f>
        <v>0.42857142857142855</v>
      </c>
      <c r="P4" s="17">
        <f t="shared" si="7"/>
        <v>0</v>
      </c>
      <c r="Q4" s="17">
        <f t="shared" ref="Q4:Q31" si="8">ROUNDDOWN(N4/(O4+P4),0)</f>
        <v>184</v>
      </c>
      <c r="R4" s="17"/>
      <c r="S4" s="57">
        <v>0.93933463796477401</v>
      </c>
      <c r="T4" s="57">
        <v>0</v>
      </c>
      <c r="U4" s="57" t="s">
        <v>63</v>
      </c>
      <c r="V4" s="57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3.2885125000000008E-2</v>
      </c>
      <c r="AD4" s="57">
        <f t="shared" ref="AD4:AD31" si="12">IFERROR(AB4*AC4*D4*2,0)</f>
        <v>-0.1361444175</v>
      </c>
      <c r="AE4" s="57">
        <v>-4.9000000000000004</v>
      </c>
      <c r="AF4" s="57">
        <v>-5.44714602564102</v>
      </c>
      <c r="AG4" s="57">
        <v>0</v>
      </c>
    </row>
    <row r="5" spans="1:33" ht="15.75" customHeight="1">
      <c r="A5" s="13" t="s">
        <v>36</v>
      </c>
      <c r="B5" s="28" t="s">
        <v>88</v>
      </c>
      <c r="C5" s="17">
        <f t="shared" si="4"/>
        <v>25.99</v>
      </c>
      <c r="D5" s="17">
        <v>1</v>
      </c>
      <c r="E5" s="17">
        <v>0</v>
      </c>
      <c r="F5" s="17">
        <v>25.99</v>
      </c>
      <c r="G5" s="17">
        <v>0</v>
      </c>
      <c r="H5" s="17">
        <f t="shared" si="1"/>
        <v>0</v>
      </c>
      <c r="I5" s="17">
        <f t="shared" si="2"/>
        <v>0.45013360915194217</v>
      </c>
      <c r="J5" s="17">
        <f t="shared" si="5"/>
        <v>11.698972501858977</v>
      </c>
      <c r="K5" s="17">
        <f t="shared" si="3"/>
        <v>11.698972501858977</v>
      </c>
      <c r="L5" s="17">
        <v>5</v>
      </c>
      <c r="M5" s="17">
        <f t="shared" si="6"/>
        <v>0.2</v>
      </c>
      <c r="N5" s="17">
        <v>72</v>
      </c>
      <c r="O5" s="17">
        <f t="shared" ref="O5:P5" si="13">D5/7</f>
        <v>0.14285714285714285</v>
      </c>
      <c r="P5" s="17">
        <f t="shared" si="13"/>
        <v>0</v>
      </c>
      <c r="Q5" s="17">
        <f t="shared" si="8"/>
        <v>504</v>
      </c>
      <c r="R5" s="17"/>
      <c r="S5" s="57">
        <v>0.85090909090909095</v>
      </c>
      <c r="T5" s="57">
        <v>0</v>
      </c>
      <c r="U5" s="57" t="s">
        <v>63</v>
      </c>
      <c r="V5" s="57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3.2885125000000008E-2</v>
      </c>
      <c r="AD5" s="57">
        <f t="shared" si="12"/>
        <v>-4.5381472500000006E-2</v>
      </c>
      <c r="AE5" s="57">
        <v>-4.9000000000000004</v>
      </c>
      <c r="AF5" s="57">
        <v>-5.44714602564102</v>
      </c>
      <c r="AG5" s="57">
        <v>0</v>
      </c>
    </row>
    <row r="6" spans="1:33" ht="15.75" customHeight="1">
      <c r="A6" s="13" t="s">
        <v>38</v>
      </c>
      <c r="B6" s="13" t="s">
        <v>949</v>
      </c>
      <c r="C6" s="17">
        <f t="shared" si="4"/>
        <v>19.09</v>
      </c>
      <c r="D6" s="17">
        <v>10</v>
      </c>
      <c r="E6" s="17">
        <v>0</v>
      </c>
      <c r="F6" s="17">
        <v>190.9</v>
      </c>
      <c r="G6" s="17">
        <v>0</v>
      </c>
      <c r="H6" s="17">
        <f t="shared" si="1"/>
        <v>0</v>
      </c>
      <c r="I6" s="17">
        <f t="shared" si="2"/>
        <v>0.30560358836348778</v>
      </c>
      <c r="J6" s="17">
        <f t="shared" si="5"/>
        <v>58.339725018589817</v>
      </c>
      <c r="K6" s="17">
        <f t="shared" si="3"/>
        <v>5.8339725018589821</v>
      </c>
      <c r="L6" s="17">
        <v>12</v>
      </c>
      <c r="M6" s="17">
        <f t="shared" si="6"/>
        <v>0.83333333333333337</v>
      </c>
      <c r="N6" s="17">
        <v>67</v>
      </c>
      <c r="O6" s="17">
        <f t="shared" ref="O6:P6" si="14">D6/7</f>
        <v>1.4285714285714286</v>
      </c>
      <c r="P6" s="17">
        <f t="shared" si="14"/>
        <v>0</v>
      </c>
      <c r="Q6" s="17">
        <f t="shared" si="8"/>
        <v>46</v>
      </c>
      <c r="R6" s="17"/>
      <c r="S6" s="57">
        <v>1.00819672131147</v>
      </c>
      <c r="T6" s="57">
        <v>0</v>
      </c>
      <c r="U6" s="57" t="s">
        <v>63</v>
      </c>
      <c r="V6" s="57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3.2885125000000008E-2</v>
      </c>
      <c r="AD6" s="57">
        <f t="shared" si="12"/>
        <v>-0.45381472500000009</v>
      </c>
      <c r="AE6" s="57">
        <v>-4.9000000000000004</v>
      </c>
      <c r="AF6" s="57">
        <v>-5.44714602564102</v>
      </c>
      <c r="AG6" s="57">
        <v>0</v>
      </c>
    </row>
    <row r="7" spans="1:33" ht="15.75" customHeight="1">
      <c r="A7" s="13" t="s">
        <v>40</v>
      </c>
      <c r="B7" s="13" t="s">
        <v>950</v>
      </c>
      <c r="C7" s="17">
        <f t="shared" si="4"/>
        <v>19.989999999999998</v>
      </c>
      <c r="D7" s="17">
        <v>3</v>
      </c>
      <c r="E7" s="17">
        <v>0</v>
      </c>
      <c r="F7" s="17">
        <v>59.97</v>
      </c>
      <c r="G7" s="17">
        <v>0</v>
      </c>
      <c r="H7" s="17">
        <f t="shared" si="1"/>
        <v>0</v>
      </c>
      <c r="I7" s="17">
        <f t="shared" si="2"/>
        <v>0.33011368191595791</v>
      </c>
      <c r="J7" s="17">
        <f t="shared" si="5"/>
        <v>19.796917504499994</v>
      </c>
      <c r="K7" s="17">
        <f t="shared" si="3"/>
        <v>6.5989725014999978</v>
      </c>
      <c r="L7" s="17">
        <v>9</v>
      </c>
      <c r="M7" s="17">
        <f t="shared" si="6"/>
        <v>0.33333333333333331</v>
      </c>
      <c r="N7" s="17">
        <v>65</v>
      </c>
      <c r="O7" s="17">
        <f t="shared" ref="O7:P7" si="15">D7/7</f>
        <v>0.42857142857142855</v>
      </c>
      <c r="P7" s="17">
        <f t="shared" si="15"/>
        <v>0</v>
      </c>
      <c r="Q7" s="17">
        <f t="shared" si="8"/>
        <v>151</v>
      </c>
      <c r="R7" s="17"/>
      <c r="S7" s="57">
        <v>1.0490405117270789</v>
      </c>
      <c r="T7" s="57">
        <v>0</v>
      </c>
      <c r="U7" s="57" t="s">
        <v>63</v>
      </c>
      <c r="V7" s="57" t="s">
        <v>63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3.2885125000000008E-2</v>
      </c>
      <c r="AD7" s="57">
        <f t="shared" si="12"/>
        <v>-0.1361444175</v>
      </c>
      <c r="AE7" s="57">
        <v>-4.9000000000000004</v>
      </c>
      <c r="AF7" s="57">
        <v>-5.4471460260000004</v>
      </c>
      <c r="AG7" s="57">
        <v>0</v>
      </c>
    </row>
    <row r="8" spans="1:33" ht="15.75" customHeight="1">
      <c r="A8" s="13" t="s">
        <v>42</v>
      </c>
      <c r="B8" s="13" t="s">
        <v>951</v>
      </c>
      <c r="C8" s="17">
        <f t="shared" si="4"/>
        <v>21.262727272727275</v>
      </c>
      <c r="D8" s="17">
        <v>11</v>
      </c>
      <c r="E8" s="17">
        <v>0</v>
      </c>
      <c r="F8" s="17">
        <v>233.89000000000001</v>
      </c>
      <c r="G8" s="17">
        <v>0</v>
      </c>
      <c r="H8" s="17">
        <f t="shared" si="1"/>
        <v>0</v>
      </c>
      <c r="I8" s="17">
        <f t="shared" si="2"/>
        <v>0.36123262010560514</v>
      </c>
      <c r="J8" s="17">
        <f t="shared" si="5"/>
        <v>84.488697516499997</v>
      </c>
      <c r="K8" s="17">
        <f t="shared" si="3"/>
        <v>7.6807906833181816</v>
      </c>
      <c r="L8" s="17">
        <v>19</v>
      </c>
      <c r="M8" s="17">
        <f t="shared" si="6"/>
        <v>0.57894736842105265</v>
      </c>
      <c r="N8" s="17">
        <v>56</v>
      </c>
      <c r="O8" s="17">
        <f t="shared" ref="O8:P8" si="16">D8/7</f>
        <v>1.5714285714285714</v>
      </c>
      <c r="P8" s="17">
        <f t="shared" si="16"/>
        <v>0</v>
      </c>
      <c r="Q8" s="17">
        <f t="shared" si="8"/>
        <v>35</v>
      </c>
      <c r="R8" s="17"/>
      <c r="S8" s="57">
        <v>0.99284009546539376</v>
      </c>
      <c r="T8" s="57">
        <v>0</v>
      </c>
      <c r="U8" s="57" t="s">
        <v>63</v>
      </c>
      <c r="V8" s="57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3.2885125000000008E-2</v>
      </c>
      <c r="AD8" s="57">
        <f t="shared" si="12"/>
        <v>-0.49919619750000005</v>
      </c>
      <c r="AE8" s="57">
        <v>-4.9000000000000004</v>
      </c>
      <c r="AF8" s="57">
        <v>-5.4471460260000004</v>
      </c>
      <c r="AG8" s="57">
        <v>0</v>
      </c>
    </row>
    <row r="9" spans="1:33" ht="15.75" customHeight="1">
      <c r="A9" s="13" t="s">
        <v>44</v>
      </c>
      <c r="B9" s="13" t="s">
        <v>952</v>
      </c>
      <c r="C9" s="17">
        <f t="shared" si="4"/>
        <v>23.990000000000002</v>
      </c>
      <c r="D9" s="17">
        <v>10</v>
      </c>
      <c r="E9" s="17">
        <v>1</v>
      </c>
      <c r="F9" s="17">
        <v>239.9</v>
      </c>
      <c r="G9" s="17">
        <v>0</v>
      </c>
      <c r="H9" s="17">
        <f t="shared" si="1"/>
        <v>0</v>
      </c>
      <c r="I9" s="17">
        <f t="shared" si="2"/>
        <v>0.41476675921217171</v>
      </c>
      <c r="J9" s="17">
        <f t="shared" si="5"/>
        <v>99.502545534999996</v>
      </c>
      <c r="K9" s="17">
        <f t="shared" si="3"/>
        <v>9.9502545534999989</v>
      </c>
      <c r="L9" s="17">
        <v>22</v>
      </c>
      <c r="M9" s="17">
        <f t="shared" si="6"/>
        <v>0.45454545454545453</v>
      </c>
      <c r="N9" s="17">
        <v>41</v>
      </c>
      <c r="O9" s="17">
        <f t="shared" ref="O9:P9" si="17">D9/7</f>
        <v>1.4285714285714286</v>
      </c>
      <c r="P9" s="17">
        <f t="shared" si="17"/>
        <v>0.14285714285714285</v>
      </c>
      <c r="Q9" s="17">
        <f t="shared" si="8"/>
        <v>26</v>
      </c>
      <c r="R9" s="17"/>
      <c r="S9" s="57">
        <v>1.1322751322751321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3.2885125000000008E-2</v>
      </c>
      <c r="AD9" s="57">
        <f t="shared" si="12"/>
        <v>-0.45381472500000009</v>
      </c>
      <c r="AE9" s="57">
        <v>-4.9000000000000004</v>
      </c>
      <c r="AF9" s="57">
        <v>-5.4958639739999997</v>
      </c>
      <c r="AG9" s="57">
        <v>0</v>
      </c>
    </row>
    <row r="10" spans="1:33" ht="15.75" customHeight="1">
      <c r="A10" s="13" t="s">
        <v>46</v>
      </c>
      <c r="B10" s="13" t="s">
        <v>953</v>
      </c>
      <c r="C10" s="17">
        <f t="shared" si="4"/>
        <v>25.535454545454545</v>
      </c>
      <c r="D10" s="17">
        <v>11</v>
      </c>
      <c r="E10" s="17">
        <v>0</v>
      </c>
      <c r="F10" s="17">
        <v>280.89</v>
      </c>
      <c r="G10" s="17">
        <v>0</v>
      </c>
      <c r="H10" s="17">
        <f t="shared" si="1"/>
        <v>0</v>
      </c>
      <c r="I10" s="17">
        <f t="shared" si="2"/>
        <v>0.44110790732493144</v>
      </c>
      <c r="J10" s="17">
        <f t="shared" si="5"/>
        <v>123.90280008849999</v>
      </c>
      <c r="K10" s="17">
        <f t="shared" si="3"/>
        <v>11.263890917136363</v>
      </c>
      <c r="L10" s="17">
        <v>7</v>
      </c>
      <c r="M10" s="17">
        <f t="shared" si="6"/>
        <v>1.5714285714285714</v>
      </c>
      <c r="N10" s="17">
        <v>32</v>
      </c>
      <c r="O10" s="17">
        <f t="shared" ref="O10:P10" si="18">D10/7</f>
        <v>1.5714285714285714</v>
      </c>
      <c r="P10" s="17">
        <f t="shared" si="18"/>
        <v>0</v>
      </c>
      <c r="Q10" s="17">
        <f t="shared" si="8"/>
        <v>20</v>
      </c>
      <c r="R10" s="17"/>
      <c r="S10" s="57">
        <v>1.2409638554216871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3.2885125000000008E-2</v>
      </c>
      <c r="AD10" s="57">
        <f t="shared" si="12"/>
        <v>-0.49919619750000005</v>
      </c>
      <c r="AE10" s="57">
        <v>-4.9000000000000004</v>
      </c>
      <c r="AF10" s="57">
        <v>-5.4958639739999997</v>
      </c>
      <c r="AG10" s="57">
        <v>0</v>
      </c>
    </row>
    <row r="11" spans="1:33" ht="15.75" customHeight="1">
      <c r="A11" s="13" t="s">
        <v>48</v>
      </c>
      <c r="B11" s="13" t="s">
        <v>954</v>
      </c>
      <c r="C11" s="17">
        <f t="shared" si="4"/>
        <v>27.189999999999998</v>
      </c>
      <c r="D11" s="17">
        <v>10</v>
      </c>
      <c r="E11" s="17">
        <v>0</v>
      </c>
      <c r="F11" s="17">
        <v>271.89999999999998</v>
      </c>
      <c r="G11" s="17">
        <v>0</v>
      </c>
      <c r="H11" s="17">
        <f t="shared" si="1"/>
        <v>0</v>
      </c>
      <c r="I11" s="17">
        <f t="shared" si="2"/>
        <v>0.46598950178374399</v>
      </c>
      <c r="J11" s="17">
        <f t="shared" si="5"/>
        <v>126.70254553499998</v>
      </c>
      <c r="K11" s="17">
        <f t="shared" si="3"/>
        <v>12.670254553499998</v>
      </c>
      <c r="L11" s="17">
        <v>11</v>
      </c>
      <c r="M11" s="17">
        <f t="shared" si="6"/>
        <v>0.90909090909090906</v>
      </c>
      <c r="N11" s="17">
        <v>16</v>
      </c>
      <c r="O11" s="17">
        <f t="shared" ref="O11:P11" si="19">D11/7</f>
        <v>1.4285714285714286</v>
      </c>
      <c r="P11" s="17">
        <f t="shared" si="19"/>
        <v>0</v>
      </c>
      <c r="Q11" s="17">
        <f t="shared" si="8"/>
        <v>11</v>
      </c>
      <c r="R11" s="17"/>
      <c r="S11" s="57">
        <v>1.438943894389439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3.2885125000000008E-2</v>
      </c>
      <c r="AD11" s="57">
        <f t="shared" si="12"/>
        <v>-0.45381472500000009</v>
      </c>
      <c r="AE11" s="57">
        <v>-4.9000000000000004</v>
      </c>
      <c r="AF11" s="57">
        <v>-5.4958639739999997</v>
      </c>
      <c r="AG11" s="57">
        <v>0</v>
      </c>
    </row>
    <row r="12" spans="1:33" ht="15.75" customHeight="1">
      <c r="A12" s="13" t="s">
        <v>50</v>
      </c>
      <c r="B12" s="13" t="s">
        <v>955</v>
      </c>
      <c r="C12" s="17">
        <f t="shared" si="4"/>
        <v>33.99</v>
      </c>
      <c r="D12" s="17">
        <v>1</v>
      </c>
      <c r="E12" s="17">
        <v>0</v>
      </c>
      <c r="F12" s="17">
        <v>33.99</v>
      </c>
      <c r="G12" s="17">
        <v>0</v>
      </c>
      <c r="H12" s="17">
        <f t="shared" si="1"/>
        <v>0</v>
      </c>
      <c r="I12" s="17">
        <f t="shared" si="2"/>
        <v>0.54205982722859647</v>
      </c>
      <c r="J12" s="17">
        <f t="shared" si="5"/>
        <v>18.424613527499996</v>
      </c>
      <c r="K12" s="17">
        <f t="shared" si="3"/>
        <v>18.424613527499996</v>
      </c>
      <c r="L12" s="17">
        <v>3</v>
      </c>
      <c r="M12" s="17">
        <f t="shared" si="6"/>
        <v>0.33333333333333331</v>
      </c>
      <c r="N12" s="17">
        <v>15</v>
      </c>
      <c r="O12" s="17">
        <f t="shared" ref="O12:P12" si="20">D12/7</f>
        <v>0.14285714285714285</v>
      </c>
      <c r="P12" s="17">
        <f t="shared" si="20"/>
        <v>0</v>
      </c>
      <c r="Q12" s="17">
        <f t="shared" si="8"/>
        <v>105</v>
      </c>
      <c r="R12" s="17"/>
      <c r="S12" s="57">
        <v>1.4355400696864109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3.2885125000000008E-2</v>
      </c>
      <c r="AD12" s="57">
        <f t="shared" si="12"/>
        <v>-4.5381472500000006E-2</v>
      </c>
      <c r="AE12" s="57">
        <v>-4.9000000000000004</v>
      </c>
      <c r="AF12" s="57">
        <v>-5.5215050000000003</v>
      </c>
      <c r="AG12" s="57">
        <v>0</v>
      </c>
    </row>
    <row r="13" spans="1:33" ht="15.75" customHeight="1">
      <c r="A13" s="13" t="s">
        <v>52</v>
      </c>
      <c r="B13" s="13" t="s">
        <v>956</v>
      </c>
      <c r="C13" s="17">
        <f t="shared" si="4"/>
        <v>34.99</v>
      </c>
      <c r="D13" s="17">
        <v>3</v>
      </c>
      <c r="E13" s="17">
        <v>0</v>
      </c>
      <c r="F13" s="17">
        <v>104.97</v>
      </c>
      <c r="G13" s="17">
        <v>0</v>
      </c>
      <c r="H13" s="17">
        <f t="shared" si="1"/>
        <v>0</v>
      </c>
      <c r="I13" s="17">
        <f t="shared" si="2"/>
        <v>0.55086063239496985</v>
      </c>
      <c r="J13" s="17">
        <f t="shared" si="5"/>
        <v>57.82384058249999</v>
      </c>
      <c r="K13" s="17">
        <f t="shared" si="3"/>
        <v>19.274613527499998</v>
      </c>
      <c r="L13" s="17">
        <v>5</v>
      </c>
      <c r="M13" s="17">
        <f t="shared" si="6"/>
        <v>0.6</v>
      </c>
      <c r="N13" s="17">
        <v>15</v>
      </c>
      <c r="O13" s="17">
        <f t="shared" ref="O13:P13" si="21">D13/7</f>
        <v>0.42857142857142855</v>
      </c>
      <c r="P13" s="17">
        <f t="shared" si="21"/>
        <v>0</v>
      </c>
      <c r="Q13" s="17">
        <f t="shared" si="8"/>
        <v>35</v>
      </c>
      <c r="R13" s="17"/>
      <c r="S13" s="57">
        <v>1.333333333333333</v>
      </c>
      <c r="T13" s="57">
        <v>280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3.2885125000000008E-2</v>
      </c>
      <c r="AD13" s="57">
        <f t="shared" si="12"/>
        <v>-0.1361444175</v>
      </c>
      <c r="AE13" s="57">
        <v>-4.9000000000000004</v>
      </c>
      <c r="AF13" s="57">
        <v>-5.5215050000000003</v>
      </c>
      <c r="AG13" s="57">
        <v>0</v>
      </c>
    </row>
    <row r="14" spans="1:33" ht="15.75" customHeight="1">
      <c r="A14" s="13" t="s">
        <v>54</v>
      </c>
      <c r="B14" s="13" t="s">
        <v>88</v>
      </c>
      <c r="C14" s="17">
        <f t="shared" si="4"/>
        <v>38.99</v>
      </c>
      <c r="D14" s="17">
        <v>3</v>
      </c>
      <c r="E14" s="17">
        <v>0</v>
      </c>
      <c r="F14" s="17">
        <v>116.97</v>
      </c>
      <c r="G14" s="17">
        <v>0</v>
      </c>
      <c r="H14" s="17">
        <f t="shared" si="1"/>
        <v>0</v>
      </c>
      <c r="I14" s="17">
        <f t="shared" si="2"/>
        <v>0.58154946210566805</v>
      </c>
      <c r="J14" s="17">
        <f t="shared" si="5"/>
        <v>68.023840582499986</v>
      </c>
      <c r="K14" s="17">
        <f t="shared" si="3"/>
        <v>22.674613527499996</v>
      </c>
      <c r="L14" s="17">
        <v>5</v>
      </c>
      <c r="M14" s="17">
        <f t="shared" si="6"/>
        <v>0.6</v>
      </c>
      <c r="N14" s="17">
        <v>10</v>
      </c>
      <c r="O14" s="17">
        <f t="shared" ref="O14:P14" si="22">D14/7</f>
        <v>0.42857142857142855</v>
      </c>
      <c r="P14" s="17">
        <f t="shared" si="22"/>
        <v>0</v>
      </c>
      <c r="Q14" s="17">
        <f t="shared" si="8"/>
        <v>23</v>
      </c>
      <c r="R14" s="17"/>
      <c r="S14" s="57">
        <v>1.364928909952607</v>
      </c>
      <c r="T14" s="57">
        <v>280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3.2885125000000008E-2</v>
      </c>
      <c r="AD14" s="57">
        <f t="shared" si="12"/>
        <v>-0.1361444175</v>
      </c>
      <c r="AE14" s="57">
        <v>-4.9000000000000004</v>
      </c>
      <c r="AF14" s="57">
        <v>-5.5215050000000003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38.49</v>
      </c>
      <c r="D15" s="17">
        <v>2</v>
      </c>
      <c r="E15" s="17">
        <v>0</v>
      </c>
      <c r="F15" s="17">
        <v>76.98</v>
      </c>
      <c r="G15" s="17">
        <v>0</v>
      </c>
      <c r="H15" s="17">
        <f t="shared" si="1"/>
        <v>0</v>
      </c>
      <c r="I15" s="17">
        <f t="shared" si="2"/>
        <v>0.57806218569758372</v>
      </c>
      <c r="J15" s="17">
        <f t="shared" si="5"/>
        <v>44.499227054999999</v>
      </c>
      <c r="K15" s="17">
        <f t="shared" si="3"/>
        <v>22.249613527499999</v>
      </c>
      <c r="L15" s="17">
        <v>8</v>
      </c>
      <c r="M15" s="17">
        <f t="shared" si="6"/>
        <v>0.25</v>
      </c>
      <c r="N15" s="17">
        <v>8</v>
      </c>
      <c r="O15" s="17">
        <f t="shared" ref="O15:P15" si="23">D15/7</f>
        <v>0.2857142857142857</v>
      </c>
      <c r="P15" s="17">
        <f t="shared" si="23"/>
        <v>0</v>
      </c>
      <c r="Q15" s="17">
        <f t="shared" si="8"/>
        <v>28</v>
      </c>
      <c r="R15" s="17"/>
      <c r="S15" s="57">
        <v>1.5730337078651691</v>
      </c>
      <c r="T15" s="57">
        <v>280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3.2885125000000008E-2</v>
      </c>
      <c r="AD15" s="57">
        <f t="shared" si="12"/>
        <v>-9.0762945000000012E-2</v>
      </c>
      <c r="AE15" s="57">
        <v>-4.9000000000000004</v>
      </c>
      <c r="AF15" s="57">
        <v>-5.5215050000000003</v>
      </c>
      <c r="AG15" s="57">
        <v>0</v>
      </c>
    </row>
    <row r="16" spans="1:33" ht="15.75" customHeight="1">
      <c r="A16" s="13" t="s">
        <v>57</v>
      </c>
      <c r="B16" s="13" t="s">
        <v>957</v>
      </c>
      <c r="C16" s="17">
        <f t="shared" si="4"/>
        <v>38.656666666666666</v>
      </c>
      <c r="D16" s="17">
        <v>3</v>
      </c>
      <c r="E16" s="17">
        <v>0</v>
      </c>
      <c r="F16" s="17">
        <v>115.97</v>
      </c>
      <c r="G16" s="17">
        <v>0</v>
      </c>
      <c r="H16" s="17">
        <f t="shared" si="1"/>
        <v>0</v>
      </c>
      <c r="I16" s="17">
        <f t="shared" si="2"/>
        <v>0.57923463466844871</v>
      </c>
      <c r="J16" s="17">
        <f t="shared" si="5"/>
        <v>67.173840582499992</v>
      </c>
      <c r="K16" s="17">
        <f t="shared" si="3"/>
        <v>22.391280194166665</v>
      </c>
      <c r="L16" s="17">
        <v>11</v>
      </c>
      <c r="M16" s="17">
        <f t="shared" si="6"/>
        <v>0.27272727272727271</v>
      </c>
      <c r="N16" s="17">
        <v>6</v>
      </c>
      <c r="O16" s="17">
        <f t="shared" ref="O16:P16" si="24">D16/7</f>
        <v>0.42857142857142855</v>
      </c>
      <c r="P16" s="17">
        <f t="shared" si="24"/>
        <v>0</v>
      </c>
      <c r="Q16" s="17">
        <f t="shared" si="8"/>
        <v>14</v>
      </c>
      <c r="R16" s="17"/>
      <c r="S16" s="57">
        <v>1.6470588235294119</v>
      </c>
      <c r="T16" s="57">
        <v>280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3.2885125000000008E-2</v>
      </c>
      <c r="AD16" s="57">
        <f t="shared" si="12"/>
        <v>-0.1361444175</v>
      </c>
      <c r="AE16" s="57">
        <v>-4.9000000000000004</v>
      </c>
      <c r="AF16" s="57">
        <v>-5.5215050000000003</v>
      </c>
      <c r="AG16" s="57">
        <v>0</v>
      </c>
    </row>
    <row r="17" spans="1:33" ht="15.75" customHeight="1">
      <c r="A17" s="13" t="s">
        <v>59</v>
      </c>
      <c r="B17" s="13" t="s">
        <v>952</v>
      </c>
      <c r="C17" s="17">
        <f t="shared" si="4"/>
        <v>36.99</v>
      </c>
      <c r="D17" s="17">
        <v>1</v>
      </c>
      <c r="E17" s="17">
        <v>0</v>
      </c>
      <c r="F17" s="17">
        <v>36.99</v>
      </c>
      <c r="G17" s="17">
        <v>0</v>
      </c>
      <c r="H17" s="17">
        <f t="shared" si="1"/>
        <v>0</v>
      </c>
      <c r="I17" s="17">
        <f t="shared" si="2"/>
        <v>0.56703469931062445</v>
      </c>
      <c r="J17" s="17">
        <f t="shared" si="5"/>
        <v>20.974613527500001</v>
      </c>
      <c r="K17" s="17">
        <f t="shared" si="3"/>
        <v>20.974613527500001</v>
      </c>
      <c r="L17" s="17">
        <v>5</v>
      </c>
      <c r="M17" s="17">
        <f t="shared" si="6"/>
        <v>0.2</v>
      </c>
      <c r="N17" s="17">
        <v>5</v>
      </c>
      <c r="O17" s="17">
        <f t="shared" ref="O17:P17" si="25">D17/7</f>
        <v>0.14285714285714285</v>
      </c>
      <c r="P17" s="17">
        <f t="shared" si="25"/>
        <v>0</v>
      </c>
      <c r="Q17" s="17">
        <f t="shared" si="8"/>
        <v>35</v>
      </c>
      <c r="R17" s="17"/>
      <c r="S17" s="57">
        <v>1.803921568627451</v>
      </c>
      <c r="T17" s="57">
        <v>280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3.2885125000000008E-2</v>
      </c>
      <c r="AD17" s="57">
        <f t="shared" si="12"/>
        <v>-4.5381472500000006E-2</v>
      </c>
      <c r="AE17" s="57">
        <v>-4.9000000000000004</v>
      </c>
      <c r="AF17" s="57">
        <v>-5.5215050000000003</v>
      </c>
      <c r="AG17" s="57">
        <v>0</v>
      </c>
    </row>
    <row r="18" spans="1:33" ht="15.75" customHeight="1">
      <c r="A18" s="13" t="s">
        <v>61</v>
      </c>
      <c r="B18" s="13" t="s">
        <v>88</v>
      </c>
      <c r="C18" s="17">
        <f t="shared" si="4"/>
        <v>28.99</v>
      </c>
      <c r="D18" s="17">
        <v>2</v>
      </c>
      <c r="E18" s="17">
        <v>0</v>
      </c>
      <c r="F18" s="17">
        <v>57.98</v>
      </c>
      <c r="G18" s="17">
        <v>0</v>
      </c>
      <c r="H18" s="17">
        <f t="shared" si="1"/>
        <v>0</v>
      </c>
      <c r="I18" s="17">
        <f t="shared" si="2"/>
        <v>0.48894837969989635</v>
      </c>
      <c r="J18" s="17">
        <f t="shared" si="5"/>
        <v>28.349227054999989</v>
      </c>
      <c r="K18" s="17">
        <f t="shared" si="3"/>
        <v>14.174613527499995</v>
      </c>
      <c r="L18" s="17">
        <v>10</v>
      </c>
      <c r="M18" s="17">
        <f t="shared" si="6"/>
        <v>0.2</v>
      </c>
      <c r="N18" s="17">
        <v>2</v>
      </c>
      <c r="O18" s="17">
        <f t="shared" ref="O18:P18" si="26">D18/7</f>
        <v>0.2857142857142857</v>
      </c>
      <c r="P18" s="17">
        <f t="shared" si="26"/>
        <v>0</v>
      </c>
      <c r="Q18" s="17">
        <f t="shared" si="8"/>
        <v>7</v>
      </c>
      <c r="R18" s="17"/>
      <c r="S18" s="57">
        <v>2.1374045801526722</v>
      </c>
      <c r="T18" s="57">
        <v>280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3.2885125000000008E-2</v>
      </c>
      <c r="AD18" s="57">
        <f t="shared" si="12"/>
        <v>-9.0762945000000012E-2</v>
      </c>
      <c r="AE18" s="57">
        <v>-4.9000000000000004</v>
      </c>
      <c r="AF18" s="57">
        <v>-5.5215050000000003</v>
      </c>
      <c r="AG18" s="57">
        <v>0</v>
      </c>
    </row>
    <row r="19" spans="1:33" ht="15.75" customHeight="1">
      <c r="A19" s="13" t="s">
        <v>64</v>
      </c>
      <c r="B19" s="13" t="s">
        <v>482</v>
      </c>
      <c r="C19" s="17">
        <f t="shared" si="4"/>
        <v>27.99</v>
      </c>
      <c r="D19" s="17">
        <v>1</v>
      </c>
      <c r="E19" s="17">
        <v>0</v>
      </c>
      <c r="F19" s="17">
        <v>27.99</v>
      </c>
      <c r="G19" s="17">
        <v>0</v>
      </c>
      <c r="H19" s="17">
        <f t="shared" si="1"/>
        <v>0</v>
      </c>
      <c r="I19" s="17">
        <f t="shared" si="2"/>
        <v>0.47604907207931396</v>
      </c>
      <c r="J19" s="17">
        <f t="shared" si="5"/>
        <v>13.324613527499997</v>
      </c>
      <c r="K19" s="17">
        <f t="shared" si="3"/>
        <v>13.324613527499997</v>
      </c>
      <c r="L19" s="17">
        <v>2</v>
      </c>
      <c r="M19" s="17">
        <f t="shared" si="6"/>
        <v>0.5</v>
      </c>
      <c r="N19" s="17">
        <v>0</v>
      </c>
      <c r="O19" s="17">
        <f t="shared" ref="O19:P19" si="27">D19/7</f>
        <v>0.14285714285714285</v>
      </c>
      <c r="P19" s="17">
        <f t="shared" si="27"/>
        <v>0</v>
      </c>
      <c r="Q19" s="17">
        <f t="shared" si="8"/>
        <v>0</v>
      </c>
      <c r="R19" s="17"/>
      <c r="S19" s="57">
        <v>0</v>
      </c>
      <c r="T19" s="57">
        <v>280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3.2885125000000008E-2</v>
      </c>
      <c r="AD19" s="57">
        <f t="shared" si="12"/>
        <v>-4.5381472500000006E-2</v>
      </c>
      <c r="AE19" s="57">
        <v>-4.9000000000000004</v>
      </c>
      <c r="AF19" s="57">
        <v>-5.5215050000000003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280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3.2885125000000008E-2</v>
      </c>
      <c r="AD20" s="57">
        <f t="shared" si="12"/>
        <v>0</v>
      </c>
      <c r="AE20" s="57">
        <v>-4.9000000000000004</v>
      </c>
      <c r="AF20" s="57">
        <v>-5.5215050000000003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560</v>
      </c>
      <c r="U21" s="58">
        <v>160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3.2885125000000008E-2</v>
      </c>
      <c r="AD21" s="57">
        <f t="shared" si="12"/>
        <v>0</v>
      </c>
      <c r="AE21" s="57">
        <v>-4.9000000000000004</v>
      </c>
      <c r="AF21" s="57">
        <v>-5.5215050000000003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560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3.2885125000000008E-2</v>
      </c>
      <c r="AD22" s="57">
        <f t="shared" si="12"/>
        <v>0</v>
      </c>
      <c r="AE22" s="57">
        <v>-4.9000000000000004</v>
      </c>
      <c r="AF22" s="57">
        <v>-5.5215050000000003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560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3.2885125000000008E-2</v>
      </c>
      <c r="AD23" s="57">
        <f t="shared" si="12"/>
        <v>0</v>
      </c>
      <c r="AE23" s="57">
        <v>-4.9000000000000004</v>
      </c>
      <c r="AF23" s="57">
        <v>-5.5215050000000003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560</v>
      </c>
      <c r="U24" s="58" t="s">
        <v>63</v>
      </c>
      <c r="V24" s="61" t="s">
        <v>958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3.2885125000000008E-2</v>
      </c>
      <c r="AD24" s="57">
        <f t="shared" si="12"/>
        <v>0</v>
      </c>
      <c r="AE24" s="57">
        <v>-4.9000000000000004</v>
      </c>
      <c r="AF24" s="57">
        <v>-5.5215050000000003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280</v>
      </c>
      <c r="U25" s="58">
        <v>160</v>
      </c>
      <c r="V25" s="61" t="s">
        <v>959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3.2885125000000008E-2</v>
      </c>
      <c r="AD25" s="57">
        <f t="shared" si="12"/>
        <v>0</v>
      </c>
      <c r="AE25" s="57">
        <v>-4.9000000000000004</v>
      </c>
      <c r="AF25" s="57">
        <v>-5.5215050000000003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280</v>
      </c>
      <c r="U26" s="58">
        <v>160</v>
      </c>
      <c r="V26" s="61" t="s">
        <v>959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3.2885125000000008E-2</v>
      </c>
      <c r="AD26" s="57">
        <f t="shared" si="12"/>
        <v>0</v>
      </c>
      <c r="AE26" s="57">
        <v>-4.9000000000000004</v>
      </c>
      <c r="AF26" s="57">
        <v>-5.5215050000000003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280</v>
      </c>
      <c r="U27" s="58">
        <v>160</v>
      </c>
      <c r="V27" s="61" t="s">
        <v>959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3.2885125000000008E-2</v>
      </c>
      <c r="AD27" s="57">
        <f t="shared" si="12"/>
        <v>0</v>
      </c>
      <c r="AE27" s="57">
        <v>-4.9000000000000004</v>
      </c>
      <c r="AF27" s="57">
        <v>-5.5215050000000003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280</v>
      </c>
      <c r="U28" s="58">
        <v>160</v>
      </c>
      <c r="V28" s="61" t="s">
        <v>960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3.2885125000000008E-2</v>
      </c>
      <c r="AD28" s="57">
        <f t="shared" si="12"/>
        <v>0</v>
      </c>
      <c r="AE28" s="57">
        <v>-4.9000000000000004</v>
      </c>
      <c r="AF28" s="57">
        <v>-5.4183250266250003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280</v>
      </c>
      <c r="U29" s="58">
        <v>160</v>
      </c>
      <c r="V29" s="61" t="s">
        <v>960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3.2885125000000008E-2</v>
      </c>
      <c r="AD29" s="57">
        <f t="shared" si="12"/>
        <v>0</v>
      </c>
      <c r="AE29" s="57">
        <v>-4.9000000000000004</v>
      </c>
      <c r="AF29" s="57">
        <v>-5.4183250266250003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280</v>
      </c>
      <c r="U30" s="58">
        <v>160</v>
      </c>
      <c r="V30" s="61" t="s">
        <v>960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3.2885125000000008E-2</v>
      </c>
      <c r="AD30" s="57">
        <f t="shared" si="12"/>
        <v>0</v>
      </c>
      <c r="AE30" s="57">
        <v>-4.9000000000000004</v>
      </c>
      <c r="AF30" s="57">
        <v>-5.4183250266250003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57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3.2885125000000008E-2</v>
      </c>
      <c r="AD31" s="57">
        <f t="shared" si="12"/>
        <v>0</v>
      </c>
      <c r="AE31" s="57">
        <v>-4.9000000000000004</v>
      </c>
      <c r="AF31" s="57">
        <v>-5.4183250266250003</v>
      </c>
      <c r="AG31" s="57">
        <v>0</v>
      </c>
    </row>
    <row r="32" spans="1:33" ht="15.75" customHeight="1">
      <c r="A32" s="13"/>
      <c r="B32" s="13"/>
      <c r="C32" s="23"/>
      <c r="D32" s="15"/>
      <c r="E32" s="15"/>
      <c r="F32" s="14"/>
      <c r="G32" s="14"/>
      <c r="H32" s="15"/>
      <c r="I32" s="15"/>
      <c r="J32" s="23"/>
      <c r="K32" s="23"/>
      <c r="L32" s="15"/>
      <c r="M32" s="15"/>
      <c r="N32" s="15"/>
      <c r="O32" s="15"/>
      <c r="P32" s="23"/>
      <c r="Q32" s="23"/>
      <c r="R32" s="2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20"/>
    </row>
    <row r="33" spans="1:33" ht="15.75" customHeight="1">
      <c r="A33" s="13"/>
      <c r="B33" s="13"/>
      <c r="C33" s="23"/>
      <c r="D33" s="15"/>
      <c r="E33" s="15"/>
      <c r="F33" s="14"/>
      <c r="G33" s="14"/>
      <c r="H33" s="15"/>
      <c r="I33" s="15"/>
      <c r="J33" s="23"/>
      <c r="K33" s="23"/>
      <c r="L33" s="15"/>
      <c r="M33" s="15"/>
      <c r="N33" s="15"/>
      <c r="O33" s="15"/>
      <c r="P33" s="23"/>
      <c r="Q33" s="23"/>
      <c r="R33" s="2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20"/>
    </row>
    <row r="34" spans="1:33" ht="15.75" customHeight="1">
      <c r="A34" s="13"/>
      <c r="B34" s="13"/>
      <c r="C34" s="23"/>
      <c r="D34" s="15"/>
      <c r="E34" s="15"/>
      <c r="F34" s="14"/>
      <c r="G34" s="14"/>
      <c r="H34" s="15"/>
      <c r="I34" s="15"/>
      <c r="J34" s="23"/>
      <c r="K34" s="23"/>
      <c r="L34" s="15"/>
      <c r="M34" s="15"/>
      <c r="N34" s="15"/>
      <c r="O34" s="15"/>
      <c r="P34" s="23"/>
      <c r="Q34" s="23"/>
      <c r="R34" s="2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20"/>
    </row>
    <row r="35" spans="1:33" ht="15.75" customHeight="1">
      <c r="A35" s="13"/>
      <c r="B35" s="13"/>
      <c r="C35" s="23"/>
      <c r="D35" s="15"/>
      <c r="E35" s="15"/>
      <c r="F35" s="14"/>
      <c r="G35" s="14"/>
      <c r="H35" s="15"/>
      <c r="I35" s="15"/>
      <c r="J35" s="23"/>
      <c r="K35" s="23"/>
      <c r="L35" s="15"/>
      <c r="M35" s="15"/>
      <c r="N35" s="15"/>
      <c r="O35" s="15"/>
      <c r="P35" s="23"/>
      <c r="Q35" s="23"/>
      <c r="R35" s="2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20"/>
    </row>
    <row r="36" spans="1:33" ht="15.75" customHeight="1">
      <c r="A36" s="13"/>
      <c r="B36" s="13"/>
      <c r="C36" s="23"/>
      <c r="D36" s="15"/>
      <c r="E36" s="15"/>
      <c r="F36" s="14"/>
      <c r="G36" s="14"/>
      <c r="H36" s="15"/>
      <c r="I36" s="15"/>
      <c r="J36" s="23"/>
      <c r="K36" s="23"/>
      <c r="L36" s="15"/>
      <c r="M36" s="15"/>
      <c r="N36" s="15"/>
      <c r="O36" s="15"/>
      <c r="P36" s="23"/>
      <c r="Q36" s="23"/>
      <c r="R36" s="2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20"/>
    </row>
    <row r="37" spans="1:33" ht="15.75" customHeight="1">
      <c r="A37" s="13"/>
      <c r="B37" s="13"/>
      <c r="C37" s="23"/>
      <c r="D37" s="15"/>
      <c r="E37" s="15"/>
      <c r="F37" s="14"/>
      <c r="G37" s="14"/>
      <c r="H37" s="15"/>
      <c r="I37" s="15"/>
      <c r="J37" s="23"/>
      <c r="K37" s="23"/>
      <c r="L37" s="15"/>
      <c r="M37" s="15"/>
      <c r="N37" s="15"/>
      <c r="O37" s="15"/>
      <c r="P37" s="23"/>
      <c r="Q37" s="23"/>
      <c r="R37" s="2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20"/>
    </row>
    <row r="38" spans="1:33" ht="15.75" customHeight="1">
      <c r="A38" s="13"/>
      <c r="B38" s="13"/>
      <c r="C38" s="23"/>
      <c r="D38" s="15"/>
      <c r="E38" s="15"/>
      <c r="F38" s="14"/>
      <c r="G38" s="14"/>
      <c r="H38" s="15"/>
      <c r="I38" s="15"/>
      <c r="J38" s="23"/>
      <c r="K38" s="23"/>
      <c r="L38" s="15"/>
      <c r="M38" s="15"/>
      <c r="N38" s="15"/>
      <c r="O38" s="15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20"/>
    </row>
    <row r="39" spans="1:33" ht="15.75" customHeight="1">
      <c r="A39" s="13"/>
      <c r="B39" s="13"/>
      <c r="C39" s="23"/>
      <c r="D39" s="15"/>
      <c r="E39" s="15"/>
      <c r="F39" s="14"/>
      <c r="G39" s="14"/>
      <c r="H39" s="15"/>
      <c r="I39" s="15"/>
      <c r="J39" s="23"/>
      <c r="K39" s="23"/>
      <c r="L39" s="15"/>
      <c r="M39" s="15"/>
      <c r="N39" s="15"/>
      <c r="O39" s="15"/>
      <c r="P39" s="23"/>
      <c r="Q39" s="23"/>
      <c r="R39" s="2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20"/>
    </row>
    <row r="40" spans="1:33" ht="15.75" customHeight="1">
      <c r="A40" s="13"/>
      <c r="B40" s="13"/>
      <c r="C40" s="23"/>
      <c r="D40" s="15"/>
      <c r="E40" s="15"/>
      <c r="F40" s="14"/>
      <c r="G40" s="14"/>
      <c r="H40" s="15"/>
      <c r="I40" s="15"/>
      <c r="J40" s="23"/>
      <c r="K40" s="23"/>
      <c r="L40" s="15"/>
      <c r="M40" s="15"/>
      <c r="N40" s="15"/>
      <c r="O40" s="15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20"/>
    </row>
    <row r="41" spans="1:33" ht="15.75" customHeight="1">
      <c r="A41" s="13"/>
      <c r="B41" s="13"/>
      <c r="C41" s="23"/>
      <c r="D41" s="15"/>
      <c r="E41" s="15"/>
      <c r="F41" s="14"/>
      <c r="G41" s="14"/>
      <c r="H41" s="15"/>
      <c r="I41" s="15"/>
      <c r="J41" s="23"/>
      <c r="K41" s="23"/>
      <c r="L41" s="15"/>
      <c r="M41" s="15"/>
      <c r="N41" s="15"/>
      <c r="O41" s="15"/>
      <c r="P41" s="23"/>
      <c r="Q41" s="23"/>
      <c r="R41" s="2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20"/>
    </row>
    <row r="42" spans="1:33" ht="15.75" customHeight="1">
      <c r="A42" s="13"/>
      <c r="B42" s="13"/>
      <c r="C42" s="23"/>
      <c r="D42" s="15"/>
      <c r="E42" s="15"/>
      <c r="F42" s="14"/>
      <c r="G42" s="14"/>
      <c r="H42" s="15"/>
      <c r="I42" s="15"/>
      <c r="J42" s="23"/>
      <c r="K42" s="23"/>
      <c r="L42" s="15"/>
      <c r="M42" s="15"/>
      <c r="N42" s="15"/>
      <c r="O42" s="15"/>
      <c r="P42" s="23"/>
      <c r="Q42" s="23"/>
      <c r="R42" s="2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20"/>
    </row>
    <row r="43" spans="1:33" ht="15.75" customHeight="1">
      <c r="A43" s="13"/>
      <c r="B43" s="13"/>
      <c r="C43" s="23"/>
      <c r="D43" s="15"/>
      <c r="E43" s="15"/>
      <c r="F43" s="14"/>
      <c r="G43" s="14"/>
      <c r="H43" s="15"/>
      <c r="I43" s="15"/>
      <c r="J43" s="23"/>
      <c r="K43" s="23"/>
      <c r="L43" s="15"/>
      <c r="M43" s="15"/>
      <c r="N43" s="15"/>
      <c r="O43" s="15"/>
      <c r="P43" s="23"/>
      <c r="Q43" s="23"/>
      <c r="R43" s="2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20"/>
    </row>
    <row r="44" spans="1:33" ht="15.75" customHeight="1">
      <c r="A44" s="13"/>
      <c r="B44" s="13"/>
      <c r="C44" s="23"/>
      <c r="D44" s="15"/>
      <c r="E44" s="15"/>
      <c r="F44" s="14"/>
      <c r="G44" s="14"/>
      <c r="H44" s="15"/>
      <c r="I44" s="15"/>
      <c r="J44" s="23"/>
      <c r="K44" s="23"/>
      <c r="L44" s="15"/>
      <c r="M44" s="15"/>
      <c r="N44" s="15"/>
      <c r="O44" s="15"/>
      <c r="P44" s="23"/>
      <c r="Q44" s="23"/>
      <c r="R44" s="2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20"/>
    </row>
    <row r="45" spans="1:33" ht="15.75" customHeight="1">
      <c r="A45" s="13"/>
      <c r="B45" s="13"/>
      <c r="C45" s="23"/>
      <c r="D45" s="15"/>
      <c r="E45" s="15"/>
      <c r="F45" s="14"/>
      <c r="G45" s="14"/>
      <c r="H45" s="15"/>
      <c r="I45" s="15"/>
      <c r="J45" s="23"/>
      <c r="K45" s="23"/>
      <c r="L45" s="15"/>
      <c r="M45" s="15"/>
      <c r="N45" s="15"/>
      <c r="O45" s="15"/>
      <c r="P45" s="23"/>
      <c r="Q45" s="23"/>
      <c r="R45" s="2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20"/>
    </row>
    <row r="46" spans="1:33" ht="15.75" customHeight="1">
      <c r="A46" s="13"/>
      <c r="B46" s="13"/>
      <c r="C46" s="23"/>
      <c r="D46" s="15"/>
      <c r="E46" s="15"/>
      <c r="F46" s="14"/>
      <c r="G46" s="14"/>
      <c r="H46" s="15"/>
      <c r="I46" s="15"/>
      <c r="J46" s="23"/>
      <c r="K46" s="23"/>
      <c r="L46" s="15"/>
      <c r="M46" s="15"/>
      <c r="N46" s="15"/>
      <c r="O46" s="15"/>
      <c r="P46" s="23"/>
      <c r="Q46" s="23"/>
      <c r="R46" s="2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20"/>
    </row>
    <row r="47" spans="1:33" ht="15.75" customHeight="1">
      <c r="A47" s="13"/>
      <c r="B47" s="13"/>
      <c r="C47" s="23"/>
      <c r="D47" s="15"/>
      <c r="E47" s="15"/>
      <c r="F47" s="14"/>
      <c r="G47" s="14"/>
      <c r="H47" s="15"/>
      <c r="I47" s="15"/>
      <c r="J47" s="23"/>
      <c r="K47" s="23"/>
      <c r="L47" s="15"/>
      <c r="M47" s="15"/>
      <c r="N47" s="15"/>
      <c r="O47" s="15"/>
      <c r="P47" s="23"/>
      <c r="Q47" s="23"/>
      <c r="R47" s="2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20"/>
    </row>
    <row r="48" spans="1:33" ht="15.75" customHeight="1">
      <c r="A48" s="13"/>
      <c r="B48" s="13"/>
      <c r="C48" s="23"/>
      <c r="D48" s="15"/>
      <c r="E48" s="15"/>
      <c r="F48" s="14"/>
      <c r="G48" s="14"/>
      <c r="H48" s="15"/>
      <c r="I48" s="15"/>
      <c r="J48" s="23"/>
      <c r="K48" s="23"/>
      <c r="L48" s="15"/>
      <c r="M48" s="15"/>
      <c r="N48" s="15"/>
      <c r="O48" s="15"/>
      <c r="P48" s="23"/>
      <c r="Q48" s="23"/>
      <c r="R48" s="2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20"/>
    </row>
    <row r="49" spans="1:33" ht="15.75" customHeight="1">
      <c r="A49" s="13"/>
      <c r="B49" s="13"/>
      <c r="C49" s="23"/>
      <c r="D49" s="15"/>
      <c r="E49" s="15"/>
      <c r="F49" s="14"/>
      <c r="G49" s="14"/>
      <c r="H49" s="15"/>
      <c r="I49" s="15"/>
      <c r="J49" s="23"/>
      <c r="K49" s="23"/>
      <c r="L49" s="15"/>
      <c r="M49" s="15"/>
      <c r="N49" s="15"/>
      <c r="O49" s="15"/>
      <c r="P49" s="23"/>
      <c r="Q49" s="23"/>
      <c r="R49" s="2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20"/>
    </row>
    <row r="50" spans="1:33" ht="15.75" customHeight="1">
      <c r="A50" s="13"/>
      <c r="B50" s="13"/>
      <c r="C50" s="23"/>
      <c r="D50" s="15"/>
      <c r="E50" s="15"/>
      <c r="F50" s="14"/>
      <c r="G50" s="14"/>
      <c r="H50" s="15"/>
      <c r="I50" s="15"/>
      <c r="J50" s="23"/>
      <c r="K50" s="23"/>
      <c r="L50" s="15"/>
      <c r="M50" s="15"/>
      <c r="N50" s="15"/>
      <c r="O50" s="15"/>
      <c r="P50" s="23"/>
      <c r="Q50" s="23"/>
      <c r="R50" s="2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20"/>
    </row>
    <row r="51" spans="1:33" ht="15.75" customHeight="1">
      <c r="A51" s="13"/>
      <c r="B51" s="13"/>
      <c r="C51" s="23"/>
      <c r="D51" s="15"/>
      <c r="E51" s="15"/>
      <c r="F51" s="14"/>
      <c r="G51" s="14"/>
      <c r="H51" s="15"/>
      <c r="I51" s="15"/>
      <c r="J51" s="23"/>
      <c r="K51" s="23"/>
      <c r="L51" s="15"/>
      <c r="M51" s="15"/>
      <c r="N51" s="15"/>
      <c r="O51" s="15"/>
      <c r="P51" s="23"/>
      <c r="Q51" s="23"/>
      <c r="R51" s="2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20"/>
    </row>
    <row r="52" spans="1:33" ht="15.75" customHeight="1">
      <c r="A52" s="13"/>
      <c r="B52" s="13"/>
      <c r="C52" s="23"/>
      <c r="D52" s="15"/>
      <c r="E52" s="15"/>
      <c r="F52" s="14"/>
      <c r="G52" s="14"/>
      <c r="H52" s="15"/>
      <c r="I52" s="15"/>
      <c r="J52" s="23"/>
      <c r="K52" s="23"/>
      <c r="L52" s="15"/>
      <c r="M52" s="15"/>
      <c r="N52" s="15"/>
      <c r="O52" s="15"/>
      <c r="P52" s="23"/>
      <c r="Q52" s="23"/>
      <c r="R52" s="2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20"/>
    </row>
    <row r="53" spans="1:33" ht="15.75" customHeight="1">
      <c r="A53" s="13"/>
      <c r="B53" s="13"/>
      <c r="C53" s="23"/>
      <c r="D53" s="15"/>
      <c r="E53" s="15"/>
      <c r="F53" s="14"/>
      <c r="G53" s="14"/>
      <c r="H53" s="15"/>
      <c r="I53" s="15"/>
      <c r="J53" s="23"/>
      <c r="K53" s="23"/>
      <c r="L53" s="15"/>
      <c r="M53" s="15"/>
      <c r="N53" s="15"/>
      <c r="O53" s="15"/>
      <c r="P53" s="23"/>
      <c r="Q53" s="23"/>
      <c r="R53" s="2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20"/>
    </row>
    <row r="54" spans="1:33" ht="15.75" customHeight="1">
      <c r="A54" s="13"/>
      <c r="B54" s="13"/>
      <c r="C54" s="23"/>
      <c r="D54" s="15"/>
      <c r="E54" s="15"/>
      <c r="F54" s="14"/>
      <c r="G54" s="14"/>
      <c r="H54" s="15"/>
      <c r="I54" s="15"/>
      <c r="J54" s="23"/>
      <c r="K54" s="23"/>
      <c r="L54" s="15"/>
      <c r="M54" s="15"/>
      <c r="N54" s="15"/>
      <c r="O54" s="15"/>
      <c r="P54" s="23"/>
      <c r="Q54" s="23"/>
      <c r="R54" s="2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20"/>
    </row>
    <row r="55" spans="1:33" ht="15.75" customHeight="1">
      <c r="A55" s="13"/>
      <c r="B55" s="13"/>
      <c r="C55" s="23"/>
      <c r="D55" s="15"/>
      <c r="E55" s="15"/>
      <c r="F55" s="14"/>
      <c r="G55" s="14"/>
      <c r="H55" s="15"/>
      <c r="I55" s="15"/>
      <c r="J55" s="23"/>
      <c r="K55" s="23"/>
      <c r="L55" s="15"/>
      <c r="M55" s="15"/>
      <c r="N55" s="15"/>
      <c r="O55" s="15"/>
      <c r="P55" s="23"/>
      <c r="Q55" s="23"/>
      <c r="R55" s="2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20"/>
    </row>
    <row r="56" spans="1:33" ht="15.75" customHeight="1">
      <c r="A56" s="13"/>
      <c r="B56" s="13"/>
      <c r="C56" s="23"/>
      <c r="D56" s="15"/>
      <c r="E56" s="15"/>
      <c r="F56" s="14"/>
      <c r="G56" s="14"/>
      <c r="H56" s="15"/>
      <c r="I56" s="15"/>
      <c r="J56" s="23"/>
      <c r="K56" s="23"/>
      <c r="L56" s="15"/>
      <c r="M56" s="15"/>
      <c r="N56" s="15"/>
      <c r="O56" s="15"/>
      <c r="P56" s="23"/>
      <c r="Q56" s="23"/>
      <c r="R56" s="2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20"/>
    </row>
    <row r="57" spans="1:33" ht="15.75" customHeight="1">
      <c r="A57" s="13"/>
      <c r="B57" s="13"/>
      <c r="C57" s="23"/>
      <c r="D57" s="15"/>
      <c r="E57" s="15"/>
      <c r="F57" s="14"/>
      <c r="G57" s="14"/>
      <c r="H57" s="15"/>
      <c r="I57" s="15"/>
      <c r="J57" s="23"/>
      <c r="K57" s="23"/>
      <c r="L57" s="15"/>
      <c r="M57" s="15"/>
      <c r="N57" s="15"/>
      <c r="O57" s="15"/>
      <c r="P57" s="23"/>
      <c r="Q57" s="23"/>
      <c r="R57" s="2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20"/>
    </row>
    <row r="58" spans="1:33" ht="15.75" customHeight="1">
      <c r="A58" s="13"/>
      <c r="B58" s="13"/>
      <c r="C58" s="23"/>
      <c r="D58" s="15"/>
      <c r="E58" s="15"/>
      <c r="F58" s="14"/>
      <c r="G58" s="14"/>
      <c r="H58" s="15"/>
      <c r="I58" s="15"/>
      <c r="J58" s="23"/>
      <c r="K58" s="23"/>
      <c r="L58" s="15"/>
      <c r="M58" s="15"/>
      <c r="N58" s="15"/>
      <c r="O58" s="15"/>
      <c r="P58" s="23"/>
      <c r="Q58" s="23"/>
      <c r="R58" s="2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20"/>
    </row>
    <row r="59" spans="1:33" ht="15.75" customHeight="1">
      <c r="A59" s="13"/>
      <c r="B59" s="13"/>
      <c r="C59" s="23"/>
      <c r="D59" s="15"/>
      <c r="E59" s="15"/>
      <c r="F59" s="14"/>
      <c r="G59" s="14"/>
      <c r="H59" s="15"/>
      <c r="I59" s="15"/>
      <c r="J59" s="23"/>
      <c r="K59" s="23"/>
      <c r="L59" s="15"/>
      <c r="M59" s="15"/>
      <c r="N59" s="15"/>
      <c r="O59" s="15"/>
      <c r="P59" s="23"/>
      <c r="Q59" s="23"/>
      <c r="R59" s="2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20"/>
    </row>
    <row r="60" spans="1:33" ht="15.75" customHeight="1">
      <c r="A60" s="13"/>
      <c r="B60" s="13"/>
      <c r="C60" s="23"/>
      <c r="D60" s="15"/>
      <c r="E60" s="15"/>
      <c r="F60" s="14"/>
      <c r="G60" s="14"/>
      <c r="H60" s="15"/>
      <c r="I60" s="15"/>
      <c r="J60" s="23"/>
      <c r="K60" s="23"/>
      <c r="L60" s="15"/>
      <c r="M60" s="15"/>
      <c r="N60" s="15"/>
      <c r="O60" s="15"/>
      <c r="P60" s="23"/>
      <c r="Q60" s="23"/>
      <c r="R60" s="2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20"/>
    </row>
    <row r="61" spans="1:33" ht="15.75" customHeight="1">
      <c r="A61" s="13"/>
      <c r="B61" s="13"/>
      <c r="C61" s="23"/>
      <c r="D61" s="15"/>
      <c r="E61" s="15"/>
      <c r="F61" s="14"/>
      <c r="G61" s="14"/>
      <c r="H61" s="15"/>
      <c r="I61" s="15"/>
      <c r="J61" s="23"/>
      <c r="K61" s="23"/>
      <c r="L61" s="15"/>
      <c r="M61" s="15"/>
      <c r="N61" s="15"/>
      <c r="O61" s="15"/>
      <c r="P61" s="23"/>
      <c r="Q61" s="23"/>
      <c r="R61" s="2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20"/>
    </row>
    <row r="62" spans="1:33" ht="15.75" customHeight="1">
      <c r="A62" s="13"/>
      <c r="B62" s="13"/>
      <c r="C62" s="23"/>
      <c r="D62" s="15"/>
      <c r="E62" s="15"/>
      <c r="F62" s="14"/>
      <c r="G62" s="14"/>
      <c r="H62" s="15"/>
      <c r="I62" s="15"/>
      <c r="J62" s="23"/>
      <c r="K62" s="23"/>
      <c r="L62" s="15"/>
      <c r="M62" s="15"/>
      <c r="N62" s="15"/>
      <c r="O62" s="15"/>
      <c r="P62" s="23"/>
      <c r="Q62" s="23"/>
      <c r="R62" s="2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20"/>
    </row>
    <row r="63" spans="1:33" ht="15.75" customHeight="1">
      <c r="A63" s="13"/>
      <c r="B63" s="13"/>
      <c r="C63" s="23"/>
      <c r="D63" s="15"/>
      <c r="E63" s="15"/>
      <c r="F63" s="14"/>
      <c r="G63" s="14"/>
      <c r="H63" s="15"/>
      <c r="I63" s="15"/>
      <c r="J63" s="23"/>
      <c r="K63" s="23"/>
      <c r="L63" s="15"/>
      <c r="M63" s="15"/>
      <c r="N63" s="15"/>
      <c r="O63" s="15"/>
      <c r="P63" s="23"/>
      <c r="Q63" s="23"/>
      <c r="R63" s="2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20"/>
    </row>
    <row r="64" spans="1:33" ht="15.75" customHeight="1">
      <c r="A64" s="13"/>
      <c r="B64" s="13"/>
      <c r="C64" s="23"/>
      <c r="D64" s="15"/>
      <c r="E64" s="15"/>
      <c r="F64" s="14"/>
      <c r="G64" s="14"/>
      <c r="H64" s="15"/>
      <c r="I64" s="15"/>
      <c r="J64" s="23"/>
      <c r="K64" s="23"/>
      <c r="L64" s="15"/>
      <c r="M64" s="15"/>
      <c r="N64" s="15"/>
      <c r="O64" s="15"/>
      <c r="P64" s="23"/>
      <c r="Q64" s="23"/>
      <c r="R64" s="2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20"/>
    </row>
    <row r="65" spans="1:33" ht="15.75" customHeight="1">
      <c r="A65" s="13"/>
      <c r="B65" s="13"/>
      <c r="C65" s="23"/>
      <c r="D65" s="15"/>
      <c r="E65" s="15"/>
      <c r="F65" s="14"/>
      <c r="G65" s="14"/>
      <c r="H65" s="15"/>
      <c r="I65" s="15"/>
      <c r="J65" s="23"/>
      <c r="K65" s="23"/>
      <c r="L65" s="15"/>
      <c r="M65" s="15"/>
      <c r="N65" s="15"/>
      <c r="O65" s="15"/>
      <c r="P65" s="23"/>
      <c r="Q65" s="23"/>
      <c r="R65" s="2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20"/>
    </row>
    <row r="66" spans="1:33" ht="15.75" customHeight="1">
      <c r="A66" s="13"/>
      <c r="B66" s="13"/>
      <c r="C66" s="23"/>
      <c r="D66" s="15"/>
      <c r="E66" s="15"/>
      <c r="F66" s="14"/>
      <c r="G66" s="14"/>
      <c r="H66" s="15"/>
      <c r="I66" s="15"/>
      <c r="J66" s="23"/>
      <c r="K66" s="23"/>
      <c r="L66" s="15"/>
      <c r="M66" s="15"/>
      <c r="N66" s="15"/>
      <c r="O66" s="15"/>
      <c r="P66" s="23"/>
      <c r="Q66" s="23"/>
      <c r="R66" s="2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20"/>
    </row>
    <row r="67" spans="1:33" ht="15.75" customHeight="1">
      <c r="A67" s="13"/>
      <c r="B67" s="13"/>
      <c r="C67" s="23"/>
      <c r="D67" s="15"/>
      <c r="E67" s="15"/>
      <c r="F67" s="14"/>
      <c r="G67" s="14"/>
      <c r="H67" s="15"/>
      <c r="I67" s="15"/>
      <c r="J67" s="23"/>
      <c r="K67" s="23"/>
      <c r="L67" s="15"/>
      <c r="M67" s="15"/>
      <c r="N67" s="15"/>
      <c r="O67" s="15"/>
      <c r="P67" s="23"/>
      <c r="Q67" s="23"/>
      <c r="R67" s="2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20"/>
    </row>
    <row r="68" spans="1:33" ht="15.75" customHeight="1">
      <c r="A68" s="13"/>
      <c r="B68" s="13"/>
      <c r="C68" s="23"/>
      <c r="D68" s="15"/>
      <c r="E68" s="15"/>
      <c r="F68" s="14"/>
      <c r="G68" s="14"/>
      <c r="H68" s="15"/>
      <c r="I68" s="15"/>
      <c r="J68" s="23"/>
      <c r="K68" s="23"/>
      <c r="L68" s="15"/>
      <c r="M68" s="15"/>
      <c r="N68" s="15"/>
      <c r="O68" s="15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20"/>
    </row>
    <row r="69" spans="1:33" ht="15.75" customHeight="1">
      <c r="A69" s="13"/>
      <c r="B69" s="13"/>
      <c r="C69" s="23"/>
      <c r="D69" s="15"/>
      <c r="E69" s="15"/>
      <c r="F69" s="14"/>
      <c r="G69" s="14"/>
      <c r="H69" s="15"/>
      <c r="I69" s="15"/>
      <c r="J69" s="23"/>
      <c r="K69" s="23"/>
      <c r="L69" s="15"/>
      <c r="M69" s="15"/>
      <c r="N69" s="15"/>
      <c r="O69" s="15"/>
      <c r="P69" s="23"/>
      <c r="Q69" s="23"/>
      <c r="R69" s="2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20"/>
    </row>
    <row r="70" spans="1:33" ht="15.75" customHeight="1">
      <c r="A70" s="13"/>
      <c r="B70" s="13"/>
      <c r="C70" s="23"/>
      <c r="D70" s="15"/>
      <c r="E70" s="15"/>
      <c r="F70" s="14"/>
      <c r="G70" s="14"/>
      <c r="H70" s="15"/>
      <c r="I70" s="15"/>
      <c r="J70" s="23"/>
      <c r="K70" s="23"/>
      <c r="L70" s="15"/>
      <c r="M70" s="15"/>
      <c r="N70" s="15"/>
      <c r="O70" s="15"/>
      <c r="P70" s="23"/>
      <c r="Q70" s="23"/>
      <c r="R70" s="2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20"/>
    </row>
    <row r="71" spans="1:33" ht="15.75" customHeight="1">
      <c r="A71" s="13"/>
      <c r="B71" s="13"/>
      <c r="C71" s="23"/>
      <c r="D71" s="15"/>
      <c r="E71" s="15"/>
      <c r="F71" s="14"/>
      <c r="G71" s="14"/>
      <c r="H71" s="15"/>
      <c r="I71" s="15"/>
      <c r="J71" s="23"/>
      <c r="K71" s="23"/>
      <c r="L71" s="15"/>
      <c r="M71" s="15"/>
      <c r="N71" s="15"/>
      <c r="O71" s="15"/>
      <c r="P71" s="23"/>
      <c r="Q71" s="23"/>
      <c r="R71" s="2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20"/>
    </row>
    <row r="72" spans="1:33" ht="15.75" customHeight="1">
      <c r="A72" s="13"/>
      <c r="B72" s="13"/>
      <c r="C72" s="23"/>
      <c r="D72" s="15"/>
      <c r="E72" s="15"/>
      <c r="F72" s="14"/>
      <c r="G72" s="14"/>
      <c r="H72" s="15"/>
      <c r="I72" s="15"/>
      <c r="J72" s="23"/>
      <c r="K72" s="23"/>
      <c r="L72" s="15"/>
      <c r="M72" s="15"/>
      <c r="N72" s="15"/>
      <c r="O72" s="15"/>
      <c r="P72" s="23"/>
      <c r="Q72" s="23"/>
      <c r="R72" s="2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20"/>
    </row>
    <row r="73" spans="1:33" ht="15.75" customHeight="1">
      <c r="A73" s="13"/>
      <c r="B73" s="13"/>
      <c r="C73" s="23"/>
      <c r="D73" s="15"/>
      <c r="E73" s="15"/>
      <c r="F73" s="14"/>
      <c r="G73" s="14"/>
      <c r="H73" s="15"/>
      <c r="I73" s="15"/>
      <c r="J73" s="23"/>
      <c r="K73" s="23"/>
      <c r="L73" s="15"/>
      <c r="M73" s="15"/>
      <c r="N73" s="15"/>
      <c r="O73" s="15"/>
      <c r="P73" s="23"/>
      <c r="Q73" s="23"/>
      <c r="R73" s="2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20"/>
    </row>
    <row r="74" spans="1:33" ht="15.75" customHeight="1">
      <c r="A74" s="13"/>
      <c r="B74" s="13"/>
      <c r="C74" s="23"/>
      <c r="D74" s="15"/>
      <c r="E74" s="15"/>
      <c r="F74" s="14"/>
      <c r="G74" s="14"/>
      <c r="H74" s="15"/>
      <c r="I74" s="15"/>
      <c r="J74" s="23"/>
      <c r="K74" s="23"/>
      <c r="L74" s="15"/>
      <c r="M74" s="15"/>
      <c r="N74" s="15"/>
      <c r="O74" s="15"/>
      <c r="P74" s="23"/>
      <c r="Q74" s="23"/>
      <c r="R74" s="2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20"/>
    </row>
    <row r="75" spans="1:33" ht="15.75" customHeight="1">
      <c r="A75" s="13"/>
      <c r="B75" s="13"/>
      <c r="C75" s="23"/>
      <c r="D75" s="15"/>
      <c r="E75" s="15"/>
      <c r="F75" s="14"/>
      <c r="G75" s="14"/>
      <c r="H75" s="15"/>
      <c r="I75" s="15"/>
      <c r="J75" s="23"/>
      <c r="K75" s="23"/>
      <c r="L75" s="15"/>
      <c r="M75" s="15"/>
      <c r="N75" s="15"/>
      <c r="O75" s="15"/>
      <c r="P75" s="23"/>
      <c r="Q75" s="23"/>
      <c r="R75" s="2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20"/>
    </row>
    <row r="76" spans="1:33" ht="15.75" customHeight="1">
      <c r="A76" s="13"/>
      <c r="B76" s="13"/>
      <c r="C76" s="23"/>
      <c r="D76" s="15"/>
      <c r="E76" s="15"/>
      <c r="F76" s="14"/>
      <c r="G76" s="14"/>
      <c r="H76" s="15"/>
      <c r="I76" s="15"/>
      <c r="J76" s="23"/>
      <c r="K76" s="23"/>
      <c r="L76" s="15"/>
      <c r="M76" s="15"/>
      <c r="N76" s="15"/>
      <c r="O76" s="15"/>
      <c r="P76" s="23"/>
      <c r="Q76" s="23"/>
      <c r="R76" s="2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20"/>
    </row>
    <row r="77" spans="1:33" ht="15.75" customHeight="1">
      <c r="A77" s="13"/>
      <c r="B77" s="13"/>
      <c r="C77" s="23"/>
      <c r="D77" s="15"/>
      <c r="E77" s="15"/>
      <c r="F77" s="14"/>
      <c r="G77" s="14"/>
      <c r="H77" s="15"/>
      <c r="I77" s="15"/>
      <c r="J77" s="23"/>
      <c r="K77" s="23"/>
      <c r="L77" s="15"/>
      <c r="M77" s="15"/>
      <c r="N77" s="15"/>
      <c r="O77" s="15"/>
      <c r="P77" s="23"/>
      <c r="Q77" s="23"/>
      <c r="R77" s="2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20"/>
    </row>
    <row r="78" spans="1:33" ht="15.75" customHeight="1">
      <c r="A78" s="13"/>
      <c r="B78" s="13"/>
      <c r="C78" s="23"/>
      <c r="D78" s="15"/>
      <c r="E78" s="15"/>
      <c r="F78" s="14"/>
      <c r="G78" s="14"/>
      <c r="H78" s="15"/>
      <c r="I78" s="15"/>
      <c r="J78" s="23"/>
      <c r="K78" s="23"/>
      <c r="L78" s="15"/>
      <c r="M78" s="15"/>
      <c r="N78" s="15"/>
      <c r="O78" s="15"/>
      <c r="P78" s="23"/>
      <c r="Q78" s="23"/>
      <c r="R78" s="2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20"/>
    </row>
    <row r="79" spans="1:33" ht="15.75" customHeight="1">
      <c r="A79" s="13"/>
      <c r="B79" s="13"/>
      <c r="C79" s="23"/>
      <c r="D79" s="15"/>
      <c r="E79" s="15"/>
      <c r="F79" s="14"/>
      <c r="G79" s="14"/>
      <c r="H79" s="15"/>
      <c r="I79" s="15"/>
      <c r="J79" s="23"/>
      <c r="K79" s="23"/>
      <c r="L79" s="15"/>
      <c r="M79" s="15"/>
      <c r="N79" s="15"/>
      <c r="O79" s="15"/>
      <c r="P79" s="23"/>
      <c r="Q79" s="23"/>
      <c r="R79" s="2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20"/>
    </row>
    <row r="80" spans="1:33" ht="15.75" customHeight="1">
      <c r="A80" s="13"/>
      <c r="B80" s="13"/>
      <c r="C80" s="23"/>
      <c r="D80" s="15"/>
      <c r="E80" s="15"/>
      <c r="F80" s="14"/>
      <c r="G80" s="14"/>
      <c r="H80" s="15"/>
      <c r="I80" s="15"/>
      <c r="J80" s="23"/>
      <c r="K80" s="23"/>
      <c r="L80" s="15"/>
      <c r="M80" s="15"/>
      <c r="N80" s="15"/>
      <c r="O80" s="15"/>
      <c r="P80" s="23"/>
      <c r="Q80" s="23"/>
      <c r="R80" s="2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20"/>
    </row>
    <row r="81" spans="1:33" ht="15.75" customHeight="1">
      <c r="A81" s="13"/>
      <c r="B81" s="13"/>
      <c r="C81" s="23"/>
      <c r="D81" s="15"/>
      <c r="E81" s="15"/>
      <c r="F81" s="14"/>
      <c r="G81" s="14"/>
      <c r="H81" s="15"/>
      <c r="I81" s="15"/>
      <c r="J81" s="23"/>
      <c r="K81" s="23"/>
      <c r="L81" s="15"/>
      <c r="M81" s="15"/>
      <c r="N81" s="15"/>
      <c r="O81" s="15"/>
      <c r="P81" s="23"/>
      <c r="Q81" s="23"/>
      <c r="R81" s="2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20"/>
    </row>
    <row r="82" spans="1:33" ht="15.75" customHeight="1">
      <c r="A82" s="13"/>
      <c r="B82" s="13"/>
      <c r="C82" s="23"/>
      <c r="D82" s="15"/>
      <c r="E82" s="15"/>
      <c r="F82" s="14"/>
      <c r="G82" s="14"/>
      <c r="H82" s="15"/>
      <c r="I82" s="15"/>
      <c r="J82" s="23"/>
      <c r="K82" s="23"/>
      <c r="L82" s="15"/>
      <c r="M82" s="15"/>
      <c r="N82" s="15"/>
      <c r="O82" s="15"/>
      <c r="P82" s="23"/>
      <c r="Q82" s="23"/>
      <c r="R82" s="2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20"/>
    </row>
    <row r="83" spans="1:33" ht="15.75" customHeight="1">
      <c r="A83" s="13"/>
      <c r="B83" s="13"/>
      <c r="C83" s="23"/>
      <c r="D83" s="15"/>
      <c r="E83" s="15"/>
      <c r="F83" s="14"/>
      <c r="G83" s="14"/>
      <c r="H83" s="15"/>
      <c r="I83" s="15"/>
      <c r="J83" s="23"/>
      <c r="K83" s="23"/>
      <c r="L83" s="15"/>
      <c r="M83" s="15"/>
      <c r="N83" s="15"/>
      <c r="O83" s="15"/>
      <c r="P83" s="23"/>
      <c r="Q83" s="23"/>
      <c r="R83" s="2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20"/>
    </row>
    <row r="84" spans="1:33" ht="15.75" customHeight="1">
      <c r="A84" s="13"/>
      <c r="B84" s="13"/>
      <c r="C84" s="23"/>
      <c r="D84" s="15"/>
      <c r="E84" s="15"/>
      <c r="F84" s="14"/>
      <c r="G84" s="14"/>
      <c r="H84" s="15"/>
      <c r="I84" s="15"/>
      <c r="J84" s="23"/>
      <c r="K84" s="23"/>
      <c r="L84" s="15"/>
      <c r="M84" s="15"/>
      <c r="N84" s="15"/>
      <c r="O84" s="15"/>
      <c r="P84" s="23"/>
      <c r="Q84" s="23"/>
      <c r="R84" s="2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20"/>
    </row>
    <row r="85" spans="1:33" ht="15.75" customHeight="1">
      <c r="A85" s="13"/>
      <c r="B85" s="13"/>
      <c r="C85" s="23"/>
      <c r="D85" s="15"/>
      <c r="E85" s="15"/>
      <c r="F85" s="14"/>
      <c r="G85" s="14"/>
      <c r="H85" s="15"/>
      <c r="I85" s="15"/>
      <c r="J85" s="23"/>
      <c r="K85" s="23"/>
      <c r="L85" s="15"/>
      <c r="M85" s="15"/>
      <c r="N85" s="15"/>
      <c r="O85" s="15"/>
      <c r="P85" s="23"/>
      <c r="Q85" s="23"/>
      <c r="R85" s="2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20"/>
    </row>
    <row r="86" spans="1:33" ht="15.75" customHeight="1">
      <c r="A86" s="13"/>
      <c r="B86" s="13"/>
      <c r="C86" s="23"/>
      <c r="D86" s="15"/>
      <c r="E86" s="15"/>
      <c r="F86" s="14"/>
      <c r="G86" s="14"/>
      <c r="H86" s="15"/>
      <c r="I86" s="15"/>
      <c r="J86" s="23"/>
      <c r="K86" s="23"/>
      <c r="L86" s="15"/>
      <c r="M86" s="15"/>
      <c r="N86" s="15"/>
      <c r="O86" s="15"/>
      <c r="P86" s="23"/>
      <c r="Q86" s="23"/>
      <c r="R86" s="2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20"/>
    </row>
    <row r="87" spans="1:33" ht="15.75" customHeight="1">
      <c r="A87" s="13"/>
      <c r="B87" s="13"/>
      <c r="C87" s="23"/>
      <c r="D87" s="15"/>
      <c r="E87" s="15"/>
      <c r="F87" s="14"/>
      <c r="G87" s="14"/>
      <c r="H87" s="15"/>
      <c r="I87" s="15"/>
      <c r="J87" s="23"/>
      <c r="K87" s="23"/>
      <c r="L87" s="15"/>
      <c r="M87" s="15"/>
      <c r="N87" s="15"/>
      <c r="O87" s="15"/>
      <c r="P87" s="23"/>
      <c r="Q87" s="23"/>
      <c r="R87" s="2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20"/>
    </row>
    <row r="88" spans="1:33" ht="15.75" customHeight="1">
      <c r="A88" s="13"/>
      <c r="B88" s="13"/>
      <c r="C88" s="23"/>
      <c r="D88" s="15"/>
      <c r="E88" s="15"/>
      <c r="F88" s="14"/>
      <c r="G88" s="14"/>
      <c r="H88" s="15"/>
      <c r="I88" s="15"/>
      <c r="J88" s="23"/>
      <c r="K88" s="23"/>
      <c r="L88" s="15"/>
      <c r="M88" s="15"/>
      <c r="N88" s="15"/>
      <c r="O88" s="15"/>
      <c r="P88" s="23"/>
      <c r="Q88" s="23"/>
      <c r="R88" s="2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20"/>
    </row>
    <row r="89" spans="1:33" ht="15.75" customHeight="1">
      <c r="A89" s="13"/>
      <c r="B89" s="13"/>
      <c r="C89" s="23"/>
      <c r="D89" s="15"/>
      <c r="E89" s="15"/>
      <c r="F89" s="14"/>
      <c r="G89" s="14"/>
      <c r="H89" s="15"/>
      <c r="I89" s="15"/>
      <c r="J89" s="23"/>
      <c r="K89" s="23"/>
      <c r="L89" s="15"/>
      <c r="M89" s="15"/>
      <c r="N89" s="15"/>
      <c r="O89" s="15"/>
      <c r="P89" s="23"/>
      <c r="Q89" s="23"/>
      <c r="R89" s="2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20"/>
    </row>
    <row r="90" spans="1:33" ht="15.75" customHeight="1">
      <c r="A90" s="13"/>
      <c r="B90" s="13"/>
      <c r="C90" s="23"/>
      <c r="D90" s="15"/>
      <c r="E90" s="15"/>
      <c r="F90" s="14"/>
      <c r="G90" s="14"/>
      <c r="H90" s="15"/>
      <c r="I90" s="15"/>
      <c r="J90" s="23"/>
      <c r="K90" s="23"/>
      <c r="L90" s="15"/>
      <c r="M90" s="15"/>
      <c r="N90" s="15"/>
      <c r="O90" s="15"/>
      <c r="P90" s="23"/>
      <c r="Q90" s="23"/>
      <c r="R90" s="2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20"/>
    </row>
    <row r="91" spans="1:33" ht="15.75" customHeight="1">
      <c r="A91" s="13"/>
      <c r="B91" s="13"/>
      <c r="C91" s="23"/>
      <c r="D91" s="15"/>
      <c r="E91" s="15"/>
      <c r="F91" s="14"/>
      <c r="G91" s="14"/>
      <c r="H91" s="15"/>
      <c r="I91" s="15"/>
      <c r="J91" s="23"/>
      <c r="K91" s="23"/>
      <c r="L91" s="15"/>
      <c r="M91" s="15"/>
      <c r="N91" s="15"/>
      <c r="O91" s="15"/>
      <c r="P91" s="23"/>
      <c r="Q91" s="23"/>
      <c r="R91" s="2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20"/>
    </row>
    <row r="92" spans="1:33" ht="15.75" customHeight="1">
      <c r="A92" s="13"/>
      <c r="B92" s="13"/>
      <c r="C92" s="23"/>
      <c r="D92" s="15"/>
      <c r="E92" s="15"/>
      <c r="F92" s="14"/>
      <c r="G92" s="14"/>
      <c r="H92" s="15"/>
      <c r="I92" s="15"/>
      <c r="J92" s="23"/>
      <c r="K92" s="23"/>
      <c r="L92" s="15"/>
      <c r="M92" s="15"/>
      <c r="N92" s="15"/>
      <c r="O92" s="15"/>
      <c r="P92" s="23"/>
      <c r="Q92" s="23"/>
      <c r="R92" s="2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20"/>
    </row>
    <row r="93" spans="1:33" ht="15.75" customHeight="1">
      <c r="A93" s="13"/>
      <c r="B93" s="13"/>
      <c r="C93" s="23"/>
      <c r="D93" s="15"/>
      <c r="E93" s="15"/>
      <c r="F93" s="14"/>
      <c r="G93" s="14"/>
      <c r="H93" s="15"/>
      <c r="I93" s="15"/>
      <c r="J93" s="23"/>
      <c r="K93" s="23"/>
      <c r="L93" s="15"/>
      <c r="M93" s="15"/>
      <c r="N93" s="15"/>
      <c r="O93" s="15"/>
      <c r="P93" s="23"/>
      <c r="Q93" s="23"/>
      <c r="R93" s="2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20"/>
    </row>
    <row r="94" spans="1:33" ht="15.75" customHeight="1">
      <c r="A94" s="13"/>
      <c r="B94" s="13"/>
      <c r="C94" s="23"/>
      <c r="D94" s="15"/>
      <c r="E94" s="15"/>
      <c r="F94" s="14"/>
      <c r="G94" s="14"/>
      <c r="H94" s="15"/>
      <c r="I94" s="15"/>
      <c r="J94" s="23"/>
      <c r="K94" s="23"/>
      <c r="L94" s="15"/>
      <c r="M94" s="15"/>
      <c r="N94" s="15"/>
      <c r="O94" s="15"/>
      <c r="P94" s="23"/>
      <c r="Q94" s="23"/>
      <c r="R94" s="2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20"/>
    </row>
    <row r="95" spans="1:33" ht="15.75" customHeight="1">
      <c r="A95" s="13"/>
      <c r="B95" s="13"/>
      <c r="C95" s="23"/>
      <c r="D95" s="15"/>
      <c r="E95" s="15"/>
      <c r="F95" s="14"/>
      <c r="G95" s="14"/>
      <c r="H95" s="15"/>
      <c r="I95" s="15"/>
      <c r="J95" s="23"/>
      <c r="K95" s="23"/>
      <c r="L95" s="15"/>
      <c r="M95" s="15"/>
      <c r="N95" s="15"/>
      <c r="O95" s="15"/>
      <c r="P95" s="23"/>
      <c r="Q95" s="23"/>
      <c r="R95" s="2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23"/>
      <c r="D96" s="15"/>
      <c r="E96" s="15"/>
      <c r="F96" s="14"/>
      <c r="G96" s="14"/>
      <c r="H96" s="15"/>
      <c r="I96" s="15"/>
      <c r="J96" s="23"/>
      <c r="K96" s="23"/>
      <c r="L96" s="15"/>
      <c r="M96" s="15"/>
      <c r="N96" s="15"/>
      <c r="O96" s="15"/>
      <c r="P96" s="23"/>
      <c r="Q96" s="23"/>
      <c r="R96" s="2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23"/>
      <c r="D97" s="15"/>
      <c r="E97" s="15"/>
      <c r="F97" s="14"/>
      <c r="G97" s="14"/>
      <c r="H97" s="15"/>
      <c r="I97" s="15"/>
      <c r="J97" s="23"/>
      <c r="K97" s="23"/>
      <c r="L97" s="15"/>
      <c r="M97" s="15"/>
      <c r="N97" s="15"/>
      <c r="O97" s="15"/>
      <c r="P97" s="23"/>
      <c r="Q97" s="23"/>
      <c r="R97" s="2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23"/>
      <c r="D98" s="15"/>
      <c r="E98" s="15"/>
      <c r="F98" s="14"/>
      <c r="G98" s="14"/>
      <c r="H98" s="15"/>
      <c r="I98" s="15"/>
      <c r="J98" s="23"/>
      <c r="K98" s="23"/>
      <c r="L98" s="15"/>
      <c r="M98" s="15"/>
      <c r="N98" s="15"/>
      <c r="O98" s="15"/>
      <c r="P98" s="23"/>
      <c r="Q98" s="23"/>
      <c r="R98" s="2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23"/>
      <c r="D99" s="15"/>
      <c r="E99" s="15"/>
      <c r="F99" s="14"/>
      <c r="G99" s="14"/>
      <c r="H99" s="15"/>
      <c r="I99" s="15"/>
      <c r="J99" s="23"/>
      <c r="K99" s="23"/>
      <c r="L99" s="15"/>
      <c r="M99" s="15"/>
      <c r="N99" s="15"/>
      <c r="O99" s="15"/>
      <c r="P99" s="23"/>
      <c r="Q99" s="23"/>
      <c r="R99" s="2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23"/>
      <c r="D100" s="15"/>
      <c r="E100" s="15"/>
      <c r="F100" s="14"/>
      <c r="G100" s="14"/>
      <c r="H100" s="15"/>
      <c r="I100" s="15"/>
      <c r="J100" s="23"/>
      <c r="K100" s="23"/>
      <c r="L100" s="15"/>
      <c r="M100" s="15"/>
      <c r="N100" s="15"/>
      <c r="O100" s="15"/>
      <c r="P100" s="23"/>
      <c r="Q100" s="23"/>
      <c r="R100" s="2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23"/>
      <c r="D101" s="15"/>
      <c r="E101" s="15"/>
      <c r="F101" s="14"/>
      <c r="G101" s="14"/>
      <c r="H101" s="15"/>
      <c r="I101" s="15"/>
      <c r="J101" s="23"/>
      <c r="K101" s="23"/>
      <c r="L101" s="15"/>
      <c r="M101" s="15"/>
      <c r="N101" s="15"/>
      <c r="O101" s="15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23"/>
      <c r="D102" s="15"/>
      <c r="E102" s="15"/>
      <c r="F102" s="14"/>
      <c r="G102" s="14"/>
      <c r="H102" s="15"/>
      <c r="I102" s="15"/>
      <c r="J102" s="23"/>
      <c r="K102" s="23"/>
      <c r="L102" s="15"/>
      <c r="M102" s="15"/>
      <c r="N102" s="15"/>
      <c r="O102" s="15"/>
      <c r="P102" s="23"/>
      <c r="Q102" s="23"/>
      <c r="R102" s="2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23"/>
      <c r="D103" s="15"/>
      <c r="E103" s="15"/>
      <c r="F103" s="14"/>
      <c r="G103" s="14"/>
      <c r="H103" s="15"/>
      <c r="I103" s="15"/>
      <c r="J103" s="23"/>
      <c r="K103" s="23"/>
      <c r="L103" s="15"/>
      <c r="M103" s="15"/>
      <c r="N103" s="15"/>
      <c r="O103" s="15"/>
      <c r="P103" s="23"/>
      <c r="Q103" s="23"/>
      <c r="R103" s="2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23"/>
      <c r="D104" s="15"/>
      <c r="E104" s="15"/>
      <c r="F104" s="14"/>
      <c r="G104" s="14"/>
      <c r="H104" s="15"/>
      <c r="I104" s="15"/>
      <c r="J104" s="23"/>
      <c r="K104" s="23"/>
      <c r="L104" s="15"/>
      <c r="M104" s="15"/>
      <c r="N104" s="15"/>
      <c r="O104" s="15"/>
      <c r="P104" s="23"/>
      <c r="Q104" s="23"/>
      <c r="R104" s="2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23"/>
      <c r="D105" s="15"/>
      <c r="E105" s="15"/>
      <c r="F105" s="14"/>
      <c r="G105" s="14"/>
      <c r="H105" s="15"/>
      <c r="I105" s="15"/>
      <c r="J105" s="23"/>
      <c r="K105" s="23"/>
      <c r="L105" s="15"/>
      <c r="M105" s="15"/>
      <c r="N105" s="15"/>
      <c r="O105" s="15"/>
      <c r="P105" s="23"/>
      <c r="Q105" s="23"/>
      <c r="R105" s="2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23"/>
      <c r="D106" s="15"/>
      <c r="E106" s="15"/>
      <c r="F106" s="14"/>
      <c r="G106" s="14"/>
      <c r="H106" s="15"/>
      <c r="I106" s="15"/>
      <c r="J106" s="23"/>
      <c r="K106" s="23"/>
      <c r="L106" s="15"/>
      <c r="M106" s="15"/>
      <c r="N106" s="15"/>
      <c r="O106" s="15"/>
      <c r="P106" s="23"/>
      <c r="Q106" s="23"/>
      <c r="R106" s="2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23"/>
      <c r="D107" s="15"/>
      <c r="E107" s="15"/>
      <c r="F107" s="14"/>
      <c r="G107" s="14"/>
      <c r="H107" s="15"/>
      <c r="I107" s="15"/>
      <c r="J107" s="23"/>
      <c r="K107" s="23"/>
      <c r="L107" s="15"/>
      <c r="M107" s="15"/>
      <c r="N107" s="15"/>
      <c r="O107" s="15"/>
      <c r="P107" s="23"/>
      <c r="Q107" s="23"/>
      <c r="R107" s="2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23"/>
      <c r="D108" s="15"/>
      <c r="E108" s="15"/>
      <c r="F108" s="14"/>
      <c r="G108" s="14"/>
      <c r="H108" s="15"/>
      <c r="I108" s="15"/>
      <c r="J108" s="23"/>
      <c r="K108" s="23"/>
      <c r="L108" s="15"/>
      <c r="M108" s="15"/>
      <c r="N108" s="15"/>
      <c r="O108" s="15"/>
      <c r="P108" s="23"/>
      <c r="Q108" s="23"/>
      <c r="R108" s="2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23"/>
      <c r="D109" s="15"/>
      <c r="E109" s="15"/>
      <c r="F109" s="14"/>
      <c r="G109" s="14"/>
      <c r="H109" s="15"/>
      <c r="I109" s="15"/>
      <c r="J109" s="23"/>
      <c r="K109" s="23"/>
      <c r="L109" s="15"/>
      <c r="M109" s="15"/>
      <c r="N109" s="15"/>
      <c r="O109" s="15"/>
      <c r="P109" s="23"/>
      <c r="Q109" s="23"/>
      <c r="R109" s="2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23"/>
      <c r="D110" s="15"/>
      <c r="E110" s="15"/>
      <c r="F110" s="14"/>
      <c r="G110" s="14"/>
      <c r="H110" s="15"/>
      <c r="I110" s="15"/>
      <c r="J110" s="23"/>
      <c r="K110" s="23"/>
      <c r="L110" s="15"/>
      <c r="M110" s="15"/>
      <c r="N110" s="15"/>
      <c r="O110" s="15"/>
      <c r="P110" s="23"/>
      <c r="Q110" s="23"/>
      <c r="R110" s="2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23"/>
      <c r="D111" s="15"/>
      <c r="E111" s="15"/>
      <c r="F111" s="14"/>
      <c r="G111" s="14"/>
      <c r="H111" s="15"/>
      <c r="I111" s="15"/>
      <c r="J111" s="23"/>
      <c r="K111" s="23"/>
      <c r="L111" s="15"/>
      <c r="M111" s="15"/>
      <c r="N111" s="15"/>
      <c r="O111" s="15"/>
      <c r="P111" s="23"/>
      <c r="Q111" s="23"/>
      <c r="R111" s="2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23"/>
      <c r="D112" s="15"/>
      <c r="E112" s="15"/>
      <c r="F112" s="14"/>
      <c r="G112" s="14"/>
      <c r="H112" s="15"/>
      <c r="I112" s="15"/>
      <c r="J112" s="23"/>
      <c r="K112" s="23"/>
      <c r="L112" s="15"/>
      <c r="M112" s="15"/>
      <c r="N112" s="15"/>
      <c r="O112" s="15"/>
      <c r="P112" s="23"/>
      <c r="Q112" s="23"/>
      <c r="R112" s="2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23"/>
      <c r="D113" s="15"/>
      <c r="E113" s="15"/>
      <c r="F113" s="14"/>
      <c r="G113" s="14"/>
      <c r="H113" s="15"/>
      <c r="I113" s="15"/>
      <c r="J113" s="23"/>
      <c r="K113" s="23"/>
      <c r="L113" s="15"/>
      <c r="M113" s="15"/>
      <c r="N113" s="15"/>
      <c r="O113" s="15"/>
      <c r="P113" s="23"/>
      <c r="Q113" s="23"/>
      <c r="R113" s="2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8" customWidth="1"/>
    <col min="2" max="2" width="20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Info!B1:BJ7000""),4,FALSE),"""")"),"Door Stopper Hinge, Black 6 Pack - Heavy Duty Adjustable Hinge Pin Door Stop Hardware with Rubber Bumper Tips")</f>
        <v>Door Stopper Hinge, Black 6 Pack - Heavy Duty Adjustable Hinge Pin Door Stop Hardware with Rubber Bumper Tips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Info!B1:BJ7000""),3,FALSE),"""")"),"B088P5KN3J")</f>
        <v>B088P5KN3J</v>
      </c>
      <c r="B2" s="2" t="s">
        <v>961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7.2159829117647067</v>
      </c>
      <c r="D3" s="4">
        <f>SUM(D4:D99763)</f>
        <v>47</v>
      </c>
      <c r="E3" s="4"/>
      <c r="F3" s="5">
        <f t="shared" ref="F3:G3" si="0">SUM(F4:F99763)</f>
        <v>801.53</v>
      </c>
      <c r="G3" s="5">
        <f t="shared" si="0"/>
        <v>0</v>
      </c>
      <c r="H3" s="6">
        <f t="shared" ref="H3:H31" si="1">G3/F3*-1</f>
        <v>0</v>
      </c>
      <c r="I3" s="7">
        <f t="shared" ref="I3:I31" si="2">J3/F3</f>
        <v>0.48573166044536925</v>
      </c>
      <c r="J3" s="5">
        <f>SUM(J4:J99763)</f>
        <v>389.32849779677679</v>
      </c>
      <c r="K3" s="5">
        <f t="shared" ref="K3:K31" si="3">J3/D3</f>
        <v>8.2835850595058886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88</v>
      </c>
      <c r="C4" s="17">
        <f t="shared" ref="C4:C31" si="4">IFERROR(F4/D4," - ")</f>
        <v>16.489999999999998</v>
      </c>
      <c r="D4" s="17">
        <v>4</v>
      </c>
      <c r="E4" s="17">
        <v>0</v>
      </c>
      <c r="F4" s="17">
        <v>65.959999999999994</v>
      </c>
      <c r="G4" s="17">
        <v>0</v>
      </c>
      <c r="H4" s="17">
        <f t="shared" si="1"/>
        <v>0</v>
      </c>
      <c r="I4" s="17">
        <f t="shared" si="2"/>
        <v>0.47400543130419659</v>
      </c>
      <c r="J4" s="17">
        <f t="shared" ref="J4:J31" si="5">F4*0.85+G4+AF4*D4+D4*AE4+AG4+AD4</f>
        <v>31.265398248824805</v>
      </c>
      <c r="K4" s="17">
        <f t="shared" si="3"/>
        <v>7.8163495622062014</v>
      </c>
      <c r="L4" s="17">
        <v>21</v>
      </c>
      <c r="M4" s="17">
        <f t="shared" ref="M4:M31" si="6">IFERROR(D4/L4,"-")</f>
        <v>0.19047619047619047</v>
      </c>
      <c r="N4" s="17">
        <v>50</v>
      </c>
      <c r="O4" s="17">
        <f t="shared" ref="O4:P4" si="7">D4/7</f>
        <v>0.5714285714285714</v>
      </c>
      <c r="P4" s="17">
        <f t="shared" si="7"/>
        <v>0</v>
      </c>
      <c r="Q4" s="17">
        <f t="shared" ref="Q4:Q31" si="8">ROUNDDOWN(N4/(O4+P4),0)</f>
        <v>87</v>
      </c>
      <c r="R4" s="17"/>
      <c r="S4" s="57">
        <v>0.70270270270270196</v>
      </c>
      <c r="T4" s="57">
        <v>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1.8737899305555555E-2</v>
      </c>
      <c r="AD4" s="57">
        <f t="shared" ref="AD4:AD31" si="12">IFERROR(AB4*AC4*D4*2,0)</f>
        <v>-0.10343320416666665</v>
      </c>
      <c r="AE4" s="57">
        <v>-3.48</v>
      </c>
      <c r="AF4" s="57">
        <v>-2.69429213675213</v>
      </c>
      <c r="AG4" s="57">
        <v>0</v>
      </c>
    </row>
    <row r="5" spans="1:33" ht="15.75" customHeight="1">
      <c r="A5" s="13" t="s">
        <v>36</v>
      </c>
      <c r="B5" s="13" t="s">
        <v>914</v>
      </c>
      <c r="C5" s="17">
        <f t="shared" si="4"/>
        <v>15.99</v>
      </c>
      <c r="D5" s="17">
        <v>1</v>
      </c>
      <c r="E5" s="17">
        <v>0</v>
      </c>
      <c r="F5" s="17">
        <v>15.99</v>
      </c>
      <c r="G5" s="17">
        <v>0</v>
      </c>
      <c r="H5" s="17">
        <f t="shared" si="1"/>
        <v>0</v>
      </c>
      <c r="I5" s="17">
        <f t="shared" si="2"/>
        <v>0.46224825279588505</v>
      </c>
      <c r="J5" s="17">
        <f t="shared" si="5"/>
        <v>7.3913495622062024</v>
      </c>
      <c r="K5" s="17">
        <f t="shared" si="3"/>
        <v>7.3913495622062024</v>
      </c>
      <c r="L5" s="17">
        <v>8</v>
      </c>
      <c r="M5" s="17">
        <f t="shared" si="6"/>
        <v>0.125</v>
      </c>
      <c r="N5" s="17">
        <v>47</v>
      </c>
      <c r="O5" s="17">
        <f t="shared" ref="O5:P5" si="13">D5/7</f>
        <v>0.14285714285714285</v>
      </c>
      <c r="P5" s="17">
        <f t="shared" si="13"/>
        <v>0</v>
      </c>
      <c r="Q5" s="17">
        <f t="shared" si="8"/>
        <v>329</v>
      </c>
      <c r="R5" s="17"/>
      <c r="S5" s="57">
        <v>0.79525222551928698</v>
      </c>
      <c r="T5" s="57">
        <v>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1.8737899305555555E-2</v>
      </c>
      <c r="AD5" s="57">
        <f t="shared" si="12"/>
        <v>-2.5858301041666663E-2</v>
      </c>
      <c r="AE5" s="57">
        <v>-3.48</v>
      </c>
      <c r="AF5" s="57">
        <v>-2.69429213675213</v>
      </c>
      <c r="AG5" s="57">
        <v>0</v>
      </c>
    </row>
    <row r="6" spans="1:33" ht="15.75" customHeight="1">
      <c r="A6" s="13" t="s">
        <v>38</v>
      </c>
      <c r="B6" s="13" t="s">
        <v>88</v>
      </c>
      <c r="C6" s="17">
        <f t="shared" si="4"/>
        <v>15.989999999999998</v>
      </c>
      <c r="D6" s="17">
        <v>2</v>
      </c>
      <c r="E6" s="17">
        <v>0</v>
      </c>
      <c r="F6" s="17">
        <v>31.979999999999997</v>
      </c>
      <c r="G6" s="17">
        <v>0</v>
      </c>
      <c r="H6" s="17">
        <f t="shared" si="1"/>
        <v>0</v>
      </c>
      <c r="I6" s="17">
        <f t="shared" si="2"/>
        <v>0.462248252795885</v>
      </c>
      <c r="J6" s="17">
        <f t="shared" si="5"/>
        <v>14.782699124412401</v>
      </c>
      <c r="K6" s="17">
        <f t="shared" si="3"/>
        <v>7.3913495622062007</v>
      </c>
      <c r="L6" s="17">
        <v>16</v>
      </c>
      <c r="M6" s="17">
        <f t="shared" si="6"/>
        <v>0.125</v>
      </c>
      <c r="N6" s="17">
        <v>44</v>
      </c>
      <c r="O6" s="17">
        <f t="shared" ref="O6:P6" si="14">D6/7</f>
        <v>0.2857142857142857</v>
      </c>
      <c r="P6" s="17">
        <f t="shared" si="14"/>
        <v>0</v>
      </c>
      <c r="Q6" s="17">
        <f t="shared" si="8"/>
        <v>154</v>
      </c>
      <c r="R6" s="17"/>
      <c r="S6" s="57">
        <v>0.80480480480480399</v>
      </c>
      <c r="T6" s="57">
        <v>0</v>
      </c>
      <c r="U6" s="58" t="s">
        <v>63</v>
      </c>
      <c r="V6" s="61" t="s">
        <v>63</v>
      </c>
      <c r="W6" s="57">
        <v>0</v>
      </c>
      <c r="X6" s="57">
        <f t="shared" si="9"/>
        <v>0</v>
      </c>
      <c r="Y6" s="57">
        <f t="shared" si="10"/>
        <v>0</v>
      </c>
      <c r="Z6" s="57">
        <v>0</v>
      </c>
      <c r="AA6" s="57" t="s">
        <v>35</v>
      </c>
      <c r="AB6" s="60">
        <f t="shared" si="11"/>
        <v>-0.69</v>
      </c>
      <c r="AC6" s="57">
        <v>1.8737899305555555E-2</v>
      </c>
      <c r="AD6" s="57">
        <f t="shared" si="12"/>
        <v>-5.1716602083333327E-2</v>
      </c>
      <c r="AE6" s="57">
        <v>-3.48</v>
      </c>
      <c r="AF6" s="57">
        <v>-2.69429213675213</v>
      </c>
      <c r="AG6" s="57">
        <v>0</v>
      </c>
    </row>
    <row r="7" spans="1:33" ht="15.75" customHeight="1">
      <c r="A7" s="13" t="s">
        <v>40</v>
      </c>
      <c r="B7" s="13" t="s">
        <v>400</v>
      </c>
      <c r="C7" s="17">
        <f t="shared" si="4"/>
        <v>14.637058823529411</v>
      </c>
      <c r="D7" s="17">
        <v>17</v>
      </c>
      <c r="E7" s="17">
        <v>0</v>
      </c>
      <c r="F7" s="17">
        <v>248.82999999999998</v>
      </c>
      <c r="G7" s="17">
        <v>0</v>
      </c>
      <c r="H7" s="17">
        <f t="shared" si="1"/>
        <v>0</v>
      </c>
      <c r="I7" s="17">
        <f t="shared" si="2"/>
        <v>0.42640735664225232</v>
      </c>
      <c r="J7" s="17">
        <f t="shared" si="5"/>
        <v>106.10294255329164</v>
      </c>
      <c r="K7" s="17">
        <f t="shared" si="3"/>
        <v>6.2413495619583319</v>
      </c>
      <c r="L7" s="17">
        <v>21</v>
      </c>
      <c r="M7" s="17">
        <f t="shared" si="6"/>
        <v>0.80952380952380953</v>
      </c>
      <c r="N7" s="17">
        <v>27</v>
      </c>
      <c r="O7" s="17">
        <f t="shared" ref="O7:P7" si="15">D7/7</f>
        <v>2.4285714285714284</v>
      </c>
      <c r="P7" s="17">
        <f t="shared" si="15"/>
        <v>0</v>
      </c>
      <c r="Q7" s="17">
        <f t="shared" si="8"/>
        <v>11</v>
      </c>
      <c r="R7" s="17"/>
      <c r="S7" s="57">
        <v>1.0909090909090911</v>
      </c>
      <c r="T7" s="57">
        <v>0</v>
      </c>
      <c r="U7" s="58" t="s">
        <v>63</v>
      </c>
      <c r="V7" s="61" t="s">
        <v>63</v>
      </c>
      <c r="W7" s="57">
        <v>0</v>
      </c>
      <c r="X7" s="57">
        <f t="shared" si="9"/>
        <v>0</v>
      </c>
      <c r="Y7" s="57">
        <f t="shared" si="10"/>
        <v>0</v>
      </c>
      <c r="Z7" s="57">
        <v>0</v>
      </c>
      <c r="AA7" s="57" t="s">
        <v>35</v>
      </c>
      <c r="AB7" s="60">
        <f t="shared" si="11"/>
        <v>-0.69</v>
      </c>
      <c r="AC7" s="57">
        <v>1.8737899305555555E-2</v>
      </c>
      <c r="AD7" s="57">
        <f t="shared" si="12"/>
        <v>-0.43959111770833326</v>
      </c>
      <c r="AE7" s="57">
        <v>-3.48</v>
      </c>
      <c r="AF7" s="57">
        <v>-2.6942921370000001</v>
      </c>
      <c r="AG7" s="57">
        <v>0</v>
      </c>
    </row>
    <row r="8" spans="1:33" ht="15.75" customHeight="1">
      <c r="A8" s="13" t="s">
        <v>42</v>
      </c>
      <c r="B8" s="13" t="s">
        <v>88</v>
      </c>
      <c r="C8" s="17">
        <f t="shared" si="4"/>
        <v>16.239999999999998</v>
      </c>
      <c r="D8" s="17">
        <v>4</v>
      </c>
      <c r="E8" s="17">
        <v>0</v>
      </c>
      <c r="F8" s="17">
        <v>64.959999999999994</v>
      </c>
      <c r="G8" s="17">
        <v>0</v>
      </c>
      <c r="H8" s="17">
        <f t="shared" si="1"/>
        <v>0</v>
      </c>
      <c r="I8" s="17">
        <f t="shared" si="2"/>
        <v>0.46821733755901063</v>
      </c>
      <c r="J8" s="17">
        <f t="shared" si="5"/>
        <v>30.415398247833327</v>
      </c>
      <c r="K8" s="17">
        <f t="shared" si="3"/>
        <v>7.6038495619583317</v>
      </c>
      <c r="L8" s="17">
        <v>15</v>
      </c>
      <c r="M8" s="17">
        <f t="shared" si="6"/>
        <v>0.26666666666666666</v>
      </c>
      <c r="N8" s="17">
        <v>22</v>
      </c>
      <c r="O8" s="17">
        <f t="shared" ref="O8:P8" si="16">D8/7</f>
        <v>0.5714285714285714</v>
      </c>
      <c r="P8" s="17">
        <f t="shared" si="16"/>
        <v>0</v>
      </c>
      <c r="Q8" s="17">
        <f t="shared" si="8"/>
        <v>38</v>
      </c>
      <c r="R8" s="17"/>
      <c r="S8" s="57">
        <v>1.1841155234657039</v>
      </c>
      <c r="T8" s="57">
        <v>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1.8737899305555555E-2</v>
      </c>
      <c r="AD8" s="57">
        <f t="shared" si="12"/>
        <v>-0.10343320416666665</v>
      </c>
      <c r="AE8" s="57">
        <v>-3.48</v>
      </c>
      <c r="AF8" s="57">
        <v>-2.6942921370000001</v>
      </c>
      <c r="AG8" s="57">
        <v>0</v>
      </c>
    </row>
    <row r="9" spans="1:33" ht="15.75" customHeight="1">
      <c r="A9" s="13" t="s">
        <v>44</v>
      </c>
      <c r="B9" s="13" t="s">
        <v>962</v>
      </c>
      <c r="C9" s="17">
        <f t="shared" si="4"/>
        <v>17.989999999999998</v>
      </c>
      <c r="D9" s="17">
        <v>4</v>
      </c>
      <c r="E9" s="17">
        <v>0</v>
      </c>
      <c r="F9" s="17">
        <v>71.959999999999994</v>
      </c>
      <c r="G9" s="17">
        <v>0</v>
      </c>
      <c r="H9" s="17">
        <f t="shared" si="1"/>
        <v>0</v>
      </c>
      <c r="I9" s="17">
        <f t="shared" si="2"/>
        <v>0.50393851228228626</v>
      </c>
      <c r="J9" s="17">
        <f t="shared" si="5"/>
        <v>36.263415343833316</v>
      </c>
      <c r="K9" s="17">
        <f t="shared" si="3"/>
        <v>9.0658538359583289</v>
      </c>
      <c r="L9" s="17">
        <v>13</v>
      </c>
      <c r="M9" s="17">
        <f t="shared" si="6"/>
        <v>0.30769230769230771</v>
      </c>
      <c r="N9" s="17">
        <v>18</v>
      </c>
      <c r="O9" s="17">
        <f t="shared" ref="O9:P9" si="17">D9/7</f>
        <v>0.5714285714285714</v>
      </c>
      <c r="P9" s="17">
        <f t="shared" si="17"/>
        <v>0</v>
      </c>
      <c r="Q9" s="17">
        <f t="shared" si="8"/>
        <v>31</v>
      </c>
      <c r="R9" s="17"/>
      <c r="S9" s="57">
        <v>1.3280000000000001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1.8737899305555555E-2</v>
      </c>
      <c r="AD9" s="57">
        <f t="shared" si="12"/>
        <v>-0.10343320416666665</v>
      </c>
      <c r="AE9" s="57">
        <v>-3.48</v>
      </c>
      <c r="AF9" s="57">
        <v>-2.7197878630000001</v>
      </c>
      <c r="AG9" s="57">
        <v>0</v>
      </c>
    </row>
    <row r="10" spans="1:33" ht="15.75" customHeight="1">
      <c r="A10" s="13" t="s">
        <v>46</v>
      </c>
      <c r="B10" s="13" t="s">
        <v>88</v>
      </c>
      <c r="C10" s="17">
        <f t="shared" si="4"/>
        <v>18.989999999999998</v>
      </c>
      <c r="D10" s="17">
        <v>3</v>
      </c>
      <c r="E10" s="17">
        <v>0</v>
      </c>
      <c r="F10" s="17">
        <v>56.97</v>
      </c>
      <c r="G10" s="17">
        <v>0</v>
      </c>
      <c r="H10" s="17">
        <f t="shared" si="1"/>
        <v>0</v>
      </c>
      <c r="I10" s="17">
        <f t="shared" si="2"/>
        <v>0.52216186603256087</v>
      </c>
      <c r="J10" s="17">
        <f t="shared" si="5"/>
        <v>29.747561507874995</v>
      </c>
      <c r="K10" s="17">
        <f t="shared" si="3"/>
        <v>9.9158538359583321</v>
      </c>
      <c r="L10" s="17">
        <v>8</v>
      </c>
      <c r="M10" s="17">
        <f t="shared" si="6"/>
        <v>0.375</v>
      </c>
      <c r="N10" s="17">
        <v>15</v>
      </c>
      <c r="O10" s="17">
        <f t="shared" ref="O10:P10" si="18">D10/7</f>
        <v>0.42857142857142855</v>
      </c>
      <c r="P10" s="17">
        <f t="shared" si="18"/>
        <v>0</v>
      </c>
      <c r="Q10" s="17">
        <f t="shared" si="8"/>
        <v>35</v>
      </c>
      <c r="R10" s="17"/>
      <c r="S10" s="57">
        <v>1.437229437229437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1.8737899305555555E-2</v>
      </c>
      <c r="AD10" s="57">
        <f t="shared" si="12"/>
        <v>-7.7574903124999983E-2</v>
      </c>
      <c r="AE10" s="57">
        <v>-3.48</v>
      </c>
      <c r="AF10" s="57">
        <v>-2.7197878630000001</v>
      </c>
      <c r="AG10" s="57">
        <v>0</v>
      </c>
    </row>
    <row r="11" spans="1:33" ht="15.75" customHeight="1">
      <c r="A11" s="13" t="s">
        <v>48</v>
      </c>
      <c r="B11" s="13" t="s">
        <v>963</v>
      </c>
      <c r="C11" s="17">
        <f t="shared" si="4"/>
        <v>19.656666666666666</v>
      </c>
      <c r="D11" s="17">
        <v>6</v>
      </c>
      <c r="E11" s="17">
        <v>0</v>
      </c>
      <c r="F11" s="17">
        <v>117.94</v>
      </c>
      <c r="G11" s="17">
        <v>0</v>
      </c>
      <c r="H11" s="17">
        <f t="shared" si="1"/>
        <v>0</v>
      </c>
      <c r="I11" s="17">
        <f t="shared" si="2"/>
        <v>0.53328067674877055</v>
      </c>
      <c r="J11" s="17">
        <f t="shared" si="5"/>
        <v>62.895123015749995</v>
      </c>
      <c r="K11" s="17">
        <f t="shared" si="3"/>
        <v>10.482520502624999</v>
      </c>
      <c r="L11" s="17">
        <v>11</v>
      </c>
      <c r="M11" s="17">
        <f t="shared" si="6"/>
        <v>0.54545454545454541</v>
      </c>
      <c r="N11" s="17">
        <v>10</v>
      </c>
      <c r="O11" s="17">
        <f t="shared" ref="O11:P11" si="19">D11/7</f>
        <v>0.8571428571428571</v>
      </c>
      <c r="P11" s="17">
        <f t="shared" si="19"/>
        <v>0</v>
      </c>
      <c r="Q11" s="17">
        <f t="shared" si="8"/>
        <v>11</v>
      </c>
      <c r="R11" s="17"/>
      <c r="S11" s="57">
        <v>1.678048780487805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1.8737899305555555E-2</v>
      </c>
      <c r="AD11" s="57">
        <f t="shared" si="12"/>
        <v>-0.15514980624999997</v>
      </c>
      <c r="AE11" s="57">
        <v>-3.48</v>
      </c>
      <c r="AF11" s="57">
        <v>-2.7197878630000001</v>
      </c>
      <c r="AG11" s="57">
        <v>0</v>
      </c>
    </row>
    <row r="12" spans="1:33" ht="15.75" customHeight="1">
      <c r="A12" s="13" t="s">
        <v>50</v>
      </c>
      <c r="B12" s="13" t="s">
        <v>964</v>
      </c>
      <c r="C12" s="17">
        <f t="shared" si="4"/>
        <v>20.99</v>
      </c>
      <c r="D12" s="17">
        <v>1</v>
      </c>
      <c r="E12" s="17">
        <v>0</v>
      </c>
      <c r="F12" s="17">
        <v>20.99</v>
      </c>
      <c r="G12" s="17">
        <v>0</v>
      </c>
      <c r="H12" s="17">
        <f t="shared" si="1"/>
        <v>0</v>
      </c>
      <c r="I12" s="17">
        <f t="shared" si="2"/>
        <v>0.55276012539105912</v>
      </c>
      <c r="J12" s="17">
        <f t="shared" si="5"/>
        <v>11.602435031958331</v>
      </c>
      <c r="K12" s="17">
        <f t="shared" si="3"/>
        <v>11.602435031958331</v>
      </c>
      <c r="L12" s="17">
        <v>5</v>
      </c>
      <c r="M12" s="17">
        <f t="shared" si="6"/>
        <v>0.2</v>
      </c>
      <c r="N12" s="17">
        <v>10</v>
      </c>
      <c r="O12" s="17">
        <f t="shared" ref="O12:P12" si="20">D12/7</f>
        <v>0.14285714285714285</v>
      </c>
      <c r="P12" s="17">
        <f t="shared" si="20"/>
        <v>0</v>
      </c>
      <c r="Q12" s="17">
        <f t="shared" si="8"/>
        <v>70</v>
      </c>
      <c r="R12" s="17"/>
      <c r="S12" s="57">
        <v>1.655913978494624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1.8737899305555555E-2</v>
      </c>
      <c r="AD12" s="57">
        <f t="shared" si="12"/>
        <v>-2.5858301041666663E-2</v>
      </c>
      <c r="AE12" s="57">
        <v>-3.48</v>
      </c>
      <c r="AF12" s="57">
        <v>-2.7332066670000001</v>
      </c>
      <c r="AG12" s="57">
        <v>0</v>
      </c>
    </row>
    <row r="13" spans="1:33" ht="15.75" customHeight="1">
      <c r="A13" s="13" t="s">
        <v>52</v>
      </c>
      <c r="B13" s="13" t="s">
        <v>964</v>
      </c>
      <c r="C13" s="17">
        <f t="shared" si="4"/>
        <v>21.49</v>
      </c>
      <c r="D13" s="17">
        <v>2</v>
      </c>
      <c r="E13" s="17">
        <v>0</v>
      </c>
      <c r="F13" s="17">
        <v>42.98</v>
      </c>
      <c r="G13" s="17">
        <v>0</v>
      </c>
      <c r="H13" s="17">
        <f t="shared" si="1"/>
        <v>0</v>
      </c>
      <c r="I13" s="17">
        <f t="shared" si="2"/>
        <v>0.55967589725259792</v>
      </c>
      <c r="J13" s="17">
        <f t="shared" si="5"/>
        <v>24.054870063916656</v>
      </c>
      <c r="K13" s="17">
        <f t="shared" si="3"/>
        <v>12.027435031958328</v>
      </c>
      <c r="L13" s="17">
        <v>5</v>
      </c>
      <c r="M13" s="17">
        <f t="shared" si="6"/>
        <v>0.4</v>
      </c>
      <c r="N13" s="17">
        <v>7</v>
      </c>
      <c r="O13" s="17">
        <f t="shared" ref="O13:P13" si="21">D13/7</f>
        <v>0.2857142857142857</v>
      </c>
      <c r="P13" s="17">
        <f t="shared" si="21"/>
        <v>0</v>
      </c>
      <c r="Q13" s="17">
        <f t="shared" si="8"/>
        <v>24</v>
      </c>
      <c r="R13" s="17"/>
      <c r="S13" s="57">
        <v>1.573333333333333</v>
      </c>
      <c r="T13" s="57">
        <v>120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1.8737899305555555E-2</v>
      </c>
      <c r="AD13" s="57">
        <f t="shared" si="12"/>
        <v>-5.1716602083333327E-2</v>
      </c>
      <c r="AE13" s="57">
        <v>-3.48</v>
      </c>
      <c r="AF13" s="57">
        <v>-2.7332066670000001</v>
      </c>
      <c r="AG13" s="57">
        <v>0</v>
      </c>
    </row>
    <row r="14" spans="1:33" ht="15.75" customHeight="1">
      <c r="A14" s="13" t="s">
        <v>54</v>
      </c>
      <c r="B14" s="13" t="s">
        <v>88</v>
      </c>
      <c r="C14" s="17">
        <f t="shared" si="4"/>
        <v>20.99</v>
      </c>
      <c r="D14" s="17">
        <v>2</v>
      </c>
      <c r="E14" s="17">
        <v>0</v>
      </c>
      <c r="F14" s="17">
        <v>41.98</v>
      </c>
      <c r="G14" s="17">
        <v>0</v>
      </c>
      <c r="H14" s="17">
        <f t="shared" si="1"/>
        <v>0</v>
      </c>
      <c r="I14" s="17">
        <f t="shared" si="2"/>
        <v>0.55276012540694008</v>
      </c>
      <c r="J14" s="17">
        <f t="shared" si="5"/>
        <v>23.204870064583343</v>
      </c>
      <c r="K14" s="17">
        <f t="shared" si="3"/>
        <v>11.602435032291671</v>
      </c>
      <c r="L14" s="17">
        <v>8</v>
      </c>
      <c r="M14" s="17">
        <f t="shared" si="6"/>
        <v>0.25</v>
      </c>
      <c r="N14" s="17">
        <v>6</v>
      </c>
      <c r="O14" s="17">
        <f t="shared" ref="O14:P14" si="22">D14/7</f>
        <v>0.2857142857142857</v>
      </c>
      <c r="P14" s="17">
        <f t="shared" si="22"/>
        <v>0</v>
      </c>
      <c r="Q14" s="17">
        <f t="shared" si="8"/>
        <v>21</v>
      </c>
      <c r="R14" s="17"/>
      <c r="S14" s="57">
        <v>1.5267175572519081</v>
      </c>
      <c r="T14" s="57">
        <v>120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1.8737899305555555E-2</v>
      </c>
      <c r="AD14" s="57">
        <f t="shared" si="12"/>
        <v>-5.1716602083333327E-2</v>
      </c>
      <c r="AE14" s="57">
        <v>-3.48</v>
      </c>
      <c r="AF14" s="57">
        <v>-2.7332066666666601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 t="str">
        <f t="shared" si="4"/>
        <v xml:space="preserve"> - </v>
      </c>
      <c r="D15" s="17">
        <v>0</v>
      </c>
      <c r="E15" s="17">
        <v>0</v>
      </c>
      <c r="F15" s="17">
        <v>0</v>
      </c>
      <c r="G15" s="17">
        <v>0</v>
      </c>
      <c r="H15" s="17" t="e">
        <f t="shared" si="1"/>
        <v>#DIV/0!</v>
      </c>
      <c r="I15" s="17" t="e">
        <f t="shared" si="2"/>
        <v>#DIV/0!</v>
      </c>
      <c r="J15" s="17">
        <f t="shared" si="5"/>
        <v>0</v>
      </c>
      <c r="K15" s="17" t="e">
        <f t="shared" si="3"/>
        <v>#DIV/0!</v>
      </c>
      <c r="L15" s="17">
        <v>0</v>
      </c>
      <c r="M15" s="17" t="str">
        <f t="shared" si="6"/>
        <v>-</v>
      </c>
      <c r="N15" s="17">
        <v>6</v>
      </c>
      <c r="O15" s="17">
        <f t="shared" ref="O15:P15" si="23">D15/7</f>
        <v>0</v>
      </c>
      <c r="P15" s="17">
        <f t="shared" si="23"/>
        <v>0</v>
      </c>
      <c r="Q15" s="17" t="e">
        <f t="shared" si="8"/>
        <v>#DIV/0!</v>
      </c>
      <c r="R15" s="17"/>
      <c r="S15" s="57">
        <v>1.511811023622047</v>
      </c>
      <c r="T15" s="57">
        <v>120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1.8737899305555555E-2</v>
      </c>
      <c r="AD15" s="57">
        <f t="shared" si="12"/>
        <v>0</v>
      </c>
      <c r="AE15" s="57">
        <v>-3.48</v>
      </c>
      <c r="AF15" s="57">
        <v>-2.7332066666666601</v>
      </c>
      <c r="AG15" s="57">
        <v>0</v>
      </c>
    </row>
    <row r="16" spans="1:33" ht="15.75" customHeight="1">
      <c r="A16" s="13" t="s">
        <v>57</v>
      </c>
      <c r="B16" s="13" t="s">
        <v>965</v>
      </c>
      <c r="C16" s="17">
        <f t="shared" si="4"/>
        <v>20.99</v>
      </c>
      <c r="D16" s="17">
        <v>1</v>
      </c>
      <c r="E16" s="17">
        <v>0</v>
      </c>
      <c r="F16" s="17">
        <v>20.99</v>
      </c>
      <c r="G16" s="17">
        <v>0</v>
      </c>
      <c r="H16" s="17">
        <f t="shared" si="1"/>
        <v>0</v>
      </c>
      <c r="I16" s="17">
        <f t="shared" si="2"/>
        <v>0.55276012540694008</v>
      </c>
      <c r="J16" s="17">
        <f t="shared" si="5"/>
        <v>11.602435032291671</v>
      </c>
      <c r="K16" s="17">
        <f t="shared" si="3"/>
        <v>11.602435032291671</v>
      </c>
      <c r="L16" s="17">
        <v>6</v>
      </c>
      <c r="M16" s="17">
        <f t="shared" si="6"/>
        <v>0.16666666666666666</v>
      </c>
      <c r="N16" s="17">
        <v>6</v>
      </c>
      <c r="O16" s="17">
        <f t="shared" ref="O16:P16" si="24">D16/7</f>
        <v>0.14285714285714285</v>
      </c>
      <c r="P16" s="17">
        <f t="shared" si="24"/>
        <v>0</v>
      </c>
      <c r="Q16" s="17">
        <f t="shared" si="8"/>
        <v>42</v>
      </c>
      <c r="R16" s="17"/>
      <c r="S16" s="57">
        <v>1.861386138613861</v>
      </c>
      <c r="T16" s="57">
        <v>120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1.8737899305555555E-2</v>
      </c>
      <c r="AD16" s="57">
        <f t="shared" si="12"/>
        <v>-2.5858301041666663E-2</v>
      </c>
      <c r="AE16" s="57">
        <v>-3.48</v>
      </c>
      <c r="AF16" s="57">
        <v>-2.7332066666666601</v>
      </c>
      <c r="AG16" s="57">
        <v>0</v>
      </c>
    </row>
    <row r="17" spans="1:33" ht="15.75" customHeight="1">
      <c r="A17" s="13" t="s">
        <v>59</v>
      </c>
      <c r="B17" s="13" t="s">
        <v>88</v>
      </c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4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1.9340659340659341</v>
      </c>
      <c r="T17" s="57">
        <v>120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1.8737899305555555E-2</v>
      </c>
      <c r="AD17" s="57">
        <f t="shared" si="12"/>
        <v>0</v>
      </c>
      <c r="AE17" s="57">
        <v>-3.48</v>
      </c>
      <c r="AF17" s="57">
        <v>-2.7332066666666601</v>
      </c>
      <c r="AG17" s="57">
        <v>0</v>
      </c>
    </row>
    <row r="18" spans="1:33" ht="15.75" customHeight="1">
      <c r="A18" s="13" t="s">
        <v>61</v>
      </c>
      <c r="B18" s="13" t="s">
        <v>88</v>
      </c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1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2.2702702702702702</v>
      </c>
      <c r="T18" s="57">
        <v>120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1.8737899305555555E-2</v>
      </c>
      <c r="AD18" s="57">
        <f t="shared" si="12"/>
        <v>0</v>
      </c>
      <c r="AE18" s="57">
        <v>-3.48</v>
      </c>
      <c r="AF18" s="57">
        <v>-2.7332066666666601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120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1.8737899305555555E-2</v>
      </c>
      <c r="AD19" s="57">
        <f t="shared" si="12"/>
        <v>0</v>
      </c>
      <c r="AE19" s="57">
        <v>-3.48</v>
      </c>
      <c r="AF19" s="57">
        <v>-2.7332066666666601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120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1.8737899305555555E-2</v>
      </c>
      <c r="AD20" s="57">
        <f t="shared" si="12"/>
        <v>0</v>
      </c>
      <c r="AE20" s="57">
        <v>-3.48</v>
      </c>
      <c r="AF20" s="57">
        <v>-2.7332066666666601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240</v>
      </c>
      <c r="U21" s="58">
        <v>60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1.8737899305555555E-2</v>
      </c>
      <c r="AD21" s="57">
        <f t="shared" si="12"/>
        <v>0</v>
      </c>
      <c r="AE21" s="57">
        <v>-3.48</v>
      </c>
      <c r="AF21" s="57">
        <v>-2.7332066666666601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240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1.8737899305555555E-2</v>
      </c>
      <c r="AD22" s="57">
        <f t="shared" si="12"/>
        <v>0</v>
      </c>
      <c r="AE22" s="57">
        <v>-3.48</v>
      </c>
      <c r="AF22" s="57">
        <v>-2.7332066666666601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240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1.8737899305555555E-2</v>
      </c>
      <c r="AD23" s="57">
        <f t="shared" si="12"/>
        <v>0</v>
      </c>
      <c r="AE23" s="57">
        <v>-3.48</v>
      </c>
      <c r="AF23" s="57">
        <v>-2.7332066666666601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240</v>
      </c>
      <c r="U24" s="58" t="s">
        <v>63</v>
      </c>
      <c r="V24" s="61" t="s">
        <v>966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1.8737899305555555E-2</v>
      </c>
      <c r="AD24" s="57">
        <f t="shared" si="12"/>
        <v>0</v>
      </c>
      <c r="AE24" s="57">
        <v>-3.48</v>
      </c>
      <c r="AF24" s="57">
        <v>-2.7332066666666601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120</v>
      </c>
      <c r="U25" s="58">
        <v>60</v>
      </c>
      <c r="V25" s="61" t="s">
        <v>967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1.8737899305555555E-2</v>
      </c>
      <c r="AD25" s="57">
        <f t="shared" si="12"/>
        <v>0</v>
      </c>
      <c r="AE25" s="57">
        <v>-3.48</v>
      </c>
      <c r="AF25" s="57">
        <v>-2.7332066666666601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120</v>
      </c>
      <c r="U26" s="58">
        <v>60</v>
      </c>
      <c r="V26" s="61" t="s">
        <v>967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1.8737899305555555E-2</v>
      </c>
      <c r="AD26" s="57">
        <f t="shared" si="12"/>
        <v>0</v>
      </c>
      <c r="AE26" s="57">
        <v>-3.48</v>
      </c>
      <c r="AF26" s="57">
        <v>-2.7332066666666601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120</v>
      </c>
      <c r="U27" s="58">
        <v>60</v>
      </c>
      <c r="V27" s="61" t="s">
        <v>967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1.8737899305555555E-2</v>
      </c>
      <c r="AD27" s="57">
        <f t="shared" si="12"/>
        <v>0</v>
      </c>
      <c r="AE27" s="57">
        <v>-3.48</v>
      </c>
      <c r="AF27" s="57">
        <v>-2.7332066666666601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120</v>
      </c>
      <c r="U28" s="58">
        <v>60</v>
      </c>
      <c r="V28" s="61" t="s">
        <v>968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1.8737899305555555E-2</v>
      </c>
      <c r="AD28" s="57">
        <f t="shared" si="12"/>
        <v>0</v>
      </c>
      <c r="AE28" s="57">
        <v>-3.48</v>
      </c>
      <c r="AF28" s="57">
        <v>-2.6535854749999999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120</v>
      </c>
      <c r="U29" s="58">
        <v>60</v>
      </c>
      <c r="V29" s="61" t="s">
        <v>968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1.8737899305555555E-2</v>
      </c>
      <c r="AD29" s="57">
        <f t="shared" si="12"/>
        <v>0</v>
      </c>
      <c r="AE29" s="57">
        <v>-3.48</v>
      </c>
      <c r="AF29" s="57">
        <v>-2.6535854749999999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120</v>
      </c>
      <c r="U30" s="58">
        <v>60</v>
      </c>
      <c r="V30" s="61" t="s">
        <v>968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1.8737899305555555E-2</v>
      </c>
      <c r="AD30" s="57">
        <f t="shared" si="12"/>
        <v>0</v>
      </c>
      <c r="AE30" s="57">
        <v>-3.48</v>
      </c>
      <c r="AF30" s="57">
        <v>-2.6535854749999999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1.8737899305555555E-2</v>
      </c>
      <c r="AD31" s="57">
        <f t="shared" si="12"/>
        <v>0</v>
      </c>
      <c r="AE31" s="57">
        <v>-3.48</v>
      </c>
      <c r="AF31" s="57">
        <v>-2.6535854749999999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8" customWidth="1"/>
    <col min="2" max="2" width="23.1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Info!B1:BJ7000""),4,FALSE),"""")"),"Door Stopper Hinge, Black 2 Pack - Heavy Duty Adjustable Hinge Pin Door Stop Hardware with Rubber Bumper Tips")</f>
        <v>Door Stopper Hinge, Black 2 Pack - Heavy Duty Adjustable Hinge Pin Door Stop Hardware with Rubber Bumper Tips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Info!B1:BJ7000""),3,FALSE),"""")"),"B088P5Y33L")</f>
        <v>B088P5Y33L</v>
      </c>
      <c r="B2" s="2" t="s">
        <v>969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4.9425968058823528</v>
      </c>
      <c r="D3" s="4">
        <f>SUM(D4:D99763)</f>
        <v>29</v>
      </c>
      <c r="E3" s="4"/>
      <c r="F3" s="5">
        <f t="shared" ref="F3:G3" si="0">SUM(F4:F99763)</f>
        <v>379.71000000000004</v>
      </c>
      <c r="G3" s="5">
        <f t="shared" si="0"/>
        <v>-60.05</v>
      </c>
      <c r="H3" s="6">
        <f t="shared" ref="H3:H31" si="1">G3/F3*-1</f>
        <v>0.15814700692633851</v>
      </c>
      <c r="I3" s="7">
        <f t="shared" ref="I3:I31" si="2">J3/F3</f>
        <v>0.36814046758124552</v>
      </c>
      <c r="J3" s="5">
        <f>SUM(J4:J99763)</f>
        <v>139.78661694527474</v>
      </c>
      <c r="K3" s="5">
        <f t="shared" ref="K3:K31" si="3">J3/D3</f>
        <v>4.8202281705267156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15</v>
      </c>
      <c r="X3" s="6">
        <f>AVERAGE(X4:X99763)</f>
        <v>0.12321428571428572</v>
      </c>
      <c r="Y3" s="5">
        <f>ROUND(AVERAGE(Y4:Y99763),2)</f>
        <v>0.81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750</v>
      </c>
      <c r="C4" s="17">
        <f t="shared" ref="C4:C31" si="4">IFERROR(F4/D4," - ")</f>
        <v>10.99</v>
      </c>
      <c r="D4" s="17">
        <v>2</v>
      </c>
      <c r="E4" s="17">
        <v>0</v>
      </c>
      <c r="F4" s="17">
        <v>21.98</v>
      </c>
      <c r="G4" s="17">
        <v>-14.159999999999998</v>
      </c>
      <c r="H4" s="17">
        <f t="shared" si="1"/>
        <v>0.64422202001819828</v>
      </c>
      <c r="I4" s="17">
        <f t="shared" si="2"/>
        <v>-0.17962423351745557</v>
      </c>
      <c r="J4" s="17">
        <f t="shared" ref="J4:J31" si="5">F4*0.85+G4+AF4*D4+D4*AE4+AG4+AD4</f>
        <v>-3.9481406527136738</v>
      </c>
      <c r="K4" s="17">
        <f t="shared" si="3"/>
        <v>-1.9740703263568369</v>
      </c>
      <c r="L4" s="17">
        <v>11</v>
      </c>
      <c r="M4" s="17">
        <f t="shared" ref="M4:M31" si="6">IFERROR(D4/L4,"-")</f>
        <v>0.18181818181818182</v>
      </c>
      <c r="N4" s="17">
        <v>47</v>
      </c>
      <c r="O4" s="17">
        <f t="shared" ref="O4:P4" si="7">D4/7</f>
        <v>0.2857142857142857</v>
      </c>
      <c r="P4" s="17">
        <f t="shared" si="7"/>
        <v>0</v>
      </c>
      <c r="Q4" s="17">
        <f t="shared" ref="Q4:Q31" si="8">ROUNDDOWN(N4/(O4+P4),0)</f>
        <v>164</v>
      </c>
      <c r="R4" s="17"/>
      <c r="S4" s="57">
        <v>0.48160535117056802</v>
      </c>
      <c r="T4" s="57">
        <v>0</v>
      </c>
      <c r="U4" s="58" t="s">
        <v>63</v>
      </c>
      <c r="V4" s="61" t="s">
        <v>63</v>
      </c>
      <c r="W4" s="57">
        <v>1</v>
      </c>
      <c r="X4" s="57">
        <f t="shared" ref="X4:X31" si="9">IFERROR(W4/D4,0)</f>
        <v>0.5</v>
      </c>
      <c r="Y4" s="57">
        <f t="shared" ref="Y4:Y31" si="10">IFERROR(G4/(W4+Z4)*-1,0)</f>
        <v>14.159999999999998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7.2022060185185184E-3</v>
      </c>
      <c r="AD4" s="57">
        <f t="shared" ref="AD4:AD31" si="12">IFERROR(AB4*AC4*D4*2,0)</f>
        <v>-1.9878088611111108E-2</v>
      </c>
      <c r="AE4" s="57">
        <v>-3.31</v>
      </c>
      <c r="AF4" s="57">
        <v>-0.91563128205128197</v>
      </c>
      <c r="AG4" s="57">
        <v>0</v>
      </c>
    </row>
    <row r="5" spans="1:33" ht="15.75" customHeight="1">
      <c r="A5" s="13" t="s">
        <v>36</v>
      </c>
      <c r="B5" s="13" t="s">
        <v>970</v>
      </c>
      <c r="C5" s="17">
        <f t="shared" si="4"/>
        <v>10.99</v>
      </c>
      <c r="D5" s="17">
        <v>5</v>
      </c>
      <c r="E5" s="17">
        <v>0</v>
      </c>
      <c r="F5" s="17">
        <v>54.95</v>
      </c>
      <c r="G5" s="17">
        <v>-11.87</v>
      </c>
      <c r="H5" s="17">
        <f t="shared" si="1"/>
        <v>0.21601455868971789</v>
      </c>
      <c r="I5" s="17">
        <f t="shared" si="2"/>
        <v>0.24858322781102485</v>
      </c>
      <c r="J5" s="17">
        <f t="shared" si="5"/>
        <v>13.659648368215816</v>
      </c>
      <c r="K5" s="17">
        <f t="shared" si="3"/>
        <v>2.7319296736431631</v>
      </c>
      <c r="L5" s="17">
        <v>9</v>
      </c>
      <c r="M5" s="17">
        <f t="shared" si="6"/>
        <v>0.55555555555555558</v>
      </c>
      <c r="N5" s="17">
        <v>34</v>
      </c>
      <c r="O5" s="17">
        <f t="shared" ref="O5:P5" si="13">D5/7</f>
        <v>0.7142857142857143</v>
      </c>
      <c r="P5" s="17">
        <f t="shared" si="13"/>
        <v>0</v>
      </c>
      <c r="Q5" s="17">
        <f t="shared" si="8"/>
        <v>47</v>
      </c>
      <c r="R5" s="17"/>
      <c r="S5" s="57">
        <v>0.62545454545454504</v>
      </c>
      <c r="T5" s="57">
        <v>0</v>
      </c>
      <c r="U5" s="58" t="s">
        <v>63</v>
      </c>
      <c r="V5" s="61" t="s">
        <v>63</v>
      </c>
      <c r="W5" s="57">
        <v>5</v>
      </c>
      <c r="X5" s="57">
        <f t="shared" si="9"/>
        <v>1</v>
      </c>
      <c r="Y5" s="57">
        <f t="shared" si="10"/>
        <v>2.3739999999999997</v>
      </c>
      <c r="Z5" s="57">
        <v>0</v>
      </c>
      <c r="AA5" s="57" t="s">
        <v>35</v>
      </c>
      <c r="AB5" s="60">
        <f t="shared" si="11"/>
        <v>-0.69</v>
      </c>
      <c r="AC5" s="57">
        <v>7.2022060185185184E-3</v>
      </c>
      <c r="AD5" s="57">
        <f t="shared" si="12"/>
        <v>-4.9695221527777771E-2</v>
      </c>
      <c r="AE5" s="57">
        <v>-3.31</v>
      </c>
      <c r="AF5" s="57">
        <v>-0.91563128205128197</v>
      </c>
      <c r="AG5" s="57">
        <v>0</v>
      </c>
    </row>
    <row r="6" spans="1:33" ht="15.75" customHeight="1">
      <c r="A6" s="13" t="s">
        <v>38</v>
      </c>
      <c r="B6" s="13" t="s">
        <v>971</v>
      </c>
      <c r="C6" s="17">
        <f t="shared" si="4"/>
        <v>10.24</v>
      </c>
      <c r="D6" s="17">
        <v>4</v>
      </c>
      <c r="E6" s="17">
        <v>0</v>
      </c>
      <c r="F6" s="17">
        <v>40.96</v>
      </c>
      <c r="G6" s="17">
        <v>-14.86</v>
      </c>
      <c r="H6" s="17">
        <f t="shared" si="1"/>
        <v>0.36279296875</v>
      </c>
      <c r="I6" s="17">
        <f t="shared" si="2"/>
        <v>7.3577116566715131E-2</v>
      </c>
      <c r="J6" s="17">
        <f t="shared" si="5"/>
        <v>3.0137186945726517</v>
      </c>
      <c r="K6" s="17">
        <f t="shared" si="3"/>
        <v>0.75342967364316293</v>
      </c>
      <c r="L6" s="17">
        <v>13</v>
      </c>
      <c r="M6" s="17">
        <f t="shared" si="6"/>
        <v>0.30769230769230771</v>
      </c>
      <c r="N6" s="17">
        <v>23</v>
      </c>
      <c r="O6" s="17">
        <f t="shared" ref="O6:P6" si="14">D6/7</f>
        <v>0.5714285714285714</v>
      </c>
      <c r="P6" s="17">
        <f t="shared" si="14"/>
        <v>0</v>
      </c>
      <c r="Q6" s="17">
        <f t="shared" si="8"/>
        <v>40</v>
      </c>
      <c r="R6" s="17"/>
      <c r="S6" s="57">
        <v>0.71042471042471</v>
      </c>
      <c r="T6" s="57">
        <v>0</v>
      </c>
      <c r="U6" s="58" t="s">
        <v>63</v>
      </c>
      <c r="V6" s="61" t="s">
        <v>63</v>
      </c>
      <c r="W6" s="57">
        <v>3</v>
      </c>
      <c r="X6" s="57">
        <f t="shared" si="9"/>
        <v>0.75</v>
      </c>
      <c r="Y6" s="57">
        <f t="shared" si="10"/>
        <v>2.972</v>
      </c>
      <c r="Z6" s="57">
        <v>2</v>
      </c>
      <c r="AA6" s="57" t="s">
        <v>35</v>
      </c>
      <c r="AB6" s="60">
        <f t="shared" si="11"/>
        <v>-0.69</v>
      </c>
      <c r="AC6" s="57">
        <v>7.2022060185185184E-3</v>
      </c>
      <c r="AD6" s="57">
        <f t="shared" si="12"/>
        <v>-3.9756177222222217E-2</v>
      </c>
      <c r="AE6" s="57">
        <v>-3.31</v>
      </c>
      <c r="AF6" s="57">
        <v>-0.91563128205128197</v>
      </c>
      <c r="AG6" s="57">
        <v>0</v>
      </c>
    </row>
    <row r="7" spans="1:33" ht="15.75" customHeight="1">
      <c r="A7" s="13" t="s">
        <v>40</v>
      </c>
      <c r="B7" s="13" t="s">
        <v>156</v>
      </c>
      <c r="C7" s="17">
        <f t="shared" si="4"/>
        <v>11.59</v>
      </c>
      <c r="D7" s="17">
        <v>5</v>
      </c>
      <c r="E7" s="17">
        <v>0</v>
      </c>
      <c r="F7" s="17">
        <v>57.95</v>
      </c>
      <c r="G7" s="17">
        <v>-19.16</v>
      </c>
      <c r="H7" s="17">
        <f t="shared" si="1"/>
        <v>0.33062985332182915</v>
      </c>
      <c r="I7" s="17">
        <f t="shared" si="2"/>
        <v>0.15391973024973635</v>
      </c>
      <c r="J7" s="17">
        <f t="shared" si="5"/>
        <v>8.919648367972222</v>
      </c>
      <c r="K7" s="17">
        <f t="shared" si="3"/>
        <v>1.7839296735944443</v>
      </c>
      <c r="L7" s="17">
        <v>8</v>
      </c>
      <c r="M7" s="17">
        <f t="shared" si="6"/>
        <v>0.625</v>
      </c>
      <c r="N7" s="17">
        <v>16</v>
      </c>
      <c r="O7" s="17">
        <f t="shared" ref="O7:P7" si="15">D7/7</f>
        <v>0.7142857142857143</v>
      </c>
      <c r="P7" s="17">
        <f t="shared" si="15"/>
        <v>0</v>
      </c>
      <c r="Q7" s="17">
        <f t="shared" si="8"/>
        <v>22</v>
      </c>
      <c r="R7" s="17"/>
      <c r="S7" s="57">
        <v>0.78661087866108792</v>
      </c>
      <c r="T7" s="57">
        <v>0</v>
      </c>
      <c r="U7" s="58" t="s">
        <v>63</v>
      </c>
      <c r="V7" s="61" t="s">
        <v>63</v>
      </c>
      <c r="W7" s="57">
        <v>6</v>
      </c>
      <c r="X7" s="57">
        <f t="shared" si="9"/>
        <v>1.2</v>
      </c>
      <c r="Y7" s="57">
        <f t="shared" si="10"/>
        <v>3.1933333333333334</v>
      </c>
      <c r="Z7" s="57">
        <v>0</v>
      </c>
      <c r="AA7" s="57" t="s">
        <v>35</v>
      </c>
      <c r="AB7" s="60">
        <f t="shared" si="11"/>
        <v>-0.69</v>
      </c>
      <c r="AC7" s="57">
        <v>7.2022060185185184E-3</v>
      </c>
      <c r="AD7" s="57">
        <f t="shared" si="12"/>
        <v>-4.9695221527777771E-2</v>
      </c>
      <c r="AE7" s="57">
        <v>-3.31</v>
      </c>
      <c r="AF7" s="57">
        <v>-0.9156312821</v>
      </c>
      <c r="AG7" s="57">
        <v>0</v>
      </c>
    </row>
    <row r="8" spans="1:33" ht="15.75" customHeight="1">
      <c r="A8" s="13" t="s">
        <v>42</v>
      </c>
      <c r="B8" s="13" t="s">
        <v>115</v>
      </c>
      <c r="C8" s="17">
        <f t="shared" si="4"/>
        <v>15.545555555555556</v>
      </c>
      <c r="D8" s="17">
        <v>9</v>
      </c>
      <c r="E8" s="17">
        <v>0</v>
      </c>
      <c r="F8" s="17">
        <v>139.91</v>
      </c>
      <c r="G8" s="17">
        <v>0</v>
      </c>
      <c r="H8" s="17">
        <f t="shared" si="1"/>
        <v>0</v>
      </c>
      <c r="I8" s="17">
        <f t="shared" si="2"/>
        <v>0.57753818213387165</v>
      </c>
      <c r="J8" s="17">
        <f t="shared" si="5"/>
        <v>80.803367062349977</v>
      </c>
      <c r="K8" s="17">
        <f t="shared" si="3"/>
        <v>8.978151895816664</v>
      </c>
      <c r="L8" s="17">
        <v>3</v>
      </c>
      <c r="M8" s="17">
        <f t="shared" si="6"/>
        <v>3</v>
      </c>
      <c r="N8" s="17">
        <v>4</v>
      </c>
      <c r="O8" s="17">
        <f t="shared" ref="O8:P8" si="16">D8/7</f>
        <v>1.2857142857142858</v>
      </c>
      <c r="P8" s="17">
        <f t="shared" si="16"/>
        <v>0</v>
      </c>
      <c r="Q8" s="17">
        <f t="shared" si="8"/>
        <v>3</v>
      </c>
      <c r="R8" s="17"/>
      <c r="S8" s="57">
        <v>0.863849765258216</v>
      </c>
      <c r="T8" s="57">
        <v>0</v>
      </c>
      <c r="U8" s="58" t="s">
        <v>63</v>
      </c>
      <c r="V8" s="61" t="s">
        <v>63</v>
      </c>
      <c r="W8" s="57">
        <v>0</v>
      </c>
      <c r="X8" s="57">
        <f t="shared" si="9"/>
        <v>0</v>
      </c>
      <c r="Y8" s="57">
        <f t="shared" si="10"/>
        <v>0</v>
      </c>
      <c r="Z8" s="57">
        <v>0</v>
      </c>
      <c r="AA8" s="57" t="s">
        <v>35</v>
      </c>
      <c r="AB8" s="60">
        <f t="shared" si="11"/>
        <v>-0.69</v>
      </c>
      <c r="AC8" s="57">
        <v>7.2022060185185184E-3</v>
      </c>
      <c r="AD8" s="57">
        <f t="shared" si="12"/>
        <v>-8.9451398749999994E-2</v>
      </c>
      <c r="AE8" s="57">
        <v>-3.31</v>
      </c>
      <c r="AF8" s="57">
        <v>-0.9156312821</v>
      </c>
      <c r="AG8" s="57">
        <v>0</v>
      </c>
    </row>
    <row r="9" spans="1:33" ht="15.75" customHeight="1">
      <c r="A9" s="13" t="s">
        <v>44</v>
      </c>
      <c r="B9" s="13"/>
      <c r="C9" s="17">
        <f t="shared" si="4"/>
        <v>15.99</v>
      </c>
      <c r="D9" s="17">
        <v>1</v>
      </c>
      <c r="E9" s="17">
        <v>0</v>
      </c>
      <c r="F9" s="17">
        <v>15.99</v>
      </c>
      <c r="G9" s="17">
        <v>0</v>
      </c>
      <c r="H9" s="17">
        <f t="shared" si="1"/>
        <v>0</v>
      </c>
      <c r="I9" s="17">
        <f t="shared" si="2"/>
        <v>0.58415461149433667</v>
      </c>
      <c r="J9" s="17">
        <f t="shared" si="5"/>
        <v>9.3406322377944431</v>
      </c>
      <c r="K9" s="17">
        <f t="shared" si="3"/>
        <v>9.3406322377944431</v>
      </c>
      <c r="L9" s="17">
        <v>3</v>
      </c>
      <c r="M9" s="17">
        <f t="shared" si="6"/>
        <v>0.33333333333333331</v>
      </c>
      <c r="N9" s="17">
        <v>3</v>
      </c>
      <c r="O9" s="17">
        <f t="shared" ref="O9:P9" si="17">D9/7</f>
        <v>0.14285714285714285</v>
      </c>
      <c r="P9" s="17">
        <f t="shared" si="17"/>
        <v>0</v>
      </c>
      <c r="Q9" s="17">
        <f t="shared" si="8"/>
        <v>21</v>
      </c>
      <c r="R9" s="17"/>
      <c r="S9" s="57">
        <v>0.90052356020942403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7.2022060185185184E-3</v>
      </c>
      <c r="AD9" s="57">
        <f t="shared" si="12"/>
        <v>-9.9390443055555541E-3</v>
      </c>
      <c r="AE9" s="57">
        <v>-3.31</v>
      </c>
      <c r="AF9" s="57">
        <v>-0.93092871789999998</v>
      </c>
      <c r="AG9" s="57">
        <v>0</v>
      </c>
    </row>
    <row r="10" spans="1:33" ht="15.75" customHeight="1">
      <c r="A10" s="13" t="s">
        <v>46</v>
      </c>
      <c r="B10" s="13"/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2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0.96969696969696972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7.2022060185185184E-3</v>
      </c>
      <c r="AD10" s="57">
        <f t="shared" si="12"/>
        <v>0</v>
      </c>
      <c r="AE10" s="57">
        <v>-3.31</v>
      </c>
      <c r="AF10" s="57">
        <v>-0.93092871789999998</v>
      </c>
      <c r="AG10" s="57">
        <v>0</v>
      </c>
    </row>
    <row r="11" spans="1:33" ht="15.75" customHeight="1">
      <c r="A11" s="13" t="s">
        <v>48</v>
      </c>
      <c r="B11" s="13"/>
      <c r="C11" s="17" t="str">
        <f t="shared" si="4"/>
        <v xml:space="preserve"> - </v>
      </c>
      <c r="D11" s="17">
        <v>0</v>
      </c>
      <c r="E11" s="17">
        <v>0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2</v>
      </c>
      <c r="O11" s="17">
        <f t="shared" ref="O11:P11" si="19">D11/7</f>
        <v>0</v>
      </c>
      <c r="P11" s="17">
        <f t="shared" si="19"/>
        <v>0</v>
      </c>
      <c r="Q11" s="17" t="e">
        <f t="shared" si="8"/>
        <v>#DIV/0!</v>
      </c>
      <c r="R11" s="17"/>
      <c r="S11" s="57">
        <v>1.0666666666666671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7.2022060185185184E-3</v>
      </c>
      <c r="AD11" s="57">
        <f t="shared" si="12"/>
        <v>0</v>
      </c>
      <c r="AE11" s="57">
        <v>-3.31</v>
      </c>
      <c r="AF11" s="57">
        <v>-0.93092871789999998</v>
      </c>
      <c r="AG11" s="57">
        <v>0</v>
      </c>
    </row>
    <row r="12" spans="1:33" ht="15.75" customHeight="1">
      <c r="A12" s="13" t="s">
        <v>50</v>
      </c>
      <c r="B12" s="13"/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2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1.167883211678832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7.2022060185185184E-3</v>
      </c>
      <c r="AD12" s="57">
        <f t="shared" si="12"/>
        <v>0</v>
      </c>
      <c r="AE12" s="57">
        <v>-3.31</v>
      </c>
      <c r="AF12" s="57">
        <v>-0.93898000000000004</v>
      </c>
      <c r="AG12" s="57">
        <v>0</v>
      </c>
    </row>
    <row r="13" spans="1:33" ht="15.75" customHeight="1">
      <c r="A13" s="13" t="s">
        <v>52</v>
      </c>
      <c r="B13" s="13"/>
      <c r="C13" s="17">
        <f t="shared" si="4"/>
        <v>15.99</v>
      </c>
      <c r="D13" s="17">
        <v>1</v>
      </c>
      <c r="E13" s="17">
        <v>0</v>
      </c>
      <c r="F13" s="17">
        <v>15.99</v>
      </c>
      <c r="G13" s="17">
        <v>0</v>
      </c>
      <c r="H13" s="17">
        <f t="shared" si="1"/>
        <v>0</v>
      </c>
      <c r="I13" s="17">
        <f t="shared" si="2"/>
        <v>0.58365109166319218</v>
      </c>
      <c r="J13" s="17">
        <f t="shared" si="5"/>
        <v>9.3325809556944428</v>
      </c>
      <c r="K13" s="17">
        <f t="shared" si="3"/>
        <v>9.3325809556944428</v>
      </c>
      <c r="L13" s="17">
        <v>1</v>
      </c>
      <c r="M13" s="17">
        <f t="shared" si="6"/>
        <v>1</v>
      </c>
      <c r="N13" s="17">
        <v>0</v>
      </c>
      <c r="O13" s="17">
        <f t="shared" ref="O13:P13" si="21">D13/7</f>
        <v>0.14285714285714285</v>
      </c>
      <c r="P13" s="17">
        <f t="shared" si="21"/>
        <v>0</v>
      </c>
      <c r="Q13" s="17">
        <f t="shared" si="8"/>
        <v>0</v>
      </c>
      <c r="R13" s="17"/>
      <c r="S13" s="57">
        <v>0</v>
      </c>
      <c r="T13" s="57">
        <v>200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7.2022060185185184E-3</v>
      </c>
      <c r="AD13" s="57">
        <f t="shared" si="12"/>
        <v>-9.9390443055555541E-3</v>
      </c>
      <c r="AE13" s="57">
        <v>-3.31</v>
      </c>
      <c r="AF13" s="57">
        <v>-0.93898000000000004</v>
      </c>
      <c r="AG13" s="57">
        <v>0</v>
      </c>
    </row>
    <row r="14" spans="1:33" ht="15.75" customHeight="1">
      <c r="A14" s="13" t="s">
        <v>54</v>
      </c>
      <c r="B14" s="13"/>
      <c r="C14" s="17" t="str">
        <f t="shared" si="4"/>
        <v xml:space="preserve"> - </v>
      </c>
      <c r="D14" s="17">
        <v>0</v>
      </c>
      <c r="E14" s="17">
        <v>0</v>
      </c>
      <c r="F14" s="17">
        <v>0</v>
      </c>
      <c r="G14" s="17">
        <v>0</v>
      </c>
      <c r="H14" s="17" t="e">
        <f t="shared" si="1"/>
        <v>#DIV/0!</v>
      </c>
      <c r="I14" s="17" t="e">
        <f t="shared" si="2"/>
        <v>#DIV/0!</v>
      </c>
      <c r="J14" s="17">
        <f t="shared" si="5"/>
        <v>0</v>
      </c>
      <c r="K14" s="17" t="e">
        <f t="shared" si="3"/>
        <v>#DIV/0!</v>
      </c>
      <c r="L14" s="17">
        <v>0</v>
      </c>
      <c r="M14" s="17" t="str">
        <f t="shared" si="6"/>
        <v>-</v>
      </c>
      <c r="N14" s="17">
        <v>0</v>
      </c>
      <c r="O14" s="17">
        <f t="shared" ref="O14:P14" si="22">D14/7</f>
        <v>0</v>
      </c>
      <c r="P14" s="17">
        <f t="shared" si="22"/>
        <v>0</v>
      </c>
      <c r="Q14" s="17" t="e">
        <f t="shared" si="8"/>
        <v>#DIV/0!</v>
      </c>
      <c r="R14" s="17"/>
      <c r="S14" s="57">
        <v>0</v>
      </c>
      <c r="T14" s="57">
        <v>200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>
        <v>0</v>
      </c>
      <c r="AB14" s="60">
        <f t="shared" si="11"/>
        <v>-0.48</v>
      </c>
      <c r="AC14" s="57">
        <v>7.2022060185185184E-3</v>
      </c>
      <c r="AD14" s="57">
        <f t="shared" si="12"/>
        <v>0</v>
      </c>
      <c r="AE14" s="57">
        <v>-3.31</v>
      </c>
      <c r="AF14" s="57">
        <v>-0.93898000000000004</v>
      </c>
      <c r="AG14" s="57">
        <v>0</v>
      </c>
    </row>
    <row r="15" spans="1:33" ht="15.75" customHeight="1">
      <c r="A15" s="13" t="s">
        <v>56</v>
      </c>
      <c r="B15" s="13"/>
      <c r="C15" s="17">
        <f t="shared" si="4"/>
        <v>14.99</v>
      </c>
      <c r="D15" s="17">
        <v>1</v>
      </c>
      <c r="E15" s="17">
        <v>0</v>
      </c>
      <c r="F15" s="17">
        <v>14.99</v>
      </c>
      <c r="G15" s="17">
        <v>0</v>
      </c>
      <c r="H15" s="17">
        <f t="shared" si="1"/>
        <v>0</v>
      </c>
      <c r="I15" s="17">
        <f t="shared" si="2"/>
        <v>0.56588265214772804</v>
      </c>
      <c r="J15" s="17">
        <f t="shared" si="5"/>
        <v>8.4825809556944431</v>
      </c>
      <c r="K15" s="17">
        <f t="shared" si="3"/>
        <v>8.4825809556944431</v>
      </c>
      <c r="L15" s="17">
        <v>1</v>
      </c>
      <c r="M15" s="17">
        <f t="shared" si="6"/>
        <v>1</v>
      </c>
      <c r="N15" s="17">
        <v>1</v>
      </c>
      <c r="O15" s="17">
        <f t="shared" ref="O15:P15" si="23">D15/7</f>
        <v>0.14285714285714285</v>
      </c>
      <c r="P15" s="17">
        <f t="shared" si="23"/>
        <v>0</v>
      </c>
      <c r="Q15" s="17">
        <f t="shared" si="8"/>
        <v>7</v>
      </c>
      <c r="R15" s="17"/>
      <c r="S15" s="57">
        <v>1.65</v>
      </c>
      <c r="T15" s="57">
        <v>200</v>
      </c>
      <c r="U15" s="58" t="s">
        <v>63</v>
      </c>
      <c r="V15" s="61" t="s">
        <v>63</v>
      </c>
      <c r="W15" s="57">
        <v>0</v>
      </c>
      <c r="X15" s="57">
        <f t="shared" si="9"/>
        <v>0</v>
      </c>
      <c r="Y15" s="57">
        <f t="shared" si="10"/>
        <v>0</v>
      </c>
      <c r="Z15" s="57">
        <v>0</v>
      </c>
      <c r="AA15" s="57" t="s">
        <v>35</v>
      </c>
      <c r="AB15" s="60">
        <f t="shared" si="11"/>
        <v>-0.69</v>
      </c>
      <c r="AC15" s="57">
        <v>7.2022060185185184E-3</v>
      </c>
      <c r="AD15" s="57">
        <f t="shared" si="12"/>
        <v>-9.9390443055555541E-3</v>
      </c>
      <c r="AE15" s="57">
        <v>-3.31</v>
      </c>
      <c r="AF15" s="57">
        <v>-0.93898000000000004</v>
      </c>
      <c r="AG15" s="57">
        <v>0</v>
      </c>
    </row>
    <row r="16" spans="1:33" ht="15.75" customHeight="1">
      <c r="A16" s="13" t="s">
        <v>57</v>
      </c>
      <c r="B16" s="13"/>
      <c r="C16" s="17" t="str">
        <f t="shared" si="4"/>
        <v xml:space="preserve"> - </v>
      </c>
      <c r="D16" s="17">
        <v>0</v>
      </c>
      <c r="E16" s="17">
        <v>0</v>
      </c>
      <c r="F16" s="17">
        <v>0</v>
      </c>
      <c r="G16" s="17">
        <v>0</v>
      </c>
      <c r="H16" s="17" t="e">
        <f t="shared" si="1"/>
        <v>#DIV/0!</v>
      </c>
      <c r="I16" s="17" t="e">
        <f t="shared" si="2"/>
        <v>#DIV/0!</v>
      </c>
      <c r="J16" s="17">
        <f t="shared" si="5"/>
        <v>0</v>
      </c>
      <c r="K16" s="17" t="e">
        <f t="shared" si="3"/>
        <v>#DIV/0!</v>
      </c>
      <c r="L16" s="17">
        <v>0</v>
      </c>
      <c r="M16" s="17" t="str">
        <f t="shared" si="6"/>
        <v>-</v>
      </c>
      <c r="N16" s="17">
        <v>1</v>
      </c>
      <c r="O16" s="17">
        <f t="shared" ref="O16:P16" si="24">D16/7</f>
        <v>0</v>
      </c>
      <c r="P16" s="17">
        <f t="shared" si="24"/>
        <v>0</v>
      </c>
      <c r="Q16" s="17" t="e">
        <f t="shared" si="8"/>
        <v>#DIV/0!</v>
      </c>
      <c r="R16" s="17"/>
      <c r="S16" s="57">
        <v>1.6901408450704229</v>
      </c>
      <c r="T16" s="57">
        <v>200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7.2022060185185184E-3</v>
      </c>
      <c r="AD16" s="57">
        <f t="shared" si="12"/>
        <v>0</v>
      </c>
      <c r="AE16" s="57">
        <v>-3.31</v>
      </c>
      <c r="AF16" s="57">
        <v>-0.93898000000000004</v>
      </c>
      <c r="AG16" s="57">
        <v>0</v>
      </c>
    </row>
    <row r="17" spans="1:33" ht="15.75" customHeight="1">
      <c r="A17" s="13" t="s">
        <v>59</v>
      </c>
      <c r="B17" s="13"/>
      <c r="C17" s="17" t="str">
        <f t="shared" si="4"/>
        <v xml:space="preserve"> - </v>
      </c>
      <c r="D17" s="17">
        <v>0</v>
      </c>
      <c r="E17" s="17">
        <v>0</v>
      </c>
      <c r="F17" s="17">
        <v>0</v>
      </c>
      <c r="G17" s="17">
        <v>0</v>
      </c>
      <c r="H17" s="17" t="e">
        <f t="shared" si="1"/>
        <v>#DIV/0!</v>
      </c>
      <c r="I17" s="17" t="e">
        <f t="shared" si="2"/>
        <v>#DIV/0!</v>
      </c>
      <c r="J17" s="17">
        <f t="shared" si="5"/>
        <v>0</v>
      </c>
      <c r="K17" s="17" t="e">
        <f t="shared" si="3"/>
        <v>#DIV/0!</v>
      </c>
      <c r="L17" s="17">
        <v>0</v>
      </c>
      <c r="M17" s="17" t="str">
        <f t="shared" si="6"/>
        <v>-</v>
      </c>
      <c r="N17" s="17">
        <v>0</v>
      </c>
      <c r="O17" s="17">
        <f t="shared" ref="O17:P17" si="25">D17/7</f>
        <v>0</v>
      </c>
      <c r="P17" s="17">
        <f t="shared" si="25"/>
        <v>0</v>
      </c>
      <c r="Q17" s="17" t="e">
        <f t="shared" si="8"/>
        <v>#DIV/0!</v>
      </c>
      <c r="R17" s="17"/>
      <c r="S17" s="57">
        <v>1.8360655737704921</v>
      </c>
      <c r="T17" s="57">
        <v>200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7.2022060185185184E-3</v>
      </c>
      <c r="AD17" s="57">
        <f t="shared" si="12"/>
        <v>0</v>
      </c>
      <c r="AE17" s="57">
        <v>-3.31</v>
      </c>
      <c r="AF17" s="57">
        <v>-0.93898000000000004</v>
      </c>
      <c r="AG17" s="57">
        <v>0</v>
      </c>
    </row>
    <row r="18" spans="1:33" ht="15.75" customHeight="1">
      <c r="A18" s="13" t="s">
        <v>61</v>
      </c>
      <c r="B18" s="13"/>
      <c r="C18" s="17" t="str">
        <f t="shared" si="4"/>
        <v xml:space="preserve"> - </v>
      </c>
      <c r="D18" s="17">
        <v>0</v>
      </c>
      <c r="E18" s="17">
        <v>0</v>
      </c>
      <c r="F18" s="17">
        <v>0</v>
      </c>
      <c r="G18" s="17">
        <v>0</v>
      </c>
      <c r="H18" s="17" t="e">
        <f t="shared" si="1"/>
        <v>#DIV/0!</v>
      </c>
      <c r="I18" s="17" t="e">
        <f t="shared" si="2"/>
        <v>#DIV/0!</v>
      </c>
      <c r="J18" s="17">
        <f t="shared" si="5"/>
        <v>0</v>
      </c>
      <c r="K18" s="17" t="e">
        <f t="shared" si="3"/>
        <v>#DIV/0!</v>
      </c>
      <c r="L18" s="17">
        <v>0</v>
      </c>
      <c r="M18" s="17" t="str">
        <f t="shared" si="6"/>
        <v>-</v>
      </c>
      <c r="N18" s="17">
        <v>0</v>
      </c>
      <c r="O18" s="17">
        <f t="shared" ref="O18:P18" si="26">D18/7</f>
        <v>0</v>
      </c>
      <c r="P18" s="17">
        <f t="shared" si="26"/>
        <v>0</v>
      </c>
      <c r="Q18" s="17" t="e">
        <f t="shared" si="8"/>
        <v>#DIV/0!</v>
      </c>
      <c r="R18" s="17"/>
      <c r="S18" s="57">
        <v>0</v>
      </c>
      <c r="T18" s="57">
        <v>200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7.2022060185185184E-3</v>
      </c>
      <c r="AD18" s="57">
        <f t="shared" si="12"/>
        <v>0</v>
      </c>
      <c r="AE18" s="57">
        <v>-3.31</v>
      </c>
      <c r="AF18" s="57">
        <v>-0.93898000000000004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4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1"/>
        <v>#DIV/0!</v>
      </c>
      <c r="I19" s="17" t="e">
        <f t="shared" si="2"/>
        <v>#DIV/0!</v>
      </c>
      <c r="J19" s="17">
        <f t="shared" si="5"/>
        <v>0</v>
      </c>
      <c r="K19" s="17" t="e">
        <f t="shared" si="3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27">D19/7</f>
        <v>0</v>
      </c>
      <c r="P19" s="17">
        <f t="shared" si="27"/>
        <v>0</v>
      </c>
      <c r="Q19" s="17" t="e">
        <f t="shared" si="8"/>
        <v>#DIV/0!</v>
      </c>
      <c r="R19" s="17"/>
      <c r="S19" s="57">
        <v>0</v>
      </c>
      <c r="T19" s="57">
        <v>200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7.2022060185185184E-3</v>
      </c>
      <c r="AD19" s="57">
        <f t="shared" si="12"/>
        <v>0</v>
      </c>
      <c r="AE19" s="57">
        <v>-3.31</v>
      </c>
      <c r="AF19" s="57">
        <v>-0.93898000000000004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4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1"/>
        <v>#DIV/0!</v>
      </c>
      <c r="I20" s="17" t="e">
        <f t="shared" si="2"/>
        <v>#DIV/0!</v>
      </c>
      <c r="J20" s="17">
        <f t="shared" si="5"/>
        <v>0</v>
      </c>
      <c r="K20" s="17" t="e">
        <f t="shared" si="3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28">D20/7</f>
        <v>0</v>
      </c>
      <c r="P20" s="17">
        <f t="shared" si="28"/>
        <v>0</v>
      </c>
      <c r="Q20" s="17" t="e">
        <f t="shared" si="8"/>
        <v>#DIV/0!</v>
      </c>
      <c r="R20" s="17"/>
      <c r="S20" s="57">
        <v>0</v>
      </c>
      <c r="T20" s="57">
        <v>200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7.2022060185185184E-3</v>
      </c>
      <c r="AD20" s="57">
        <f t="shared" si="12"/>
        <v>0</v>
      </c>
      <c r="AE20" s="57">
        <v>-3.31</v>
      </c>
      <c r="AF20" s="57">
        <v>-0.93898000000000004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400</v>
      </c>
      <c r="U21" s="58">
        <v>100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7.2022060185185184E-3</v>
      </c>
      <c r="AD21" s="57">
        <f t="shared" si="12"/>
        <v>0</v>
      </c>
      <c r="AE21" s="57">
        <v>-3.31</v>
      </c>
      <c r="AF21" s="57">
        <v>-0.93898000000000004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400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7.2022060185185184E-3</v>
      </c>
      <c r="AD22" s="57">
        <f t="shared" si="12"/>
        <v>0</v>
      </c>
      <c r="AE22" s="57">
        <v>-3.31</v>
      </c>
      <c r="AF22" s="57">
        <v>-0.93898000000000004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400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7.2022060185185184E-3</v>
      </c>
      <c r="AD23" s="57">
        <f t="shared" si="12"/>
        <v>0</v>
      </c>
      <c r="AE23" s="57">
        <v>-3.31</v>
      </c>
      <c r="AF23" s="57">
        <v>-0.93898000000000004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1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2</v>
      </c>
      <c r="T24" s="57">
        <v>400</v>
      </c>
      <c r="U24" s="58" t="s">
        <v>63</v>
      </c>
      <c r="V24" s="61" t="s">
        <v>871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7.2022060185185184E-3</v>
      </c>
      <c r="AD24" s="57">
        <f t="shared" si="12"/>
        <v>0</v>
      </c>
      <c r="AE24" s="57">
        <v>-3.31</v>
      </c>
      <c r="AF24" s="57">
        <v>-0.93898000000000004</v>
      </c>
      <c r="AG24" s="57">
        <v>0</v>
      </c>
    </row>
    <row r="25" spans="1:33" ht="15.75" customHeight="1">
      <c r="A25" s="13" t="s">
        <v>76</v>
      </c>
      <c r="B25" s="13" t="s">
        <v>972</v>
      </c>
      <c r="C25" s="17">
        <f t="shared" si="4"/>
        <v>16.989999999999998</v>
      </c>
      <c r="D25" s="17">
        <v>1</v>
      </c>
      <c r="E25" s="17">
        <v>0</v>
      </c>
      <c r="F25" s="17">
        <v>16.989999999999998</v>
      </c>
      <c r="G25" s="17">
        <v>0</v>
      </c>
      <c r="H25" s="17">
        <f t="shared" si="1"/>
        <v>0</v>
      </c>
      <c r="I25" s="17">
        <f t="shared" si="2"/>
        <v>0.5993278961562355</v>
      </c>
      <c r="J25" s="17">
        <f t="shared" si="5"/>
        <v>10.182580955694441</v>
      </c>
      <c r="K25" s="17">
        <f t="shared" si="3"/>
        <v>10.182580955694441</v>
      </c>
      <c r="L25" s="17">
        <v>3</v>
      </c>
      <c r="M25" s="17">
        <f t="shared" si="6"/>
        <v>0.33333333333333331</v>
      </c>
      <c r="N25" s="17">
        <v>1</v>
      </c>
      <c r="O25" s="17">
        <f t="shared" ref="O25:P25" si="33">D25/7</f>
        <v>0.14285714285714285</v>
      </c>
      <c r="P25" s="17">
        <f t="shared" si="33"/>
        <v>0</v>
      </c>
      <c r="Q25" s="17">
        <f t="shared" si="8"/>
        <v>7</v>
      </c>
      <c r="R25" s="17"/>
      <c r="S25" s="57">
        <v>2</v>
      </c>
      <c r="T25" s="57">
        <v>200</v>
      </c>
      <c r="U25" s="58">
        <v>100</v>
      </c>
      <c r="V25" s="61" t="s">
        <v>872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7.2022060185185184E-3</v>
      </c>
      <c r="AD25" s="57">
        <f t="shared" si="12"/>
        <v>-9.9390443055555541E-3</v>
      </c>
      <c r="AE25" s="57">
        <v>-3.31</v>
      </c>
      <c r="AF25" s="57">
        <v>-0.93898000000000004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200</v>
      </c>
      <c r="U26" s="58">
        <v>100</v>
      </c>
      <c r="V26" s="61" t="s">
        <v>872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7.2022060185185184E-3</v>
      </c>
      <c r="AD26" s="57">
        <f t="shared" si="12"/>
        <v>0</v>
      </c>
      <c r="AE26" s="57">
        <v>-3.31</v>
      </c>
      <c r="AF26" s="57">
        <v>-0.93898000000000004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200</v>
      </c>
      <c r="U27" s="58">
        <v>100</v>
      </c>
      <c r="V27" s="61" t="s">
        <v>872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7.2022060185185184E-3</v>
      </c>
      <c r="AD27" s="57">
        <f t="shared" si="12"/>
        <v>0</v>
      </c>
      <c r="AE27" s="57">
        <v>-3.31</v>
      </c>
      <c r="AF27" s="57">
        <v>-0.93898000000000004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200</v>
      </c>
      <c r="U28" s="58">
        <v>100</v>
      </c>
      <c r="V28" s="61" t="s">
        <v>873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7.2022060185185184E-3</v>
      </c>
      <c r="AD28" s="57">
        <f t="shared" si="12"/>
        <v>0</v>
      </c>
      <c r="AE28" s="57">
        <v>-3.31</v>
      </c>
      <c r="AF28" s="57">
        <v>-0.89120728500000002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200</v>
      </c>
      <c r="U29" s="58">
        <v>100</v>
      </c>
      <c r="V29" s="61" t="s">
        <v>873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7.2022060185185184E-3</v>
      </c>
      <c r="AD29" s="57">
        <f t="shared" si="12"/>
        <v>0</v>
      </c>
      <c r="AE29" s="57">
        <v>-3.31</v>
      </c>
      <c r="AF29" s="57">
        <v>-0.89120728500000002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200</v>
      </c>
      <c r="U30" s="58">
        <v>100</v>
      </c>
      <c r="V30" s="61" t="s">
        <v>873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7.2022060185185184E-3</v>
      </c>
      <c r="AD30" s="57">
        <f t="shared" si="12"/>
        <v>0</v>
      </c>
      <c r="AE30" s="57">
        <v>-3.31</v>
      </c>
      <c r="AF30" s="57">
        <v>-0.89120728500000002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7.2022060185185184E-3</v>
      </c>
      <c r="AD31" s="57">
        <f t="shared" si="12"/>
        <v>0</v>
      </c>
      <c r="AE31" s="57">
        <v>-3.31</v>
      </c>
      <c r="AF31" s="57">
        <v>-0.89120728500000002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25.832031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Info!B1:BJ7000""),4,FALSE),"""")"),"Door Stopper Hinge, Satin Nickel 12 Pack - Heavy Duty Adjustable Hinge Pin Door Stop Hardware with Rubber Bumper Tips")</f>
        <v>Door Stopper Hinge, Satin Nickel 12 Pack - Heavy Duty Adjustable Hinge Pin Door Stop Hardware with Rubber Bumper Tips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Info!B1:BJ7000""),3,FALSE),"""")"),"B088P5Q6YD")</f>
        <v>B088P5Q6YD</v>
      </c>
      <c r="B2" s="2" t="s">
        <v>973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12.139205913676472</v>
      </c>
      <c r="D3" s="4">
        <f>SUM(D4:D99763)</f>
        <v>29</v>
      </c>
      <c r="E3" s="4"/>
      <c r="F3" s="5">
        <f t="shared" ref="F3:G3" si="0">SUM(F4:F99763)</f>
        <v>491.71000000000004</v>
      </c>
      <c r="G3" s="5">
        <f t="shared" si="0"/>
        <v>-141.96</v>
      </c>
      <c r="H3" s="6">
        <f t="shared" ref="H3:H31" si="1">G3/F3*-1</f>
        <v>0.2887067580484432</v>
      </c>
      <c r="I3" s="7">
        <f t="shared" ref="I3:I31" si="2">J3/F3</f>
        <v>-5.3602951292180803E-2</v>
      </c>
      <c r="J3" s="5">
        <f>SUM(J4:J99763)</f>
        <v>-26.357107179878223</v>
      </c>
      <c r="K3" s="5">
        <f t="shared" ref="K3:K31" si="3">J3/D3</f>
        <v>-0.90886576482338699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20</v>
      </c>
      <c r="X3" s="6">
        <f>AVERAGE(X4:X99763)</f>
        <v>0.19642857142857142</v>
      </c>
      <c r="Y3" s="5">
        <f>ROUND(AVERAGE(Y4:Y99763),2)</f>
        <v>1.39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0</v>
      </c>
    </row>
    <row r="4" spans="1:33" ht="15.75" customHeight="1">
      <c r="A4" s="13" t="s">
        <v>33</v>
      </c>
      <c r="B4" s="13" t="s">
        <v>122</v>
      </c>
      <c r="C4" s="17">
        <f t="shared" ref="C4:C31" si="4">IFERROR(F4/D4," - ")</f>
        <v>18.989999999999998</v>
      </c>
      <c r="D4" s="17">
        <v>1</v>
      </c>
      <c r="E4" s="17">
        <v>0</v>
      </c>
      <c r="F4" s="17">
        <v>18.989999999999998</v>
      </c>
      <c r="G4" s="17">
        <v>0</v>
      </c>
      <c r="H4" s="17">
        <f t="shared" si="1"/>
        <v>0</v>
      </c>
      <c r="I4" s="17">
        <f t="shared" si="2"/>
        <v>0.30264254768872972</v>
      </c>
      <c r="J4" s="17">
        <f t="shared" ref="J4:J31" si="5">F4*0.85+G4+AF4*D4+D4*AE4+AG4+AD4</f>
        <v>5.7471819806089766</v>
      </c>
      <c r="K4" s="17">
        <f t="shared" si="3"/>
        <v>5.7471819806089766</v>
      </c>
      <c r="L4" s="17">
        <v>4</v>
      </c>
      <c r="M4" s="17">
        <f t="shared" ref="M4:M31" si="6">IFERROR(D4/L4,"-")</f>
        <v>0.25</v>
      </c>
      <c r="N4" s="17">
        <v>52</v>
      </c>
      <c r="O4" s="17">
        <f t="shared" ref="O4:P4" si="7">D4/7</f>
        <v>0.14285714285714285</v>
      </c>
      <c r="P4" s="17">
        <f t="shared" si="7"/>
        <v>0</v>
      </c>
      <c r="Q4" s="17">
        <f t="shared" ref="Q4:Q31" si="8">ROUNDDOWN(N4/(O4+P4),0)</f>
        <v>364</v>
      </c>
      <c r="R4" s="17"/>
      <c r="S4" s="57">
        <v>0.395759717314487</v>
      </c>
      <c r="T4" s="57">
        <v>0</v>
      </c>
      <c r="U4" s="58" t="s">
        <v>63</v>
      </c>
      <c r="V4" s="61" t="s">
        <v>63</v>
      </c>
      <c r="W4" s="57">
        <v>0</v>
      </c>
      <c r="X4" s="57">
        <f t="shared" ref="X4:X31" si="9">IFERROR(W4/D4,0)</f>
        <v>0</v>
      </c>
      <c r="Y4" s="57">
        <f t="shared" ref="Y4:Y31" si="10">IFERROR(G4/(W4+Z4)*-1,0)</f>
        <v>0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3.4182604166666665E-2</v>
      </c>
      <c r="AD4" s="57">
        <f t="shared" ref="AD4:AD31" si="12">IFERROR(AB4*AC4*D4*2,0)</f>
        <v>-4.7171993749999995E-2</v>
      </c>
      <c r="AE4" s="57">
        <v>-4.9000000000000004</v>
      </c>
      <c r="AF4" s="57">
        <v>-5.44714602564102</v>
      </c>
      <c r="AG4" s="57">
        <v>0</v>
      </c>
    </row>
    <row r="5" spans="1:33" ht="15.75" customHeight="1">
      <c r="A5" s="13" t="s">
        <v>36</v>
      </c>
      <c r="B5" s="13" t="s">
        <v>974</v>
      </c>
      <c r="C5" s="17">
        <f t="shared" si="4"/>
        <v>15.99</v>
      </c>
      <c r="D5" s="17">
        <v>1</v>
      </c>
      <c r="E5" s="17">
        <v>0</v>
      </c>
      <c r="F5" s="17">
        <v>15.99</v>
      </c>
      <c r="G5" s="17">
        <v>0</v>
      </c>
      <c r="H5" s="17">
        <f t="shared" si="1"/>
        <v>0</v>
      </c>
      <c r="I5" s="17">
        <f t="shared" si="2"/>
        <v>0.19994884181419509</v>
      </c>
      <c r="J5" s="17">
        <f t="shared" si="5"/>
        <v>3.1971819806089794</v>
      </c>
      <c r="K5" s="17">
        <f t="shared" si="3"/>
        <v>3.1971819806089794</v>
      </c>
      <c r="L5" s="17">
        <v>3</v>
      </c>
      <c r="M5" s="17">
        <f t="shared" si="6"/>
        <v>0.33333333333333331</v>
      </c>
      <c r="N5" s="17">
        <v>51</v>
      </c>
      <c r="O5" s="17">
        <f t="shared" ref="O5:P5" si="13">D5/7</f>
        <v>0.14285714285714285</v>
      </c>
      <c r="P5" s="17">
        <f t="shared" si="13"/>
        <v>0</v>
      </c>
      <c r="Q5" s="17">
        <f t="shared" si="8"/>
        <v>357</v>
      </c>
      <c r="R5" s="17"/>
      <c r="S5" s="57">
        <v>0.42962962962962897</v>
      </c>
      <c r="T5" s="57">
        <v>0</v>
      </c>
      <c r="U5" s="58" t="s">
        <v>63</v>
      </c>
      <c r="V5" s="61" t="s">
        <v>63</v>
      </c>
      <c r="W5" s="57">
        <v>0</v>
      </c>
      <c r="X5" s="57">
        <f t="shared" si="9"/>
        <v>0</v>
      </c>
      <c r="Y5" s="57">
        <f t="shared" si="10"/>
        <v>0</v>
      </c>
      <c r="Z5" s="57">
        <v>0</v>
      </c>
      <c r="AA5" s="57" t="s">
        <v>35</v>
      </c>
      <c r="AB5" s="60">
        <f t="shared" si="11"/>
        <v>-0.69</v>
      </c>
      <c r="AC5" s="57">
        <v>3.4182604166666665E-2</v>
      </c>
      <c r="AD5" s="57">
        <f t="shared" si="12"/>
        <v>-4.7171993749999995E-2</v>
      </c>
      <c r="AE5" s="57">
        <v>-4.9000000000000004</v>
      </c>
      <c r="AF5" s="57">
        <v>-5.44714602564102</v>
      </c>
      <c r="AG5" s="57">
        <v>0</v>
      </c>
    </row>
    <row r="6" spans="1:33" ht="15.75" customHeight="1">
      <c r="A6" s="13" t="s">
        <v>38</v>
      </c>
      <c r="B6" s="13" t="s">
        <v>400</v>
      </c>
      <c r="C6" s="17">
        <f t="shared" si="4"/>
        <v>14.99</v>
      </c>
      <c r="D6" s="17">
        <v>6</v>
      </c>
      <c r="E6" s="17">
        <v>0</v>
      </c>
      <c r="F6" s="17">
        <v>89.94</v>
      </c>
      <c r="G6" s="17">
        <v>-16.190000000000001</v>
      </c>
      <c r="H6" s="17">
        <f t="shared" si="1"/>
        <v>0.18000889481876808</v>
      </c>
      <c r="I6" s="17">
        <f t="shared" si="2"/>
        <v>-2.3425707319836842E-2</v>
      </c>
      <c r="J6" s="17">
        <f t="shared" si="5"/>
        <v>-2.1069081163461254</v>
      </c>
      <c r="K6" s="17">
        <f t="shared" si="3"/>
        <v>-0.35115135272435422</v>
      </c>
      <c r="L6" s="17">
        <v>7</v>
      </c>
      <c r="M6" s="17">
        <f t="shared" si="6"/>
        <v>0.8571428571428571</v>
      </c>
      <c r="N6" s="17">
        <v>48</v>
      </c>
      <c r="O6" s="17">
        <f t="shared" ref="O6:P6" si="14">D6/7</f>
        <v>0.8571428571428571</v>
      </c>
      <c r="P6" s="17">
        <f t="shared" si="14"/>
        <v>0</v>
      </c>
      <c r="Q6" s="17">
        <f t="shared" si="8"/>
        <v>56</v>
      </c>
      <c r="R6" s="17"/>
      <c r="S6" s="57">
        <v>0.45454545454545398</v>
      </c>
      <c r="T6" s="57">
        <v>0</v>
      </c>
      <c r="U6" s="58" t="s">
        <v>63</v>
      </c>
      <c r="V6" s="61" t="s">
        <v>63</v>
      </c>
      <c r="W6" s="57">
        <v>4</v>
      </c>
      <c r="X6" s="57">
        <f t="shared" si="9"/>
        <v>0.66666666666666663</v>
      </c>
      <c r="Y6" s="57">
        <f t="shared" si="10"/>
        <v>3.2380000000000004</v>
      </c>
      <c r="Z6" s="57">
        <v>1</v>
      </c>
      <c r="AA6" s="57" t="s">
        <v>35</v>
      </c>
      <c r="AB6" s="60">
        <f t="shared" si="11"/>
        <v>-0.69</v>
      </c>
      <c r="AC6" s="57">
        <v>3.4182604166666665E-2</v>
      </c>
      <c r="AD6" s="57">
        <f t="shared" si="12"/>
        <v>-0.28303196249999996</v>
      </c>
      <c r="AE6" s="57">
        <v>-4.9000000000000004</v>
      </c>
      <c r="AF6" s="57">
        <v>-5.44714602564102</v>
      </c>
      <c r="AG6" s="57">
        <v>0</v>
      </c>
    </row>
    <row r="7" spans="1:33" ht="15.75" customHeight="1">
      <c r="A7" s="13" t="s">
        <v>40</v>
      </c>
      <c r="B7" s="13" t="s">
        <v>975</v>
      </c>
      <c r="C7" s="17">
        <f t="shared" si="4"/>
        <v>15.989999999999998</v>
      </c>
      <c r="D7" s="17">
        <v>5</v>
      </c>
      <c r="E7" s="17">
        <v>1</v>
      </c>
      <c r="F7" s="17">
        <v>79.949999999999989</v>
      </c>
      <c r="G7" s="17">
        <v>-56.72</v>
      </c>
      <c r="H7" s="17">
        <f t="shared" si="1"/>
        <v>0.70944340212632906</v>
      </c>
      <c r="I7" s="17">
        <f t="shared" si="2"/>
        <v>-0.5094945603345844</v>
      </c>
      <c r="J7" s="17">
        <f t="shared" si="5"/>
        <v>-40.734090098750016</v>
      </c>
      <c r="K7" s="17">
        <f t="shared" si="3"/>
        <v>-8.146818019750004</v>
      </c>
      <c r="L7" s="17">
        <v>18</v>
      </c>
      <c r="M7" s="17">
        <f t="shared" si="6"/>
        <v>0.27777777777777779</v>
      </c>
      <c r="N7" s="17">
        <v>38</v>
      </c>
      <c r="O7" s="17">
        <f t="shared" ref="O7:P7" si="15">D7/7</f>
        <v>0.7142857142857143</v>
      </c>
      <c r="P7" s="17">
        <f t="shared" si="15"/>
        <v>0.14285714285714285</v>
      </c>
      <c r="Q7" s="17">
        <f t="shared" si="8"/>
        <v>44</v>
      </c>
      <c r="R7" s="17"/>
      <c r="S7" s="57">
        <v>0.64257028112449799</v>
      </c>
      <c r="T7" s="57">
        <v>0</v>
      </c>
      <c r="U7" s="58" t="s">
        <v>63</v>
      </c>
      <c r="V7" s="61" t="s">
        <v>63</v>
      </c>
      <c r="W7" s="57">
        <v>10</v>
      </c>
      <c r="X7" s="57">
        <f t="shared" si="9"/>
        <v>2</v>
      </c>
      <c r="Y7" s="57">
        <f t="shared" si="10"/>
        <v>5.6719999999999997</v>
      </c>
      <c r="Z7" s="57">
        <v>0</v>
      </c>
      <c r="AA7" s="57" t="s">
        <v>35</v>
      </c>
      <c r="AB7" s="60">
        <f t="shared" si="11"/>
        <v>-0.69</v>
      </c>
      <c r="AC7" s="57">
        <v>3.4182604166666665E-2</v>
      </c>
      <c r="AD7" s="57">
        <f t="shared" si="12"/>
        <v>-0.23585996874999998</v>
      </c>
      <c r="AE7" s="57">
        <v>-4.9000000000000004</v>
      </c>
      <c r="AF7" s="57">
        <v>-5.4471460260000004</v>
      </c>
      <c r="AG7" s="57">
        <v>0</v>
      </c>
    </row>
    <row r="8" spans="1:33" ht="15.75" customHeight="1">
      <c r="A8" s="13" t="s">
        <v>42</v>
      </c>
      <c r="B8" s="13" t="s">
        <v>976</v>
      </c>
      <c r="C8" s="17">
        <f t="shared" si="4"/>
        <v>17.323333333333334</v>
      </c>
      <c r="D8" s="17">
        <v>3</v>
      </c>
      <c r="E8" s="17">
        <v>0</v>
      </c>
      <c r="F8" s="17">
        <v>51.97</v>
      </c>
      <c r="G8" s="17">
        <v>-38.24</v>
      </c>
      <c r="H8" s="17">
        <f t="shared" si="1"/>
        <v>0.73580912064652693</v>
      </c>
      <c r="I8" s="17">
        <f t="shared" si="2"/>
        <v>-0.48582747853088343</v>
      </c>
      <c r="J8" s="17">
        <f t="shared" si="5"/>
        <v>-25.248454059250012</v>
      </c>
      <c r="K8" s="17">
        <f t="shared" si="3"/>
        <v>-8.4161513530833378</v>
      </c>
      <c r="L8" s="17">
        <v>16</v>
      </c>
      <c r="M8" s="17">
        <f t="shared" si="6"/>
        <v>0.1875</v>
      </c>
      <c r="N8" s="17">
        <v>32</v>
      </c>
      <c r="O8" s="17">
        <f t="shared" ref="O8:P8" si="16">D8/7</f>
        <v>0.42857142857142855</v>
      </c>
      <c r="P8" s="17">
        <f t="shared" si="16"/>
        <v>0</v>
      </c>
      <c r="Q8" s="17">
        <f t="shared" si="8"/>
        <v>74</v>
      </c>
      <c r="R8" s="17"/>
      <c r="S8" s="57">
        <v>0.7426160337552743</v>
      </c>
      <c r="T8" s="57">
        <v>0</v>
      </c>
      <c r="U8" s="58" t="s">
        <v>63</v>
      </c>
      <c r="V8" s="61" t="s">
        <v>63</v>
      </c>
      <c r="W8" s="57">
        <v>4</v>
      </c>
      <c r="X8" s="57">
        <f t="shared" si="9"/>
        <v>1.3333333333333333</v>
      </c>
      <c r="Y8" s="57">
        <f t="shared" si="10"/>
        <v>9.56</v>
      </c>
      <c r="Z8" s="57">
        <v>0</v>
      </c>
      <c r="AA8" s="57" t="s">
        <v>35</v>
      </c>
      <c r="AB8" s="60">
        <f t="shared" si="11"/>
        <v>-0.69</v>
      </c>
      <c r="AC8" s="57">
        <v>3.4182604166666665E-2</v>
      </c>
      <c r="AD8" s="57">
        <f t="shared" si="12"/>
        <v>-0.14151598124999998</v>
      </c>
      <c r="AE8" s="57">
        <v>-4.9000000000000004</v>
      </c>
      <c r="AF8" s="57">
        <v>-5.4471460260000004</v>
      </c>
      <c r="AG8" s="57">
        <v>0</v>
      </c>
    </row>
    <row r="9" spans="1:33" ht="15.75" customHeight="1">
      <c r="A9" s="13" t="s">
        <v>44</v>
      </c>
      <c r="B9" s="13" t="s">
        <v>88</v>
      </c>
      <c r="C9" s="17">
        <f t="shared" si="4"/>
        <v>18.989999999999998</v>
      </c>
      <c r="D9" s="17">
        <v>1</v>
      </c>
      <c r="E9" s="17">
        <v>0</v>
      </c>
      <c r="F9" s="17">
        <v>18.989999999999998</v>
      </c>
      <c r="G9" s="17">
        <v>0</v>
      </c>
      <c r="H9" s="17">
        <f t="shared" si="1"/>
        <v>0</v>
      </c>
      <c r="I9" s="17">
        <f t="shared" si="2"/>
        <v>0.30007709490521317</v>
      </c>
      <c r="J9" s="17">
        <f t="shared" si="5"/>
        <v>5.6984640322499978</v>
      </c>
      <c r="K9" s="17">
        <f t="shared" si="3"/>
        <v>5.6984640322499978</v>
      </c>
      <c r="L9" s="17">
        <v>8</v>
      </c>
      <c r="M9" s="17">
        <f t="shared" si="6"/>
        <v>0.125</v>
      </c>
      <c r="N9" s="17">
        <v>31</v>
      </c>
      <c r="O9" s="17">
        <f t="shared" ref="O9:P9" si="17">D9/7</f>
        <v>0.14285714285714285</v>
      </c>
      <c r="P9" s="17">
        <f t="shared" si="17"/>
        <v>0</v>
      </c>
      <c r="Q9" s="17">
        <f t="shared" si="8"/>
        <v>217</v>
      </c>
      <c r="R9" s="17"/>
      <c r="S9" s="57">
        <v>0.76190476190476186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3.4182604166666665E-2</v>
      </c>
      <c r="AD9" s="57">
        <f t="shared" si="12"/>
        <v>-4.7171993749999995E-2</v>
      </c>
      <c r="AE9" s="57">
        <v>-4.9000000000000004</v>
      </c>
      <c r="AF9" s="57">
        <v>-5.4958639739999997</v>
      </c>
      <c r="AG9" s="57">
        <v>0</v>
      </c>
    </row>
    <row r="10" spans="1:33" ht="15.75" customHeight="1">
      <c r="A10" s="13" t="s">
        <v>46</v>
      </c>
      <c r="B10" s="13" t="s">
        <v>88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29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0.77777777777777779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3.4182604166666665E-2</v>
      </c>
      <c r="AD10" s="57">
        <f t="shared" si="12"/>
        <v>0</v>
      </c>
      <c r="AE10" s="57">
        <v>-4.9000000000000004</v>
      </c>
      <c r="AF10" s="57">
        <v>-5.4958639739999997</v>
      </c>
      <c r="AG10" s="57">
        <v>0</v>
      </c>
    </row>
    <row r="11" spans="1:33" ht="15.75" customHeight="1">
      <c r="A11" s="13" t="s">
        <v>48</v>
      </c>
      <c r="B11" s="13" t="s">
        <v>88</v>
      </c>
      <c r="C11" s="17">
        <f t="shared" si="4"/>
        <v>18.989999999999998</v>
      </c>
      <c r="D11" s="17">
        <v>1</v>
      </c>
      <c r="E11" s="17">
        <v>0</v>
      </c>
      <c r="F11" s="17">
        <v>18.989999999999998</v>
      </c>
      <c r="G11" s="17">
        <v>0</v>
      </c>
      <c r="H11" s="17">
        <f t="shared" si="1"/>
        <v>0</v>
      </c>
      <c r="I11" s="17">
        <f t="shared" si="2"/>
        <v>0.30007709490521317</v>
      </c>
      <c r="J11" s="17">
        <f t="shared" si="5"/>
        <v>5.6984640322499978</v>
      </c>
      <c r="K11" s="17">
        <f t="shared" si="3"/>
        <v>5.6984640322499978</v>
      </c>
      <c r="L11" s="17">
        <v>1</v>
      </c>
      <c r="M11" s="17">
        <f t="shared" si="6"/>
        <v>1</v>
      </c>
      <c r="N11" s="17">
        <v>28</v>
      </c>
      <c r="O11" s="17">
        <f t="shared" ref="O11:P11" si="19">D11/7</f>
        <v>0.14285714285714285</v>
      </c>
      <c r="P11" s="17">
        <f t="shared" si="19"/>
        <v>0</v>
      </c>
      <c r="Q11" s="17">
        <f t="shared" si="8"/>
        <v>196</v>
      </c>
      <c r="R11" s="17"/>
      <c r="S11" s="57">
        <v>0.83582089552238803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3.4182604166666665E-2</v>
      </c>
      <c r="AD11" s="57">
        <f t="shared" si="12"/>
        <v>-4.7171993749999995E-2</v>
      </c>
      <c r="AE11" s="57">
        <v>-4.9000000000000004</v>
      </c>
      <c r="AF11" s="57">
        <v>-5.4958639739999997</v>
      </c>
      <c r="AG11" s="57">
        <v>0</v>
      </c>
    </row>
    <row r="12" spans="1:33" ht="15.75" customHeight="1">
      <c r="A12" s="13" t="s">
        <v>50</v>
      </c>
      <c r="B12" s="27">
        <v>13.99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25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0.82978723404255317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3.4182604166666665E-2</v>
      </c>
      <c r="AD12" s="57">
        <f t="shared" si="12"/>
        <v>0</v>
      </c>
      <c r="AE12" s="57">
        <v>-4.9000000000000004</v>
      </c>
      <c r="AF12" s="57">
        <v>-5.5215050000000003</v>
      </c>
      <c r="AG12" s="57">
        <v>0</v>
      </c>
    </row>
    <row r="13" spans="1:33" ht="15.75" customHeight="1">
      <c r="A13" s="13" t="s">
        <v>52</v>
      </c>
      <c r="B13" s="13" t="s">
        <v>977</v>
      </c>
      <c r="C13" s="17" t="str">
        <f t="shared" si="4"/>
        <v xml:space="preserve"> - </v>
      </c>
      <c r="D13" s="17">
        <v>0</v>
      </c>
      <c r="E13" s="17">
        <v>0</v>
      </c>
      <c r="F13" s="17">
        <v>0</v>
      </c>
      <c r="G13" s="17">
        <v>0</v>
      </c>
      <c r="H13" s="17" t="e">
        <f t="shared" si="1"/>
        <v>#DIV/0!</v>
      </c>
      <c r="I13" s="17" t="e">
        <f t="shared" si="2"/>
        <v>#DIV/0!</v>
      </c>
      <c r="J13" s="17">
        <f t="shared" si="5"/>
        <v>0</v>
      </c>
      <c r="K13" s="17" t="e">
        <f t="shared" si="3"/>
        <v>#DIV/0!</v>
      </c>
      <c r="L13" s="17">
        <v>0</v>
      </c>
      <c r="M13" s="17" t="str">
        <f t="shared" si="6"/>
        <v>-</v>
      </c>
      <c r="N13" s="17">
        <v>25</v>
      </c>
      <c r="O13" s="17">
        <f t="shared" ref="O13:P13" si="21">D13/7</f>
        <v>0</v>
      </c>
      <c r="P13" s="17">
        <f t="shared" si="21"/>
        <v>0</v>
      </c>
      <c r="Q13" s="17" t="e">
        <f t="shared" si="8"/>
        <v>#DIV/0!</v>
      </c>
      <c r="R13" s="17"/>
      <c r="S13" s="57">
        <v>0.8089887640449438</v>
      </c>
      <c r="T13" s="57">
        <v>80</v>
      </c>
      <c r="U13" s="58" t="s">
        <v>63</v>
      </c>
      <c r="V13" s="61" t="s">
        <v>63</v>
      </c>
      <c r="W13" s="57">
        <v>0</v>
      </c>
      <c r="X13" s="57">
        <f t="shared" si="9"/>
        <v>0</v>
      </c>
      <c r="Y13" s="57">
        <f t="shared" si="10"/>
        <v>0</v>
      </c>
      <c r="Z13" s="57">
        <v>0</v>
      </c>
      <c r="AA13" s="57" t="s">
        <v>35</v>
      </c>
      <c r="AB13" s="60">
        <f t="shared" si="11"/>
        <v>-0.69</v>
      </c>
      <c r="AC13" s="57">
        <v>3.4182604166666665E-2</v>
      </c>
      <c r="AD13" s="57">
        <f t="shared" si="12"/>
        <v>0</v>
      </c>
      <c r="AE13" s="57">
        <v>-4.9000000000000004</v>
      </c>
      <c r="AF13" s="57">
        <v>-5.5215050000000003</v>
      </c>
      <c r="AG13" s="57">
        <v>0</v>
      </c>
    </row>
    <row r="14" spans="1:33" ht="15.75" customHeight="1">
      <c r="A14" s="13" t="s">
        <v>54</v>
      </c>
      <c r="B14" s="13" t="s">
        <v>978</v>
      </c>
      <c r="C14" s="17">
        <f t="shared" si="4"/>
        <v>19.989999999999998</v>
      </c>
      <c r="D14" s="17">
        <v>1</v>
      </c>
      <c r="E14" s="17">
        <v>0</v>
      </c>
      <c r="F14" s="17">
        <v>19.989999999999998</v>
      </c>
      <c r="G14" s="17">
        <v>-20.57</v>
      </c>
      <c r="H14" s="17">
        <f t="shared" si="1"/>
        <v>1.029014507253627</v>
      </c>
      <c r="I14" s="17">
        <f t="shared" si="2"/>
        <v>-0.70271020478989521</v>
      </c>
      <c r="J14" s="17">
        <f t="shared" si="5"/>
        <v>-14.047176993750004</v>
      </c>
      <c r="K14" s="17">
        <f t="shared" si="3"/>
        <v>-14.047176993750004</v>
      </c>
      <c r="L14" s="17">
        <v>7</v>
      </c>
      <c r="M14" s="17">
        <f t="shared" si="6"/>
        <v>0.14285714285714285</v>
      </c>
      <c r="N14" s="17">
        <v>22</v>
      </c>
      <c r="O14" s="17">
        <f t="shared" ref="O14:P14" si="22">D14/7</f>
        <v>0.14285714285714285</v>
      </c>
      <c r="P14" s="17">
        <f t="shared" si="22"/>
        <v>0</v>
      </c>
      <c r="Q14" s="17">
        <f t="shared" si="8"/>
        <v>154</v>
      </c>
      <c r="R14" s="17"/>
      <c r="S14" s="57">
        <v>0.68639053254437865</v>
      </c>
      <c r="T14" s="57">
        <v>80</v>
      </c>
      <c r="U14" s="58" t="s">
        <v>63</v>
      </c>
      <c r="V14" s="61" t="s">
        <v>63</v>
      </c>
      <c r="W14" s="57">
        <v>1</v>
      </c>
      <c r="X14" s="57">
        <f t="shared" si="9"/>
        <v>1</v>
      </c>
      <c r="Y14" s="57">
        <f t="shared" si="10"/>
        <v>10.285</v>
      </c>
      <c r="Z14" s="57">
        <v>1</v>
      </c>
      <c r="AA14" s="57" t="s">
        <v>35</v>
      </c>
      <c r="AB14" s="60">
        <f t="shared" si="11"/>
        <v>-0.69</v>
      </c>
      <c r="AC14" s="57">
        <v>3.4182604166666665E-2</v>
      </c>
      <c r="AD14" s="57">
        <f t="shared" si="12"/>
        <v>-4.7171993749999995E-2</v>
      </c>
      <c r="AE14" s="57">
        <v>-4.9000000000000004</v>
      </c>
      <c r="AF14" s="57">
        <v>-5.5215050000000003</v>
      </c>
      <c r="AG14" s="57">
        <v>0</v>
      </c>
    </row>
    <row r="15" spans="1:33" ht="15.75" customHeight="1">
      <c r="A15" s="13" t="s">
        <v>56</v>
      </c>
      <c r="B15" s="13" t="s">
        <v>88</v>
      </c>
      <c r="C15" s="17">
        <f t="shared" si="4"/>
        <v>20.49</v>
      </c>
      <c r="D15" s="17">
        <v>2</v>
      </c>
      <c r="E15" s="17">
        <v>0</v>
      </c>
      <c r="F15" s="17">
        <v>40.98</v>
      </c>
      <c r="G15" s="17">
        <v>-10.24</v>
      </c>
      <c r="H15" s="17">
        <f t="shared" si="1"/>
        <v>0.24987798926305518</v>
      </c>
      <c r="I15" s="17">
        <f t="shared" si="2"/>
        <v>8.9205612798926193E-2</v>
      </c>
      <c r="J15" s="17">
        <f t="shared" si="5"/>
        <v>3.6556460124999952</v>
      </c>
      <c r="K15" s="17">
        <f t="shared" si="3"/>
        <v>1.8278230062499976</v>
      </c>
      <c r="L15" s="17">
        <v>4</v>
      </c>
      <c r="M15" s="17">
        <f t="shared" si="6"/>
        <v>0.5</v>
      </c>
      <c r="N15" s="17">
        <v>19</v>
      </c>
      <c r="O15" s="17">
        <f t="shared" ref="O15:P15" si="23">D15/7</f>
        <v>0.2857142857142857</v>
      </c>
      <c r="P15" s="17">
        <f t="shared" si="23"/>
        <v>0</v>
      </c>
      <c r="Q15" s="17">
        <f t="shared" si="8"/>
        <v>66</v>
      </c>
      <c r="R15" s="17"/>
      <c r="S15" s="57">
        <v>0.70748299319727892</v>
      </c>
      <c r="T15" s="57">
        <v>80</v>
      </c>
      <c r="U15" s="58" t="s">
        <v>63</v>
      </c>
      <c r="V15" s="61" t="s">
        <v>63</v>
      </c>
      <c r="W15" s="57">
        <v>1</v>
      </c>
      <c r="X15" s="57">
        <f t="shared" si="9"/>
        <v>0.5</v>
      </c>
      <c r="Y15" s="57">
        <f t="shared" si="10"/>
        <v>10.24</v>
      </c>
      <c r="Z15" s="57">
        <v>0</v>
      </c>
      <c r="AA15" s="57" t="s">
        <v>35</v>
      </c>
      <c r="AB15" s="60">
        <f t="shared" si="11"/>
        <v>-0.69</v>
      </c>
      <c r="AC15" s="57">
        <v>3.4182604166666665E-2</v>
      </c>
      <c r="AD15" s="57">
        <f t="shared" si="12"/>
        <v>-9.434398749999999E-2</v>
      </c>
      <c r="AE15" s="57">
        <v>-4.9000000000000004</v>
      </c>
      <c r="AF15" s="57">
        <v>-5.5215050000000003</v>
      </c>
      <c r="AG15" s="57">
        <v>0</v>
      </c>
    </row>
    <row r="16" spans="1:33" ht="15.75" customHeight="1">
      <c r="A16" s="13" t="s">
        <v>57</v>
      </c>
      <c r="B16" s="13" t="s">
        <v>979</v>
      </c>
      <c r="C16" s="17">
        <f t="shared" si="4"/>
        <v>16.989999999999998</v>
      </c>
      <c r="D16" s="17">
        <v>1</v>
      </c>
      <c r="E16" s="17">
        <v>2</v>
      </c>
      <c r="F16" s="17">
        <v>16.989999999999998</v>
      </c>
      <c r="G16" s="17">
        <v>0</v>
      </c>
      <c r="H16" s="17">
        <f t="shared" si="1"/>
        <v>0</v>
      </c>
      <c r="I16" s="17">
        <f t="shared" si="2"/>
        <v>0.23383301979105336</v>
      </c>
      <c r="J16" s="17">
        <f t="shared" si="5"/>
        <v>3.9728230062499961</v>
      </c>
      <c r="K16" s="17">
        <f t="shared" si="3"/>
        <v>3.9728230062499961</v>
      </c>
      <c r="L16" s="17">
        <v>3</v>
      </c>
      <c r="M16" s="17">
        <f t="shared" si="6"/>
        <v>0.33333333333333331</v>
      </c>
      <c r="N16" s="17">
        <v>15</v>
      </c>
      <c r="O16" s="17">
        <f t="shared" ref="O16:P16" si="24">D16/7</f>
        <v>0.14285714285714285</v>
      </c>
      <c r="P16" s="17">
        <f t="shared" si="24"/>
        <v>0.2857142857142857</v>
      </c>
      <c r="Q16" s="17">
        <f t="shared" si="8"/>
        <v>35</v>
      </c>
      <c r="R16" s="17"/>
      <c r="S16" s="57">
        <v>0.75757575757575757</v>
      </c>
      <c r="T16" s="57">
        <v>80</v>
      </c>
      <c r="U16" s="58" t="s">
        <v>63</v>
      </c>
      <c r="V16" s="61" t="s">
        <v>63</v>
      </c>
      <c r="W16" s="57">
        <v>0</v>
      </c>
      <c r="X16" s="57">
        <f t="shared" si="9"/>
        <v>0</v>
      </c>
      <c r="Y16" s="57">
        <f t="shared" si="10"/>
        <v>0</v>
      </c>
      <c r="Z16" s="57">
        <v>0</v>
      </c>
      <c r="AA16" s="57" t="s">
        <v>35</v>
      </c>
      <c r="AB16" s="60">
        <f t="shared" si="11"/>
        <v>-0.69</v>
      </c>
      <c r="AC16" s="57">
        <v>3.4182604166666665E-2</v>
      </c>
      <c r="AD16" s="57">
        <f t="shared" si="12"/>
        <v>-4.7171993749999995E-2</v>
      </c>
      <c r="AE16" s="57">
        <v>-4.9000000000000004</v>
      </c>
      <c r="AF16" s="57">
        <v>-5.5215050000000003</v>
      </c>
      <c r="AG16" s="57">
        <v>0</v>
      </c>
    </row>
    <row r="17" spans="1:33" ht="15.75" customHeight="1">
      <c r="A17" s="13" t="s">
        <v>59</v>
      </c>
      <c r="B17" s="13" t="s">
        <v>980</v>
      </c>
      <c r="C17" s="17">
        <f t="shared" si="4"/>
        <v>16.489999999999998</v>
      </c>
      <c r="D17" s="17">
        <v>2</v>
      </c>
      <c r="E17" s="17">
        <v>1</v>
      </c>
      <c r="F17" s="17">
        <v>32.979999999999997</v>
      </c>
      <c r="G17" s="17">
        <v>0</v>
      </c>
      <c r="H17" s="17">
        <f t="shared" si="1"/>
        <v>0</v>
      </c>
      <c r="I17" s="17">
        <f t="shared" si="2"/>
        <v>0.21514997005761063</v>
      </c>
      <c r="J17" s="17">
        <f t="shared" si="5"/>
        <v>7.0956460124999978</v>
      </c>
      <c r="K17" s="17">
        <f t="shared" si="3"/>
        <v>3.5478230062499989</v>
      </c>
      <c r="L17" s="17">
        <v>4</v>
      </c>
      <c r="M17" s="17">
        <f t="shared" si="6"/>
        <v>0.5</v>
      </c>
      <c r="N17" s="17">
        <v>12</v>
      </c>
      <c r="O17" s="17">
        <f t="shared" ref="O17:P17" si="25">D17/7</f>
        <v>0.2857142857142857</v>
      </c>
      <c r="P17" s="17">
        <f t="shared" si="25"/>
        <v>0.14285714285714285</v>
      </c>
      <c r="Q17" s="17">
        <f t="shared" si="8"/>
        <v>28</v>
      </c>
      <c r="R17" s="17"/>
      <c r="S17" s="57">
        <v>0.85245901639344257</v>
      </c>
      <c r="T17" s="57">
        <v>80</v>
      </c>
      <c r="U17" s="58" t="s">
        <v>63</v>
      </c>
      <c r="V17" s="61" t="s">
        <v>63</v>
      </c>
      <c r="W17" s="57">
        <v>0</v>
      </c>
      <c r="X17" s="57">
        <f t="shared" si="9"/>
        <v>0</v>
      </c>
      <c r="Y17" s="57">
        <f t="shared" si="10"/>
        <v>0</v>
      </c>
      <c r="Z17" s="57">
        <v>0</v>
      </c>
      <c r="AA17" s="57" t="s">
        <v>35</v>
      </c>
      <c r="AB17" s="60">
        <f t="shared" si="11"/>
        <v>-0.69</v>
      </c>
      <c r="AC17" s="57">
        <v>3.4182604166666665E-2</v>
      </c>
      <c r="AD17" s="57">
        <f t="shared" si="12"/>
        <v>-9.434398749999999E-2</v>
      </c>
      <c r="AE17" s="57">
        <v>-4.9000000000000004</v>
      </c>
      <c r="AF17" s="57">
        <v>-5.5215050000000003</v>
      </c>
      <c r="AG17" s="57">
        <v>0</v>
      </c>
    </row>
    <row r="18" spans="1:33" ht="15.75" customHeight="1">
      <c r="A18" s="13" t="s">
        <v>61</v>
      </c>
      <c r="B18" s="13" t="s">
        <v>901</v>
      </c>
      <c r="C18" s="17">
        <f t="shared" si="4"/>
        <v>18.989999999999998</v>
      </c>
      <c r="D18" s="17">
        <v>1</v>
      </c>
      <c r="E18" s="17">
        <v>0</v>
      </c>
      <c r="F18" s="17">
        <v>18.989999999999998</v>
      </c>
      <c r="G18" s="17">
        <v>0</v>
      </c>
      <c r="H18" s="17">
        <f t="shared" si="1"/>
        <v>0</v>
      </c>
      <c r="I18" s="17">
        <f t="shared" si="2"/>
        <v>0.29872685656924675</v>
      </c>
      <c r="J18" s="17">
        <f t="shared" si="5"/>
        <v>5.6728230062499954</v>
      </c>
      <c r="K18" s="17">
        <f t="shared" si="3"/>
        <v>5.6728230062499954</v>
      </c>
      <c r="L18" s="17">
        <v>7</v>
      </c>
      <c r="M18" s="17">
        <f t="shared" si="6"/>
        <v>0.14285714285714285</v>
      </c>
      <c r="N18" s="17">
        <v>10</v>
      </c>
      <c r="O18" s="17">
        <f t="shared" ref="O18:P18" si="26">D18/7</f>
        <v>0.14285714285714285</v>
      </c>
      <c r="P18" s="17">
        <f t="shared" si="26"/>
        <v>0</v>
      </c>
      <c r="Q18" s="17">
        <f t="shared" si="8"/>
        <v>70</v>
      </c>
      <c r="R18" s="17"/>
      <c r="S18" s="57">
        <v>0.92307692307692313</v>
      </c>
      <c r="T18" s="57">
        <v>80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3.4182604166666665E-2</v>
      </c>
      <c r="AD18" s="57">
        <f t="shared" si="12"/>
        <v>-4.7171993749999995E-2</v>
      </c>
      <c r="AE18" s="57">
        <v>-4.9000000000000004</v>
      </c>
      <c r="AF18" s="57">
        <v>-5.5215050000000003</v>
      </c>
      <c r="AG18" s="57">
        <v>0</v>
      </c>
    </row>
    <row r="19" spans="1:33" ht="15.75" customHeight="1">
      <c r="A19" s="13" t="s">
        <v>64</v>
      </c>
      <c r="B19" s="13" t="s">
        <v>88</v>
      </c>
      <c r="C19" s="17">
        <f t="shared" si="4"/>
        <v>17.989999999999998</v>
      </c>
      <c r="D19" s="17">
        <v>1</v>
      </c>
      <c r="E19" s="17">
        <v>0</v>
      </c>
      <c r="F19" s="17">
        <v>17.989999999999998</v>
      </c>
      <c r="G19" s="17">
        <v>0</v>
      </c>
      <c r="H19" s="17">
        <f t="shared" si="1"/>
        <v>0</v>
      </c>
      <c r="I19" s="17">
        <f t="shared" si="2"/>
        <v>0.26808354676208995</v>
      </c>
      <c r="J19" s="17">
        <f t="shared" si="5"/>
        <v>4.8228230062499975</v>
      </c>
      <c r="K19" s="17">
        <f t="shared" si="3"/>
        <v>4.8228230062499975</v>
      </c>
      <c r="L19" s="17">
        <v>5</v>
      </c>
      <c r="M19" s="17">
        <f t="shared" si="6"/>
        <v>0.2</v>
      </c>
      <c r="N19" s="17">
        <v>6</v>
      </c>
      <c r="O19" s="17">
        <f t="shared" ref="O19:P19" si="27">D19/7</f>
        <v>0.14285714285714285</v>
      </c>
      <c r="P19" s="17">
        <f t="shared" si="27"/>
        <v>0</v>
      </c>
      <c r="Q19" s="17">
        <f t="shared" si="8"/>
        <v>42</v>
      </c>
      <c r="R19" s="17"/>
      <c r="S19" s="57">
        <v>1.038461538461539</v>
      </c>
      <c r="T19" s="57">
        <v>80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3.4182604166666665E-2</v>
      </c>
      <c r="AD19" s="57">
        <f t="shared" si="12"/>
        <v>-4.7171993749999995E-2</v>
      </c>
      <c r="AE19" s="57">
        <v>-4.9000000000000004</v>
      </c>
      <c r="AF19" s="57">
        <v>-5.5215050000000003</v>
      </c>
      <c r="AG19" s="57">
        <v>0</v>
      </c>
    </row>
    <row r="20" spans="1:33" ht="15.75" customHeight="1">
      <c r="A20" s="13" t="s">
        <v>66</v>
      </c>
      <c r="B20" s="13" t="s">
        <v>482</v>
      </c>
      <c r="C20" s="17">
        <f t="shared" si="4"/>
        <v>16.323333333333334</v>
      </c>
      <c r="D20" s="17">
        <v>3</v>
      </c>
      <c r="E20" s="17">
        <v>0</v>
      </c>
      <c r="F20" s="17">
        <v>48.97</v>
      </c>
      <c r="G20" s="17">
        <v>0</v>
      </c>
      <c r="H20" s="17">
        <f t="shared" si="1"/>
        <v>0</v>
      </c>
      <c r="I20" s="17">
        <f t="shared" si="2"/>
        <v>0.2086679399377169</v>
      </c>
      <c r="J20" s="17">
        <f t="shared" si="5"/>
        <v>10.218469018749996</v>
      </c>
      <c r="K20" s="17">
        <f t="shared" si="3"/>
        <v>3.4061563395833319</v>
      </c>
      <c r="L20" s="17">
        <v>6</v>
      </c>
      <c r="M20" s="17">
        <f t="shared" si="6"/>
        <v>0.5</v>
      </c>
      <c r="N20" s="17">
        <v>1</v>
      </c>
      <c r="O20" s="17">
        <f t="shared" ref="O20:P20" si="28">D20/7</f>
        <v>0.42857142857142855</v>
      </c>
      <c r="P20" s="17">
        <f t="shared" si="28"/>
        <v>0</v>
      </c>
      <c r="Q20" s="17">
        <f t="shared" si="8"/>
        <v>2</v>
      </c>
      <c r="R20" s="17"/>
      <c r="S20" s="57">
        <v>1.0952380952380949</v>
      </c>
      <c r="T20" s="57">
        <v>80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3.4182604166666665E-2</v>
      </c>
      <c r="AD20" s="57">
        <f t="shared" si="12"/>
        <v>-0.14151598124999998</v>
      </c>
      <c r="AE20" s="57">
        <v>-4.9000000000000004</v>
      </c>
      <c r="AF20" s="57">
        <v>-5.5215050000000003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1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</v>
      </c>
      <c r="T21" s="57">
        <v>160</v>
      </c>
      <c r="U21" s="58">
        <v>80</v>
      </c>
      <c r="V21" s="61">
        <v>44364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3.4182604166666665E-2</v>
      </c>
      <c r="AD21" s="57">
        <f t="shared" si="12"/>
        <v>0</v>
      </c>
      <c r="AE21" s="57">
        <v>-4.9000000000000004</v>
      </c>
      <c r="AF21" s="57">
        <v>-5.5215050000000003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4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1"/>
        <v>#DIV/0!</v>
      </c>
      <c r="I22" s="17" t="e">
        <f t="shared" si="2"/>
        <v>#DIV/0!</v>
      </c>
      <c r="J22" s="17">
        <f t="shared" si="5"/>
        <v>0</v>
      </c>
      <c r="K22" s="17" t="e">
        <f t="shared" si="3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30">D22/7</f>
        <v>0</v>
      </c>
      <c r="P22" s="17">
        <f t="shared" si="30"/>
        <v>0</v>
      </c>
      <c r="Q22" s="17" t="e">
        <f t="shared" si="8"/>
        <v>#DIV/0!</v>
      </c>
      <c r="R22" s="17"/>
      <c r="S22" s="57">
        <v>0</v>
      </c>
      <c r="T22" s="57">
        <v>160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3.4182604166666665E-2</v>
      </c>
      <c r="AD22" s="57">
        <f t="shared" si="12"/>
        <v>0</v>
      </c>
      <c r="AE22" s="57">
        <v>-4.9000000000000004</v>
      </c>
      <c r="AF22" s="57">
        <v>-5.5215050000000003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4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1"/>
        <v>#DIV/0!</v>
      </c>
      <c r="I23" s="17" t="e">
        <f t="shared" si="2"/>
        <v>#DIV/0!</v>
      </c>
      <c r="J23" s="17">
        <f t="shared" si="5"/>
        <v>0</v>
      </c>
      <c r="K23" s="17" t="e">
        <f t="shared" si="3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31">D23/7</f>
        <v>0</v>
      </c>
      <c r="P23" s="17">
        <f t="shared" si="31"/>
        <v>0</v>
      </c>
      <c r="Q23" s="17" t="e">
        <f t="shared" si="8"/>
        <v>#DIV/0!</v>
      </c>
      <c r="R23" s="17"/>
      <c r="S23" s="57">
        <v>0</v>
      </c>
      <c r="T23" s="57">
        <v>160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3.4182604166666665E-2</v>
      </c>
      <c r="AD23" s="57">
        <f t="shared" si="12"/>
        <v>0</v>
      </c>
      <c r="AE23" s="57">
        <v>-4.9000000000000004</v>
      </c>
      <c r="AF23" s="57">
        <v>-5.5215050000000003</v>
      </c>
      <c r="AG23" s="57">
        <v>0</v>
      </c>
    </row>
    <row r="24" spans="1:33" ht="15.75" customHeight="1">
      <c r="A24" s="13" t="s">
        <v>74</v>
      </c>
      <c r="B24" s="13"/>
      <c r="C24" s="17" t="str">
        <f t="shared" si="4"/>
        <v xml:space="preserve"> - </v>
      </c>
      <c r="D24" s="17">
        <v>0</v>
      </c>
      <c r="E24" s="17">
        <v>0</v>
      </c>
      <c r="F24" s="17">
        <v>0</v>
      </c>
      <c r="G24" s="17">
        <v>0</v>
      </c>
      <c r="H24" s="17" t="e">
        <f t="shared" si="1"/>
        <v>#DIV/0!</v>
      </c>
      <c r="I24" s="17" t="e">
        <f t="shared" si="2"/>
        <v>#DIV/0!</v>
      </c>
      <c r="J24" s="17">
        <f t="shared" si="5"/>
        <v>0</v>
      </c>
      <c r="K24" s="17" t="e">
        <f t="shared" si="3"/>
        <v>#DIV/0!</v>
      </c>
      <c r="L24" s="17">
        <v>0</v>
      </c>
      <c r="M24" s="17" t="str">
        <f t="shared" si="6"/>
        <v>-</v>
      </c>
      <c r="N24" s="17">
        <v>0</v>
      </c>
      <c r="O24" s="17">
        <f t="shared" ref="O24:P24" si="32">D24/7</f>
        <v>0</v>
      </c>
      <c r="P24" s="17">
        <f t="shared" si="32"/>
        <v>0</v>
      </c>
      <c r="Q24" s="17" t="e">
        <f t="shared" si="8"/>
        <v>#DIV/0!</v>
      </c>
      <c r="R24" s="17"/>
      <c r="S24" s="57">
        <v>0</v>
      </c>
      <c r="T24" s="57">
        <v>160</v>
      </c>
      <c r="U24" s="58" t="s">
        <v>63</v>
      </c>
      <c r="V24" s="61" t="s">
        <v>929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3.4182604166666665E-2</v>
      </c>
      <c r="AD24" s="57">
        <f t="shared" si="12"/>
        <v>0</v>
      </c>
      <c r="AE24" s="57">
        <v>-4.9000000000000004</v>
      </c>
      <c r="AF24" s="57">
        <v>-5.5215050000000003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4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1"/>
        <v>#DIV/0!</v>
      </c>
      <c r="I25" s="17" t="e">
        <f t="shared" si="2"/>
        <v>#DIV/0!</v>
      </c>
      <c r="J25" s="17">
        <f t="shared" si="5"/>
        <v>0</v>
      </c>
      <c r="K25" s="17" t="e">
        <f t="shared" si="3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33">D25/7</f>
        <v>0</v>
      </c>
      <c r="P25" s="17">
        <f t="shared" si="33"/>
        <v>0</v>
      </c>
      <c r="Q25" s="17" t="e">
        <f t="shared" si="8"/>
        <v>#DIV/0!</v>
      </c>
      <c r="R25" s="17"/>
      <c r="S25" s="57">
        <v>0</v>
      </c>
      <c r="T25" s="57">
        <v>80</v>
      </c>
      <c r="U25" s="58">
        <v>80</v>
      </c>
      <c r="V25" s="61" t="s">
        <v>930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3.4182604166666665E-2</v>
      </c>
      <c r="AD25" s="57">
        <f t="shared" si="12"/>
        <v>0</v>
      </c>
      <c r="AE25" s="57">
        <v>-4.9000000000000004</v>
      </c>
      <c r="AF25" s="57">
        <v>-5.5215050000000003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80</v>
      </c>
      <c r="U26" s="58">
        <v>80</v>
      </c>
      <c r="V26" s="61" t="s">
        <v>930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3.4182604166666665E-2</v>
      </c>
      <c r="AD26" s="57">
        <f t="shared" si="12"/>
        <v>0</v>
      </c>
      <c r="AE26" s="57">
        <v>-4.9000000000000004</v>
      </c>
      <c r="AF26" s="57">
        <v>-5.5215050000000003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4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1"/>
        <v>#DIV/0!</v>
      </c>
      <c r="I27" s="17" t="e">
        <f t="shared" si="2"/>
        <v>#DIV/0!</v>
      </c>
      <c r="J27" s="17">
        <f t="shared" si="5"/>
        <v>0</v>
      </c>
      <c r="K27" s="17" t="e">
        <f t="shared" si="3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</v>
      </c>
      <c r="P27" s="17">
        <f t="shared" si="35"/>
        <v>0</v>
      </c>
      <c r="Q27" s="17" t="e">
        <f t="shared" si="8"/>
        <v>#DIV/0!</v>
      </c>
      <c r="R27" s="17"/>
      <c r="S27" s="57">
        <v>0</v>
      </c>
      <c r="T27" s="57">
        <v>80</v>
      </c>
      <c r="U27" s="58">
        <v>80</v>
      </c>
      <c r="V27" s="61" t="s">
        <v>930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3.4182604166666665E-2</v>
      </c>
      <c r="AD27" s="57">
        <f t="shared" si="12"/>
        <v>0</v>
      </c>
      <c r="AE27" s="57">
        <v>-4.9000000000000004</v>
      </c>
      <c r="AF27" s="57">
        <v>-5.5215050000000003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80</v>
      </c>
      <c r="U28" s="58">
        <v>80</v>
      </c>
      <c r="V28" s="61" t="s">
        <v>931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3.4182604166666665E-2</v>
      </c>
      <c r="AD28" s="57">
        <f t="shared" si="12"/>
        <v>0</v>
      </c>
      <c r="AE28" s="57">
        <v>-4.9000000000000004</v>
      </c>
      <c r="AF28" s="57">
        <v>-5.4183250266250003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80</v>
      </c>
      <c r="U29" s="58">
        <v>80</v>
      </c>
      <c r="V29" s="61" t="s">
        <v>931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3.4182604166666665E-2</v>
      </c>
      <c r="AD29" s="57">
        <f t="shared" si="12"/>
        <v>0</v>
      </c>
      <c r="AE29" s="57">
        <v>-4.9000000000000004</v>
      </c>
      <c r="AF29" s="57">
        <v>-5.4183250266250003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80</v>
      </c>
      <c r="U30" s="58">
        <v>80</v>
      </c>
      <c r="V30" s="61" t="s">
        <v>931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3.4182604166666665E-2</v>
      </c>
      <c r="AD30" s="57">
        <f t="shared" si="12"/>
        <v>0</v>
      </c>
      <c r="AE30" s="57">
        <v>-4.9000000000000004</v>
      </c>
      <c r="AF30" s="57">
        <v>-5.4183250266250003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3.4182604166666665E-2</v>
      </c>
      <c r="AD31" s="57">
        <f t="shared" si="12"/>
        <v>0</v>
      </c>
      <c r="AE31" s="57">
        <v>-4.9000000000000004</v>
      </c>
      <c r="AF31" s="57">
        <v>-5.4183250266250003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A195" s="13"/>
      <c r="B195" s="13"/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20"/>
    </row>
    <row r="196" spans="1:33" ht="15.75" customHeight="1">
      <c r="A196" s="13"/>
      <c r="B196" s="13"/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20"/>
    </row>
    <row r="197" spans="1:33" ht="15.75" customHeight="1">
      <c r="A197" s="13"/>
      <c r="B197" s="1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Info!B1:BJ7000""),4,FALSE),"""")"),"Door Stopper Hinge, Satin Nickel 6 Pack - Heavy Duty Adjustable Hinge Pin Door Stop Hardware with Rubber Bumper Tips")</f>
        <v>Door Stopper Hinge, Satin Nickel 6 Pack - Heavy Duty Adjustable Hinge Pin Door Stop Hardware with Rubber Bumper Tips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Info!B1:BJ7000""),3,FALSE),"""")"),"B088P7LNQM")</f>
        <v>B088P7LNQM</v>
      </c>
      <c r="B2" s="2" t="s">
        <v>981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7.2159829117647067</v>
      </c>
      <c r="D3" s="4">
        <f>SUM(D4:D99763)</f>
        <v>75</v>
      </c>
      <c r="E3" s="4"/>
      <c r="F3" s="5">
        <f t="shared" ref="F3:G3" si="0">SUM(F4:F99763)</f>
        <v>747.75000000000011</v>
      </c>
      <c r="G3" s="5">
        <f t="shared" si="0"/>
        <v>-265.39999999999998</v>
      </c>
      <c r="H3" s="6">
        <f t="shared" ref="H3:H31" si="1">G3/F3*-1</f>
        <v>0.35493146104981604</v>
      </c>
      <c r="I3" s="7">
        <f t="shared" ref="I3:I31" si="2">J3/F3</f>
        <v>-0.1355136138159701</v>
      </c>
      <c r="J3" s="5">
        <f>SUM(J4:J99763)</f>
        <v>-101.33030473089165</v>
      </c>
      <c r="K3" s="5">
        <f t="shared" ref="K3:K31" si="3">J3/D3</f>
        <v>-1.351070729745222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Compiled!b1:g5000""),2,FALSE),"""")"),"0 - March
0 - April
0 - May
0 - Jun
0 - Jul
0 - Aug
0 - Sept
0 - Oct
0 - Nov
0 - Dec
0 - Jan
0 - Feb")</f>
        <v>0 - March
0 - April
0 - May
0 - Jun
0 - Jul
0 - Aug
0 - Sept
0 - Oct
0 - Nov
0 - Dec
0 - Jan
0 - Feb</v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35</v>
      </c>
      <c r="X3" s="6">
        <f>AVERAGE(X4:X99763)</f>
        <v>0.43382936507936509</v>
      </c>
      <c r="Y3" s="5">
        <f>ROUND(AVERAGE(Y4:Y99763),2)</f>
        <v>3.83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Info!B2:BZ7000""),36,false)),"""")*-1"),0)</f>
        <v>0</v>
      </c>
      <c r="AG3" s="5">
        <f>SUM(AG4:AG99763)</f>
        <v>-4</v>
      </c>
    </row>
    <row r="4" spans="1:33" ht="15.75" customHeight="1">
      <c r="A4" s="13" t="s">
        <v>33</v>
      </c>
      <c r="B4" s="13" t="s">
        <v>982</v>
      </c>
      <c r="C4" s="17">
        <f t="shared" ref="C4:C31" si="4">IFERROR(F4/D4," - ")</f>
        <v>13.190000000000001</v>
      </c>
      <c r="D4" s="17">
        <v>5</v>
      </c>
      <c r="E4" s="17">
        <v>0</v>
      </c>
      <c r="F4" s="17">
        <v>65.95</v>
      </c>
      <c r="G4" s="17">
        <v>-19.89</v>
      </c>
      <c r="H4" s="17">
        <f t="shared" si="1"/>
        <v>0.30159211523881729</v>
      </c>
      <c r="I4" s="17">
        <f t="shared" si="2"/>
        <v>7.8287905640685926E-2</v>
      </c>
      <c r="J4" s="17">
        <f t="shared" ref="J4:J31" si="5">F4*0.85+G4+AF4*D4+D4*AE4+AG4+AD4</f>
        <v>5.1630873770032366</v>
      </c>
      <c r="K4" s="17">
        <f t="shared" si="3"/>
        <v>1.0326174754006474</v>
      </c>
      <c r="L4" s="17">
        <v>9</v>
      </c>
      <c r="M4" s="17">
        <f t="shared" ref="M4:M31" si="6">IFERROR(D4/L4,"-")</f>
        <v>0.55555555555555558</v>
      </c>
      <c r="N4" s="17">
        <v>78</v>
      </c>
      <c r="O4" s="17">
        <f t="shared" ref="O4:P4" si="7">D4/7</f>
        <v>0.7142857142857143</v>
      </c>
      <c r="P4" s="17">
        <f t="shared" si="7"/>
        <v>0</v>
      </c>
      <c r="Q4" s="17">
        <f t="shared" ref="Q4:Q31" si="8">ROUNDDOWN(N4/(O4+P4),0)</f>
        <v>109</v>
      </c>
      <c r="R4" s="17"/>
      <c r="S4" s="57">
        <v>0.4</v>
      </c>
      <c r="T4" s="57">
        <v>0</v>
      </c>
      <c r="U4" s="58" t="s">
        <v>63</v>
      </c>
      <c r="V4" s="61" t="s">
        <v>63</v>
      </c>
      <c r="W4" s="57">
        <v>3</v>
      </c>
      <c r="X4" s="57">
        <f t="shared" ref="X4:X31" si="9">IFERROR(W4/D4,0)</f>
        <v>0.6</v>
      </c>
      <c r="Y4" s="57">
        <f t="shared" ref="Y4:Y31" si="10">IFERROR(G4/(W4+Z4)*-1,0)</f>
        <v>6.63</v>
      </c>
      <c r="Z4" s="57">
        <v>0</v>
      </c>
      <c r="AA4" s="57" t="s">
        <v>35</v>
      </c>
      <c r="AB4" s="60">
        <f t="shared" ref="AB4:AB31" si="11">IF(OR(AA4="UsLargeStandardSize",AA4="UsSmallStandardSize"),-0.69,-0.48)</f>
        <v>-0.69</v>
      </c>
      <c r="AC4" s="57">
        <v>1.926839699074074E-2</v>
      </c>
      <c r="AD4" s="57">
        <f t="shared" ref="AD4:AD31" si="12">IFERROR(AB4*AC4*D4*2,0)</f>
        <v>-0.13295193923611109</v>
      </c>
      <c r="AE4" s="57">
        <v>-3.48</v>
      </c>
      <c r="AF4" s="57">
        <v>-2.69429213675213</v>
      </c>
      <c r="AG4" s="57">
        <v>0</v>
      </c>
    </row>
    <row r="5" spans="1:33" ht="15.75" customHeight="1">
      <c r="A5" s="13" t="s">
        <v>36</v>
      </c>
      <c r="B5" s="13" t="s">
        <v>983</v>
      </c>
      <c r="C5" s="17">
        <f t="shared" si="4"/>
        <v>12.99</v>
      </c>
      <c r="D5" s="17">
        <v>2</v>
      </c>
      <c r="E5" s="17">
        <v>0</v>
      </c>
      <c r="F5" s="17">
        <v>25.98</v>
      </c>
      <c r="G5" s="17">
        <v>-15.159999999999998</v>
      </c>
      <c r="H5" s="17">
        <f t="shared" si="1"/>
        <v>0.58352578906851416</v>
      </c>
      <c r="I5" s="17">
        <f t="shared" si="2"/>
        <v>-0.21088395108540045</v>
      </c>
      <c r="J5" s="17">
        <f t="shared" si="5"/>
        <v>-5.4787650491987039</v>
      </c>
      <c r="K5" s="17">
        <f t="shared" si="3"/>
        <v>-2.7393825245993519</v>
      </c>
      <c r="L5" s="17">
        <v>7</v>
      </c>
      <c r="M5" s="17">
        <f t="shared" si="6"/>
        <v>0.2857142857142857</v>
      </c>
      <c r="N5" s="17">
        <v>76</v>
      </c>
      <c r="O5" s="17">
        <f t="shared" ref="O5:P5" si="13">D5/7</f>
        <v>0.2857142857142857</v>
      </c>
      <c r="P5" s="17">
        <f t="shared" si="13"/>
        <v>0</v>
      </c>
      <c r="Q5" s="17">
        <f t="shared" si="8"/>
        <v>266</v>
      </c>
      <c r="R5" s="17"/>
      <c r="S5" s="57">
        <v>0.45685279187817202</v>
      </c>
      <c r="T5" s="57">
        <v>0</v>
      </c>
      <c r="U5" s="58" t="s">
        <v>63</v>
      </c>
      <c r="V5" s="61" t="s">
        <v>63</v>
      </c>
      <c r="W5" s="57">
        <v>2</v>
      </c>
      <c r="X5" s="57">
        <f t="shared" si="9"/>
        <v>1</v>
      </c>
      <c r="Y5" s="57">
        <f t="shared" si="10"/>
        <v>5.0533333333333328</v>
      </c>
      <c r="Z5" s="57">
        <v>1</v>
      </c>
      <c r="AA5" s="57" t="s">
        <v>35</v>
      </c>
      <c r="AB5" s="60">
        <f t="shared" si="11"/>
        <v>-0.69</v>
      </c>
      <c r="AC5" s="57">
        <v>1.926839699074074E-2</v>
      </c>
      <c r="AD5" s="57">
        <f t="shared" si="12"/>
        <v>-5.3180775694444439E-2</v>
      </c>
      <c r="AE5" s="57">
        <v>-3.48</v>
      </c>
      <c r="AF5" s="57">
        <v>-2.69429213675213</v>
      </c>
      <c r="AG5" s="57">
        <v>0</v>
      </c>
    </row>
    <row r="6" spans="1:33" ht="15.75" customHeight="1">
      <c r="A6" s="13" t="s">
        <v>38</v>
      </c>
      <c r="B6" s="13" t="s">
        <v>984</v>
      </c>
      <c r="C6" s="17">
        <f t="shared" si="4"/>
        <v>11.99</v>
      </c>
      <c r="D6" s="17">
        <v>1</v>
      </c>
      <c r="E6" s="17">
        <v>0</v>
      </c>
      <c r="F6" s="17">
        <v>11.99</v>
      </c>
      <c r="G6" s="17">
        <v>-5.99</v>
      </c>
      <c r="H6" s="17">
        <f t="shared" si="1"/>
        <v>0.49958298582151794</v>
      </c>
      <c r="I6" s="17">
        <f t="shared" si="2"/>
        <v>-0.1667541721934406</v>
      </c>
      <c r="J6" s="17">
        <f t="shared" si="5"/>
        <v>-1.9993825245993528</v>
      </c>
      <c r="K6" s="17">
        <f t="shared" si="3"/>
        <v>-1.9993825245993528</v>
      </c>
      <c r="L6" s="17">
        <v>5</v>
      </c>
      <c r="M6" s="17">
        <f t="shared" si="6"/>
        <v>0.2</v>
      </c>
      <c r="N6" s="17">
        <v>75</v>
      </c>
      <c r="O6" s="17">
        <f t="shared" ref="O6:P6" si="14">D6/7</f>
        <v>0.14285714285714285</v>
      </c>
      <c r="P6" s="17">
        <f t="shared" si="14"/>
        <v>0</v>
      </c>
      <c r="Q6" s="17">
        <f t="shared" si="8"/>
        <v>525</v>
      </c>
      <c r="R6" s="17"/>
      <c r="S6" s="57">
        <v>0.473007712082262</v>
      </c>
      <c r="T6" s="57">
        <v>0</v>
      </c>
      <c r="U6" s="58" t="s">
        <v>63</v>
      </c>
      <c r="V6" s="61" t="s">
        <v>63</v>
      </c>
      <c r="W6" s="57">
        <v>1</v>
      </c>
      <c r="X6" s="57">
        <f t="shared" si="9"/>
        <v>1</v>
      </c>
      <c r="Y6" s="57">
        <f t="shared" si="10"/>
        <v>5.99</v>
      </c>
      <c r="Z6" s="57">
        <v>0</v>
      </c>
      <c r="AA6" s="57" t="s">
        <v>35</v>
      </c>
      <c r="AB6" s="60">
        <f t="shared" si="11"/>
        <v>-0.69</v>
      </c>
      <c r="AC6" s="57">
        <v>1.926839699074074E-2</v>
      </c>
      <c r="AD6" s="57">
        <f t="shared" si="12"/>
        <v>-2.659038784722222E-2</v>
      </c>
      <c r="AE6" s="57">
        <v>-3.48</v>
      </c>
      <c r="AF6" s="57">
        <v>-2.69429213675213</v>
      </c>
      <c r="AG6" s="57">
        <v>0</v>
      </c>
    </row>
    <row r="7" spans="1:33" ht="15.75" customHeight="1">
      <c r="A7" s="13" t="s">
        <v>40</v>
      </c>
      <c r="B7" s="13" t="s">
        <v>985</v>
      </c>
      <c r="C7" s="17">
        <f t="shared" si="4"/>
        <v>12.49</v>
      </c>
      <c r="D7" s="17">
        <v>2</v>
      </c>
      <c r="E7" s="17">
        <v>1</v>
      </c>
      <c r="F7" s="17">
        <v>24.98</v>
      </c>
      <c r="G7" s="17">
        <v>-3.08</v>
      </c>
      <c r="H7" s="17">
        <f t="shared" si="1"/>
        <v>0.12329863891112891</v>
      </c>
      <c r="I7" s="17">
        <f t="shared" si="2"/>
        <v>0.2302335848801263</v>
      </c>
      <c r="J7" s="17">
        <f t="shared" si="5"/>
        <v>5.7512349503055553</v>
      </c>
      <c r="K7" s="17">
        <f t="shared" si="3"/>
        <v>2.8756174751527777</v>
      </c>
      <c r="L7" s="17">
        <v>4</v>
      </c>
      <c r="M7" s="17">
        <f t="shared" si="6"/>
        <v>0.5</v>
      </c>
      <c r="N7" s="17">
        <v>72</v>
      </c>
      <c r="O7" s="17">
        <f t="shared" ref="O7:P7" si="15">D7/7</f>
        <v>0.2857142857142857</v>
      </c>
      <c r="P7" s="17">
        <f t="shared" si="15"/>
        <v>0.14285714285714285</v>
      </c>
      <c r="Q7" s="17">
        <f t="shared" si="8"/>
        <v>168</v>
      </c>
      <c r="R7" s="17"/>
      <c r="S7" s="57">
        <v>0.44908616187989558</v>
      </c>
      <c r="T7" s="57">
        <v>0</v>
      </c>
      <c r="U7" s="58" t="s">
        <v>63</v>
      </c>
      <c r="V7" s="61" t="s">
        <v>63</v>
      </c>
      <c r="W7" s="57">
        <v>2</v>
      </c>
      <c r="X7" s="57">
        <f t="shared" si="9"/>
        <v>1</v>
      </c>
      <c r="Y7" s="57">
        <f t="shared" si="10"/>
        <v>1.54</v>
      </c>
      <c r="Z7" s="57">
        <v>0</v>
      </c>
      <c r="AA7" s="57" t="s">
        <v>35</v>
      </c>
      <c r="AB7" s="60">
        <f t="shared" si="11"/>
        <v>-0.69</v>
      </c>
      <c r="AC7" s="57">
        <v>1.926839699074074E-2</v>
      </c>
      <c r="AD7" s="57">
        <f t="shared" si="12"/>
        <v>-5.3180775694444439E-2</v>
      </c>
      <c r="AE7" s="57">
        <v>-3.48</v>
      </c>
      <c r="AF7" s="57">
        <v>-2.6942921370000001</v>
      </c>
      <c r="AG7" s="57">
        <v>0</v>
      </c>
    </row>
    <row r="8" spans="1:33" ht="15.75" customHeight="1">
      <c r="A8" s="13" t="s">
        <v>42</v>
      </c>
      <c r="B8" s="13" t="s">
        <v>88</v>
      </c>
      <c r="C8" s="17">
        <f t="shared" si="4"/>
        <v>13.99</v>
      </c>
      <c r="D8" s="17">
        <v>2</v>
      </c>
      <c r="E8" s="17">
        <v>0</v>
      </c>
      <c r="F8" s="17">
        <v>27.98</v>
      </c>
      <c r="G8" s="17">
        <v>-5.82</v>
      </c>
      <c r="H8" s="17">
        <f t="shared" si="1"/>
        <v>0.20800571837026449</v>
      </c>
      <c r="I8" s="17">
        <f t="shared" si="2"/>
        <v>0.19875750358490199</v>
      </c>
      <c r="J8" s="17">
        <f t="shared" si="5"/>
        <v>5.5612349503055576</v>
      </c>
      <c r="K8" s="17">
        <f t="shared" si="3"/>
        <v>2.7806174751527788</v>
      </c>
      <c r="L8" s="17">
        <v>16</v>
      </c>
      <c r="M8" s="17">
        <f t="shared" si="6"/>
        <v>0.125</v>
      </c>
      <c r="N8" s="17">
        <v>70</v>
      </c>
      <c r="O8" s="17">
        <f t="shared" ref="O8:P8" si="16">D8/7</f>
        <v>0.2857142857142857</v>
      </c>
      <c r="P8" s="17">
        <f t="shared" si="16"/>
        <v>0</v>
      </c>
      <c r="Q8" s="17">
        <f t="shared" si="8"/>
        <v>245</v>
      </c>
      <c r="R8" s="17"/>
      <c r="S8" s="57">
        <v>0.47956403269754772</v>
      </c>
      <c r="T8" s="57">
        <v>0</v>
      </c>
      <c r="U8" s="58" t="s">
        <v>63</v>
      </c>
      <c r="V8" s="61" t="s">
        <v>63</v>
      </c>
      <c r="W8" s="57">
        <v>2</v>
      </c>
      <c r="X8" s="57">
        <f t="shared" si="9"/>
        <v>1</v>
      </c>
      <c r="Y8" s="57">
        <f t="shared" si="10"/>
        <v>2.91</v>
      </c>
      <c r="Z8" s="57">
        <v>0</v>
      </c>
      <c r="AA8" s="57" t="s">
        <v>35</v>
      </c>
      <c r="AB8" s="60">
        <f t="shared" si="11"/>
        <v>-0.69</v>
      </c>
      <c r="AC8" s="57">
        <v>1.926839699074074E-2</v>
      </c>
      <c r="AD8" s="57">
        <f t="shared" si="12"/>
        <v>-5.3180775694444439E-2</v>
      </c>
      <c r="AE8" s="57">
        <v>-3.48</v>
      </c>
      <c r="AF8" s="57">
        <v>-2.6942921370000001</v>
      </c>
      <c r="AG8" s="57">
        <v>0</v>
      </c>
    </row>
    <row r="9" spans="1:33" ht="15.75" customHeight="1">
      <c r="A9" s="13" t="s">
        <v>44</v>
      </c>
      <c r="B9" s="13" t="s">
        <v>986</v>
      </c>
      <c r="C9" s="17" t="str">
        <f t="shared" si="4"/>
        <v xml:space="preserve"> - </v>
      </c>
      <c r="D9" s="17">
        <v>0</v>
      </c>
      <c r="E9" s="17">
        <v>0</v>
      </c>
      <c r="F9" s="17">
        <v>0</v>
      </c>
      <c r="G9" s="17">
        <v>0</v>
      </c>
      <c r="H9" s="17" t="e">
        <f t="shared" si="1"/>
        <v>#DIV/0!</v>
      </c>
      <c r="I9" s="17" t="e">
        <f t="shared" si="2"/>
        <v>#DIV/0!</v>
      </c>
      <c r="J9" s="17">
        <f t="shared" si="5"/>
        <v>0</v>
      </c>
      <c r="K9" s="17" t="e">
        <f t="shared" si="3"/>
        <v>#DIV/0!</v>
      </c>
      <c r="L9" s="17">
        <v>0</v>
      </c>
      <c r="M9" s="17" t="str">
        <f t="shared" si="6"/>
        <v>-</v>
      </c>
      <c r="N9" s="17">
        <v>70</v>
      </c>
      <c r="O9" s="17">
        <f t="shared" ref="O9:P9" si="17">D9/7</f>
        <v>0</v>
      </c>
      <c r="P9" s="17">
        <f t="shared" si="17"/>
        <v>0</v>
      </c>
      <c r="Q9" s="17" t="e">
        <f t="shared" si="8"/>
        <v>#DIV/0!</v>
      </c>
      <c r="R9" s="17"/>
      <c r="S9" s="57">
        <v>0.46458923512747868</v>
      </c>
      <c r="T9" s="57">
        <v>0</v>
      </c>
      <c r="U9" s="58" t="s">
        <v>63</v>
      </c>
      <c r="V9" s="61" t="s">
        <v>63</v>
      </c>
      <c r="W9" s="57">
        <v>0</v>
      </c>
      <c r="X9" s="57">
        <f t="shared" si="9"/>
        <v>0</v>
      </c>
      <c r="Y9" s="57">
        <f t="shared" si="10"/>
        <v>0</v>
      </c>
      <c r="Z9" s="57">
        <v>0</v>
      </c>
      <c r="AA9" s="57" t="s">
        <v>35</v>
      </c>
      <c r="AB9" s="60">
        <f t="shared" si="11"/>
        <v>-0.69</v>
      </c>
      <c r="AC9" s="57">
        <v>1.926839699074074E-2</v>
      </c>
      <c r="AD9" s="57">
        <f t="shared" si="12"/>
        <v>0</v>
      </c>
      <c r="AE9" s="57">
        <v>-3.48</v>
      </c>
      <c r="AF9" s="57">
        <v>-2.7197878630000001</v>
      </c>
      <c r="AG9" s="57">
        <v>0</v>
      </c>
    </row>
    <row r="10" spans="1:33" ht="15.75" customHeight="1">
      <c r="A10" s="13" t="s">
        <v>46</v>
      </c>
      <c r="B10" s="13" t="s">
        <v>987</v>
      </c>
      <c r="C10" s="17" t="str">
        <f t="shared" si="4"/>
        <v xml:space="preserve"> - </v>
      </c>
      <c r="D10" s="17">
        <v>0</v>
      </c>
      <c r="E10" s="17">
        <v>0</v>
      </c>
      <c r="F10" s="17">
        <v>0</v>
      </c>
      <c r="G10" s="17">
        <v>0</v>
      </c>
      <c r="H10" s="17" t="e">
        <f t="shared" si="1"/>
        <v>#DIV/0!</v>
      </c>
      <c r="I10" s="17" t="e">
        <f t="shared" si="2"/>
        <v>#DIV/0!</v>
      </c>
      <c r="J10" s="17">
        <f t="shared" si="5"/>
        <v>0</v>
      </c>
      <c r="K10" s="17" t="e">
        <f t="shared" si="3"/>
        <v>#DIV/0!</v>
      </c>
      <c r="L10" s="17">
        <v>0</v>
      </c>
      <c r="M10" s="17" t="str">
        <f t="shared" si="6"/>
        <v>-</v>
      </c>
      <c r="N10" s="17">
        <v>70</v>
      </c>
      <c r="O10" s="17">
        <f t="shared" ref="O10:P10" si="18">D10/7</f>
        <v>0</v>
      </c>
      <c r="P10" s="17">
        <f t="shared" si="18"/>
        <v>0</v>
      </c>
      <c r="Q10" s="17" t="e">
        <f t="shared" si="8"/>
        <v>#DIV/0!</v>
      </c>
      <c r="R10" s="17"/>
      <c r="S10" s="57">
        <v>0.40236686390532539</v>
      </c>
      <c r="T10" s="57">
        <v>0</v>
      </c>
      <c r="U10" s="58" t="s">
        <v>63</v>
      </c>
      <c r="V10" s="61" t="s">
        <v>63</v>
      </c>
      <c r="W10" s="57">
        <v>0</v>
      </c>
      <c r="X10" s="57">
        <f t="shared" si="9"/>
        <v>0</v>
      </c>
      <c r="Y10" s="57">
        <f t="shared" si="10"/>
        <v>0</v>
      </c>
      <c r="Z10" s="57">
        <v>0</v>
      </c>
      <c r="AA10" s="57" t="s">
        <v>35</v>
      </c>
      <c r="AB10" s="60">
        <f t="shared" si="11"/>
        <v>-0.69</v>
      </c>
      <c r="AC10" s="57">
        <v>1.926839699074074E-2</v>
      </c>
      <c r="AD10" s="57">
        <f t="shared" si="12"/>
        <v>0</v>
      </c>
      <c r="AE10" s="57">
        <v>-3.48</v>
      </c>
      <c r="AF10" s="57">
        <v>-2.7197878630000001</v>
      </c>
      <c r="AG10" s="57">
        <v>0</v>
      </c>
    </row>
    <row r="11" spans="1:33" ht="15.75" customHeight="1">
      <c r="A11" s="13" t="s">
        <v>48</v>
      </c>
      <c r="B11" s="13" t="s">
        <v>988</v>
      </c>
      <c r="C11" s="17" t="str">
        <f t="shared" si="4"/>
        <v xml:space="preserve"> - </v>
      </c>
      <c r="D11" s="17">
        <v>0</v>
      </c>
      <c r="E11" s="17">
        <v>1</v>
      </c>
      <c r="F11" s="17">
        <v>0</v>
      </c>
      <c r="G11" s="17">
        <v>0</v>
      </c>
      <c r="H11" s="17" t="e">
        <f t="shared" si="1"/>
        <v>#DIV/0!</v>
      </c>
      <c r="I11" s="17" t="e">
        <f t="shared" si="2"/>
        <v>#DIV/0!</v>
      </c>
      <c r="J11" s="17">
        <f t="shared" si="5"/>
        <v>0</v>
      </c>
      <c r="K11" s="17" t="e">
        <f t="shared" si="3"/>
        <v>#DIV/0!</v>
      </c>
      <c r="L11" s="17">
        <v>0</v>
      </c>
      <c r="M11" s="17" t="str">
        <f t="shared" si="6"/>
        <v>-</v>
      </c>
      <c r="N11" s="17">
        <v>70</v>
      </c>
      <c r="O11" s="17">
        <f t="shared" ref="O11:P11" si="19">D11/7</f>
        <v>0</v>
      </c>
      <c r="P11" s="17">
        <f t="shared" si="19"/>
        <v>0.14285714285714285</v>
      </c>
      <c r="Q11" s="17">
        <f t="shared" si="8"/>
        <v>490</v>
      </c>
      <c r="R11" s="17"/>
      <c r="S11" s="57">
        <v>0.40356083086053413</v>
      </c>
      <c r="T11" s="57">
        <v>0</v>
      </c>
      <c r="U11" s="58" t="s">
        <v>63</v>
      </c>
      <c r="V11" s="61" t="s">
        <v>63</v>
      </c>
      <c r="W11" s="57">
        <v>0</v>
      </c>
      <c r="X11" s="57">
        <f t="shared" si="9"/>
        <v>0</v>
      </c>
      <c r="Y11" s="57">
        <f t="shared" si="10"/>
        <v>0</v>
      </c>
      <c r="Z11" s="57">
        <v>0</v>
      </c>
      <c r="AA11" s="57" t="s">
        <v>35</v>
      </c>
      <c r="AB11" s="60">
        <f t="shared" si="11"/>
        <v>-0.69</v>
      </c>
      <c r="AC11" s="57">
        <v>1.926839699074074E-2</v>
      </c>
      <c r="AD11" s="57">
        <f t="shared" si="12"/>
        <v>0</v>
      </c>
      <c r="AE11" s="57">
        <v>-3.48</v>
      </c>
      <c r="AF11" s="57">
        <v>-2.7197878630000001</v>
      </c>
      <c r="AG11" s="57">
        <v>0</v>
      </c>
    </row>
    <row r="12" spans="1:33" ht="15.75" customHeight="1">
      <c r="A12" s="13" t="s">
        <v>50</v>
      </c>
      <c r="B12" s="13" t="s">
        <v>583</v>
      </c>
      <c r="C12" s="17" t="str">
        <f t="shared" si="4"/>
        <v xml:space="preserve"> - </v>
      </c>
      <c r="D12" s="17">
        <v>0</v>
      </c>
      <c r="E12" s="17">
        <v>0</v>
      </c>
      <c r="F12" s="17">
        <v>0</v>
      </c>
      <c r="G12" s="17">
        <v>0</v>
      </c>
      <c r="H12" s="17" t="e">
        <f t="shared" si="1"/>
        <v>#DIV/0!</v>
      </c>
      <c r="I12" s="17" t="e">
        <f t="shared" si="2"/>
        <v>#DIV/0!</v>
      </c>
      <c r="J12" s="17">
        <f t="shared" si="5"/>
        <v>0</v>
      </c>
      <c r="K12" s="17" t="e">
        <f t="shared" si="3"/>
        <v>#DIV/0!</v>
      </c>
      <c r="L12" s="17">
        <v>0</v>
      </c>
      <c r="M12" s="17" t="str">
        <f t="shared" si="6"/>
        <v>-</v>
      </c>
      <c r="N12" s="17">
        <v>69</v>
      </c>
      <c r="O12" s="17">
        <f t="shared" ref="O12:P12" si="20">D12/7</f>
        <v>0</v>
      </c>
      <c r="P12" s="17">
        <f t="shared" si="20"/>
        <v>0</v>
      </c>
      <c r="Q12" s="17" t="e">
        <f t="shared" si="8"/>
        <v>#DIV/0!</v>
      </c>
      <c r="R12" s="17"/>
      <c r="S12" s="57">
        <v>0.41717791411042943</v>
      </c>
      <c r="T12" s="57">
        <v>0</v>
      </c>
      <c r="U12" s="58" t="s">
        <v>63</v>
      </c>
      <c r="V12" s="61" t="s">
        <v>63</v>
      </c>
      <c r="W12" s="57">
        <v>0</v>
      </c>
      <c r="X12" s="57">
        <f t="shared" si="9"/>
        <v>0</v>
      </c>
      <c r="Y12" s="57">
        <f t="shared" si="10"/>
        <v>0</v>
      </c>
      <c r="Z12" s="57">
        <v>0</v>
      </c>
      <c r="AA12" s="57" t="s">
        <v>35</v>
      </c>
      <c r="AB12" s="60">
        <f t="shared" si="11"/>
        <v>-0.69</v>
      </c>
      <c r="AC12" s="57">
        <v>1.926839699074074E-2</v>
      </c>
      <c r="AD12" s="57">
        <f t="shared" si="12"/>
        <v>0</v>
      </c>
      <c r="AE12" s="57">
        <v>-3.48</v>
      </c>
      <c r="AF12" s="57">
        <v>-2.7332066670000001</v>
      </c>
      <c r="AG12" s="57">
        <v>0</v>
      </c>
    </row>
    <row r="13" spans="1:33" ht="15.75" customHeight="1">
      <c r="A13" s="13" t="s">
        <v>52</v>
      </c>
      <c r="B13" s="13" t="s">
        <v>989</v>
      </c>
      <c r="C13" s="17">
        <f t="shared" si="4"/>
        <v>11.99</v>
      </c>
      <c r="D13" s="17">
        <v>1</v>
      </c>
      <c r="E13" s="17">
        <v>0</v>
      </c>
      <c r="F13" s="17">
        <v>11.99</v>
      </c>
      <c r="G13" s="17">
        <v>-3.67</v>
      </c>
      <c r="H13" s="17">
        <f t="shared" si="1"/>
        <v>0.30608840700583817</v>
      </c>
      <c r="I13" s="17">
        <f t="shared" si="2"/>
        <v>2.3494824449772918E-2</v>
      </c>
      <c r="J13" s="17">
        <f t="shared" si="5"/>
        <v>0.28170294515277727</v>
      </c>
      <c r="K13" s="17">
        <f t="shared" si="3"/>
        <v>0.28170294515277727</v>
      </c>
      <c r="L13" s="17">
        <v>2</v>
      </c>
      <c r="M13" s="17">
        <f t="shared" si="6"/>
        <v>0.5</v>
      </c>
      <c r="N13" s="17">
        <v>67</v>
      </c>
      <c r="O13" s="17">
        <f t="shared" ref="O13:P13" si="21">D13/7</f>
        <v>0.14285714285714285</v>
      </c>
      <c r="P13" s="17">
        <f t="shared" si="21"/>
        <v>0</v>
      </c>
      <c r="Q13" s="17">
        <f t="shared" si="8"/>
        <v>469</v>
      </c>
      <c r="R13" s="17"/>
      <c r="S13" s="57">
        <v>0.37299035369774919</v>
      </c>
      <c r="T13" s="57">
        <v>60</v>
      </c>
      <c r="U13" s="58" t="s">
        <v>63</v>
      </c>
      <c r="V13" s="61" t="s">
        <v>63</v>
      </c>
      <c r="W13" s="57">
        <v>2</v>
      </c>
      <c r="X13" s="57">
        <f t="shared" si="9"/>
        <v>2</v>
      </c>
      <c r="Y13" s="57">
        <f t="shared" si="10"/>
        <v>1.835</v>
      </c>
      <c r="Z13" s="57">
        <v>0</v>
      </c>
      <c r="AA13" s="57" t="s">
        <v>35</v>
      </c>
      <c r="AB13" s="60">
        <f t="shared" si="11"/>
        <v>-0.69</v>
      </c>
      <c r="AC13" s="57">
        <v>1.926839699074074E-2</v>
      </c>
      <c r="AD13" s="57">
        <f t="shared" si="12"/>
        <v>-2.659038784722222E-2</v>
      </c>
      <c r="AE13" s="57">
        <v>-3.48</v>
      </c>
      <c r="AF13" s="57">
        <v>-2.7332066670000001</v>
      </c>
      <c r="AG13" s="57">
        <v>0</v>
      </c>
    </row>
    <row r="14" spans="1:33" ht="15.75" customHeight="1">
      <c r="A14" s="13" t="s">
        <v>54</v>
      </c>
      <c r="B14" s="13" t="s">
        <v>990</v>
      </c>
      <c r="C14" s="17">
        <f t="shared" si="4"/>
        <v>11.99</v>
      </c>
      <c r="D14" s="17">
        <v>1</v>
      </c>
      <c r="E14" s="17">
        <v>0</v>
      </c>
      <c r="F14" s="17">
        <v>11.99</v>
      </c>
      <c r="G14" s="17">
        <v>-21.25</v>
      </c>
      <c r="H14" s="17">
        <f t="shared" si="1"/>
        <v>1.7723102585487907</v>
      </c>
      <c r="I14" s="17">
        <f t="shared" si="2"/>
        <v>-1.4427270270653778</v>
      </c>
      <c r="J14" s="17">
        <f t="shared" si="5"/>
        <v>-17.298297054513881</v>
      </c>
      <c r="K14" s="17">
        <f t="shared" si="3"/>
        <v>-17.298297054513881</v>
      </c>
      <c r="L14" s="17">
        <v>11</v>
      </c>
      <c r="M14" s="17">
        <f t="shared" si="6"/>
        <v>9.0909090909090912E-2</v>
      </c>
      <c r="N14" s="17">
        <v>66</v>
      </c>
      <c r="O14" s="17">
        <f t="shared" ref="O14:P14" si="22">D14/7</f>
        <v>0.14285714285714285</v>
      </c>
      <c r="P14" s="17">
        <f t="shared" si="22"/>
        <v>0</v>
      </c>
      <c r="Q14" s="17">
        <f t="shared" si="8"/>
        <v>462</v>
      </c>
      <c r="R14" s="17"/>
      <c r="S14" s="57">
        <v>0.31578947368421051</v>
      </c>
      <c r="T14" s="57">
        <v>60</v>
      </c>
      <c r="U14" s="58" t="s">
        <v>63</v>
      </c>
      <c r="V14" s="61" t="s">
        <v>63</v>
      </c>
      <c r="W14" s="57">
        <v>0</v>
      </c>
      <c r="X14" s="57">
        <f t="shared" si="9"/>
        <v>0</v>
      </c>
      <c r="Y14" s="57">
        <f t="shared" si="10"/>
        <v>0</v>
      </c>
      <c r="Z14" s="57">
        <v>0</v>
      </c>
      <c r="AA14" s="57" t="s">
        <v>35</v>
      </c>
      <c r="AB14" s="60">
        <f t="shared" si="11"/>
        <v>-0.69</v>
      </c>
      <c r="AC14" s="57">
        <v>1.926839699074074E-2</v>
      </c>
      <c r="AD14" s="57">
        <f t="shared" si="12"/>
        <v>-2.659038784722222E-2</v>
      </c>
      <c r="AE14" s="57">
        <v>-3.48</v>
      </c>
      <c r="AF14" s="57">
        <v>-2.7332066666666601</v>
      </c>
      <c r="AG14" s="57">
        <v>0</v>
      </c>
    </row>
    <row r="15" spans="1:33" ht="15.75" customHeight="1">
      <c r="A15" s="13" t="s">
        <v>56</v>
      </c>
      <c r="B15" s="13" t="s">
        <v>991</v>
      </c>
      <c r="C15" s="17">
        <f t="shared" si="4"/>
        <v>10.39</v>
      </c>
      <c r="D15" s="17">
        <v>5</v>
      </c>
      <c r="E15" s="17">
        <v>0</v>
      </c>
      <c r="F15" s="17">
        <v>51.95</v>
      </c>
      <c r="G15" s="17">
        <v>-27.4</v>
      </c>
      <c r="H15" s="17">
        <f t="shared" si="1"/>
        <v>0.5274302213666987</v>
      </c>
      <c r="I15" s="17">
        <f t="shared" si="2"/>
        <v>-0.27798816694070089</v>
      </c>
      <c r="J15" s="17">
        <f t="shared" si="5"/>
        <v>-14.441485272569411</v>
      </c>
      <c r="K15" s="17">
        <f t="shared" si="3"/>
        <v>-2.888297054513882</v>
      </c>
      <c r="L15" s="17">
        <v>15</v>
      </c>
      <c r="M15" s="17">
        <f t="shared" si="6"/>
        <v>0.33333333333333331</v>
      </c>
      <c r="N15" s="17">
        <v>62</v>
      </c>
      <c r="O15" s="17">
        <f t="shared" ref="O15:P15" si="23">D15/7</f>
        <v>0.7142857142857143</v>
      </c>
      <c r="P15" s="17">
        <f t="shared" si="23"/>
        <v>0</v>
      </c>
      <c r="Q15" s="17">
        <f t="shared" si="8"/>
        <v>86</v>
      </c>
      <c r="R15" s="17"/>
      <c r="S15" s="57">
        <v>0.34899328859060402</v>
      </c>
      <c r="T15" s="57">
        <v>60</v>
      </c>
      <c r="U15" s="58" t="s">
        <v>63</v>
      </c>
      <c r="V15" s="61" t="s">
        <v>63</v>
      </c>
      <c r="W15" s="57">
        <v>4</v>
      </c>
      <c r="X15" s="57">
        <f t="shared" si="9"/>
        <v>0.8</v>
      </c>
      <c r="Y15" s="57">
        <f t="shared" si="10"/>
        <v>5.4799999999999995</v>
      </c>
      <c r="Z15" s="57">
        <v>1</v>
      </c>
      <c r="AA15" s="57" t="s">
        <v>35</v>
      </c>
      <c r="AB15" s="60">
        <f t="shared" si="11"/>
        <v>-0.69</v>
      </c>
      <c r="AC15" s="57">
        <v>1.926839699074074E-2</v>
      </c>
      <c r="AD15" s="57">
        <f t="shared" si="12"/>
        <v>-0.13295193923611109</v>
      </c>
      <c r="AE15" s="57">
        <v>-3.48</v>
      </c>
      <c r="AF15" s="57">
        <v>-2.7332066666666601</v>
      </c>
      <c r="AG15" s="57">
        <v>0</v>
      </c>
    </row>
    <row r="16" spans="1:33" ht="15.75" customHeight="1">
      <c r="A16" s="13" t="s">
        <v>57</v>
      </c>
      <c r="B16" s="13" t="s">
        <v>992</v>
      </c>
      <c r="C16" s="17">
        <f t="shared" si="4"/>
        <v>9.3233333333333324</v>
      </c>
      <c r="D16" s="17">
        <v>9</v>
      </c>
      <c r="E16" s="17">
        <v>0</v>
      </c>
      <c r="F16" s="17">
        <v>83.91</v>
      </c>
      <c r="G16" s="17">
        <v>-36.01</v>
      </c>
      <c r="H16" s="17">
        <f t="shared" si="1"/>
        <v>0.42915028006197115</v>
      </c>
      <c r="I16" s="17">
        <f t="shared" si="2"/>
        <v>-0.24841703599839049</v>
      </c>
      <c r="J16" s="17">
        <f t="shared" si="5"/>
        <v>-20.844673490624945</v>
      </c>
      <c r="K16" s="17">
        <f t="shared" si="3"/>
        <v>-2.3160748322916604</v>
      </c>
      <c r="L16" s="17">
        <v>19</v>
      </c>
      <c r="M16" s="17">
        <f t="shared" si="6"/>
        <v>0.47368421052631576</v>
      </c>
      <c r="N16" s="17">
        <v>53</v>
      </c>
      <c r="O16" s="17">
        <f t="shared" ref="O16:P16" si="24">D16/7</f>
        <v>1.2857142857142858</v>
      </c>
      <c r="P16" s="17">
        <f t="shared" si="24"/>
        <v>0</v>
      </c>
      <c r="Q16" s="17">
        <f t="shared" si="8"/>
        <v>41</v>
      </c>
      <c r="R16" s="17"/>
      <c r="S16" s="57">
        <v>0.4157706093189964</v>
      </c>
      <c r="T16" s="57">
        <v>60</v>
      </c>
      <c r="U16" s="58" t="s">
        <v>63</v>
      </c>
      <c r="V16" s="61" t="s">
        <v>63</v>
      </c>
      <c r="W16" s="57">
        <v>4</v>
      </c>
      <c r="X16" s="57">
        <f t="shared" si="9"/>
        <v>0.44444444444444442</v>
      </c>
      <c r="Y16" s="57">
        <f t="shared" si="10"/>
        <v>9.0024999999999995</v>
      </c>
      <c r="Z16" s="57">
        <v>0</v>
      </c>
      <c r="AA16" s="57" t="s">
        <v>35</v>
      </c>
      <c r="AB16" s="60">
        <f t="shared" si="11"/>
        <v>-0.69</v>
      </c>
      <c r="AC16" s="57">
        <v>1.926839699074074E-2</v>
      </c>
      <c r="AD16" s="57">
        <f t="shared" si="12"/>
        <v>-0.23931349062499999</v>
      </c>
      <c r="AE16" s="57">
        <v>-3.48</v>
      </c>
      <c r="AF16" s="57">
        <v>-2.7332066666666601</v>
      </c>
      <c r="AG16" s="57">
        <v>0</v>
      </c>
    </row>
    <row r="17" spans="1:33" ht="15.75" customHeight="1">
      <c r="A17" s="13" t="s">
        <v>59</v>
      </c>
      <c r="B17" s="13" t="s">
        <v>993</v>
      </c>
      <c r="C17" s="17">
        <f t="shared" si="4"/>
        <v>8.49</v>
      </c>
      <c r="D17" s="17">
        <v>6</v>
      </c>
      <c r="E17" s="17">
        <v>0</v>
      </c>
      <c r="F17" s="17">
        <v>50.94</v>
      </c>
      <c r="G17" s="17">
        <v>-34.340000000000003</v>
      </c>
      <c r="H17" s="17">
        <f t="shared" si="1"/>
        <v>0.67412642324303107</v>
      </c>
      <c r="I17" s="17">
        <f t="shared" si="2"/>
        <v>-0.55908485133653896</v>
      </c>
      <c r="J17" s="17">
        <f t="shared" si="5"/>
        <v>-28.479782327083296</v>
      </c>
      <c r="K17" s="17">
        <f t="shared" si="3"/>
        <v>-4.7466303878472162</v>
      </c>
      <c r="L17" s="17">
        <v>15</v>
      </c>
      <c r="M17" s="17">
        <f t="shared" si="6"/>
        <v>0.4</v>
      </c>
      <c r="N17" s="17">
        <v>46</v>
      </c>
      <c r="O17" s="17">
        <f t="shared" ref="O17:P17" si="25">D17/7</f>
        <v>0.8571428571428571</v>
      </c>
      <c r="P17" s="17">
        <f t="shared" si="25"/>
        <v>0</v>
      </c>
      <c r="Q17" s="17">
        <f t="shared" si="8"/>
        <v>53</v>
      </c>
      <c r="R17" s="17"/>
      <c r="S17" s="57">
        <v>0.46441947565543068</v>
      </c>
      <c r="T17" s="57">
        <v>60</v>
      </c>
      <c r="U17" s="58" t="s">
        <v>63</v>
      </c>
      <c r="V17" s="61" t="s">
        <v>63</v>
      </c>
      <c r="W17" s="57">
        <v>4</v>
      </c>
      <c r="X17" s="57">
        <f t="shared" si="9"/>
        <v>0.66666666666666663</v>
      </c>
      <c r="Y17" s="57">
        <f t="shared" si="10"/>
        <v>8.5850000000000009</v>
      </c>
      <c r="Z17" s="57">
        <v>0</v>
      </c>
      <c r="AA17" s="57" t="s">
        <v>35</v>
      </c>
      <c r="AB17" s="60">
        <f t="shared" si="11"/>
        <v>-0.69</v>
      </c>
      <c r="AC17" s="57">
        <v>1.926839699074074E-2</v>
      </c>
      <c r="AD17" s="57">
        <f t="shared" si="12"/>
        <v>-0.15954232708333332</v>
      </c>
      <c r="AE17" s="57">
        <v>-3.48</v>
      </c>
      <c r="AF17" s="57">
        <v>-2.7332066666666601</v>
      </c>
      <c r="AG17" s="57">
        <v>0</v>
      </c>
    </row>
    <row r="18" spans="1:33" ht="15.75" customHeight="1">
      <c r="A18" s="13" t="s">
        <v>61</v>
      </c>
      <c r="B18" s="13" t="s">
        <v>994</v>
      </c>
      <c r="C18" s="17">
        <f t="shared" si="4"/>
        <v>10.99</v>
      </c>
      <c r="D18" s="17">
        <v>1</v>
      </c>
      <c r="E18" s="17">
        <v>1</v>
      </c>
      <c r="F18" s="17">
        <v>10.99</v>
      </c>
      <c r="G18" s="17">
        <v>-11.1</v>
      </c>
      <c r="H18" s="17">
        <f t="shared" si="1"/>
        <v>1.0100090991810737</v>
      </c>
      <c r="I18" s="17">
        <f t="shared" si="2"/>
        <v>-0.72777953180290111</v>
      </c>
      <c r="J18" s="17">
        <f t="shared" si="5"/>
        <v>-7.9982970545138832</v>
      </c>
      <c r="K18" s="17">
        <f t="shared" si="3"/>
        <v>-7.9982970545138832</v>
      </c>
      <c r="L18" s="17">
        <v>12</v>
      </c>
      <c r="M18" s="17">
        <f t="shared" si="6"/>
        <v>8.3333333333333329E-2</v>
      </c>
      <c r="N18" s="17">
        <v>43</v>
      </c>
      <c r="O18" s="17">
        <f t="shared" ref="O18:P18" si="26">D18/7</f>
        <v>0.14285714285714285</v>
      </c>
      <c r="P18" s="17">
        <f t="shared" si="26"/>
        <v>0.14285714285714285</v>
      </c>
      <c r="Q18" s="17">
        <f t="shared" si="8"/>
        <v>150</v>
      </c>
      <c r="R18" s="17"/>
      <c r="S18" s="57">
        <v>0.48249027237354092</v>
      </c>
      <c r="T18" s="57">
        <v>60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1.926839699074074E-2</v>
      </c>
      <c r="AD18" s="57">
        <f t="shared" si="12"/>
        <v>-2.659038784722222E-2</v>
      </c>
      <c r="AE18" s="57">
        <v>-3.48</v>
      </c>
      <c r="AF18" s="57">
        <v>-2.7332066666666601</v>
      </c>
      <c r="AG18" s="57">
        <v>0</v>
      </c>
    </row>
    <row r="19" spans="1:33" ht="15.75" customHeight="1">
      <c r="A19" s="13" t="s">
        <v>64</v>
      </c>
      <c r="B19" s="13" t="s">
        <v>995</v>
      </c>
      <c r="C19" s="17">
        <f t="shared" si="4"/>
        <v>11.24</v>
      </c>
      <c r="D19" s="17">
        <v>8</v>
      </c>
      <c r="E19" s="17">
        <v>0</v>
      </c>
      <c r="F19" s="17">
        <v>89.92</v>
      </c>
      <c r="G19" s="17">
        <v>-11.93</v>
      </c>
      <c r="H19" s="17">
        <f t="shared" si="1"/>
        <v>0.13267348754448399</v>
      </c>
      <c r="I19" s="17">
        <f t="shared" si="2"/>
        <v>0.16218442575499273</v>
      </c>
      <c r="J19" s="17">
        <f t="shared" si="5"/>
        <v>14.583623563888947</v>
      </c>
      <c r="K19" s="17">
        <f t="shared" si="3"/>
        <v>1.8229529454861184</v>
      </c>
      <c r="L19" s="17">
        <v>11</v>
      </c>
      <c r="M19" s="17">
        <f t="shared" si="6"/>
        <v>0.72727272727272729</v>
      </c>
      <c r="N19" s="17">
        <v>34</v>
      </c>
      <c r="O19" s="17">
        <f t="shared" ref="O19:P19" si="27">D19/7</f>
        <v>1.1428571428571428</v>
      </c>
      <c r="P19" s="17">
        <f t="shared" si="27"/>
        <v>0</v>
      </c>
      <c r="Q19" s="17">
        <f t="shared" si="8"/>
        <v>29</v>
      </c>
      <c r="R19" s="17"/>
      <c r="S19" s="57">
        <v>0.51405622489959835</v>
      </c>
      <c r="T19" s="57">
        <v>60</v>
      </c>
      <c r="U19" s="58" t="s">
        <v>63</v>
      </c>
      <c r="V19" s="61" t="s">
        <v>63</v>
      </c>
      <c r="W19" s="57">
        <v>1</v>
      </c>
      <c r="X19" s="57">
        <f t="shared" si="9"/>
        <v>0.125</v>
      </c>
      <c r="Y19" s="57">
        <f t="shared" si="10"/>
        <v>11.93</v>
      </c>
      <c r="Z19" s="57">
        <v>0</v>
      </c>
      <c r="AA19" s="57" t="s">
        <v>35</v>
      </c>
      <c r="AB19" s="60">
        <f t="shared" si="11"/>
        <v>-0.69</v>
      </c>
      <c r="AC19" s="57">
        <v>1.926839699074074E-2</v>
      </c>
      <c r="AD19" s="57">
        <f t="shared" si="12"/>
        <v>-0.21272310277777776</v>
      </c>
      <c r="AE19" s="57">
        <v>-3.48</v>
      </c>
      <c r="AF19" s="57">
        <v>-2.7332066666666601</v>
      </c>
      <c r="AG19" s="57">
        <v>0</v>
      </c>
    </row>
    <row r="20" spans="1:33" ht="15.75" customHeight="1">
      <c r="A20" s="13" t="s">
        <v>66</v>
      </c>
      <c r="B20" s="13" t="s">
        <v>750</v>
      </c>
      <c r="C20" s="17">
        <f t="shared" si="4"/>
        <v>10.99</v>
      </c>
      <c r="D20" s="17">
        <v>1</v>
      </c>
      <c r="E20" s="17">
        <v>0</v>
      </c>
      <c r="F20" s="17">
        <v>10.99</v>
      </c>
      <c r="G20" s="17">
        <v>-0.88</v>
      </c>
      <c r="H20" s="17">
        <f t="shared" si="1"/>
        <v>8.0072793448589627E-2</v>
      </c>
      <c r="I20" s="17">
        <f t="shared" si="2"/>
        <v>0.20215677392958295</v>
      </c>
      <c r="J20" s="17">
        <f t="shared" si="5"/>
        <v>2.2217029454861166</v>
      </c>
      <c r="K20" s="17">
        <f t="shared" si="3"/>
        <v>2.2217029454861166</v>
      </c>
      <c r="L20" s="17">
        <v>4</v>
      </c>
      <c r="M20" s="17">
        <f t="shared" si="6"/>
        <v>0.25</v>
      </c>
      <c r="N20" s="17">
        <v>33</v>
      </c>
      <c r="O20" s="17">
        <f t="shared" ref="O20:P20" si="28">D20/7</f>
        <v>0.14285714285714285</v>
      </c>
      <c r="P20" s="17">
        <f t="shared" si="28"/>
        <v>0</v>
      </c>
      <c r="Q20" s="17">
        <f t="shared" si="8"/>
        <v>231</v>
      </c>
      <c r="R20" s="17"/>
      <c r="S20" s="57">
        <v>0.64347826086956517</v>
      </c>
      <c r="T20" s="57">
        <v>60</v>
      </c>
      <c r="U20" s="58" t="s">
        <v>63</v>
      </c>
      <c r="V20" s="61" t="s">
        <v>63</v>
      </c>
      <c r="W20" s="57">
        <v>1</v>
      </c>
      <c r="X20" s="57">
        <f t="shared" si="9"/>
        <v>1</v>
      </c>
      <c r="Y20" s="57">
        <f t="shared" si="10"/>
        <v>0.88</v>
      </c>
      <c r="Z20" s="57">
        <v>0</v>
      </c>
      <c r="AA20" s="57" t="s">
        <v>35</v>
      </c>
      <c r="AB20" s="60">
        <f t="shared" si="11"/>
        <v>-0.69</v>
      </c>
      <c r="AC20" s="57">
        <v>1.926839699074074E-2</v>
      </c>
      <c r="AD20" s="57">
        <f t="shared" si="12"/>
        <v>-2.659038784722222E-2</v>
      </c>
      <c r="AE20" s="57">
        <v>-3.48</v>
      </c>
      <c r="AF20" s="57">
        <v>-2.7332066666666601</v>
      </c>
      <c r="AG20" s="57">
        <v>0</v>
      </c>
    </row>
    <row r="21" spans="1:33" ht="15.75" customHeight="1">
      <c r="A21" s="13" t="s">
        <v>68</v>
      </c>
      <c r="B21" s="13" t="s">
        <v>583</v>
      </c>
      <c r="C21" s="17" t="str">
        <f t="shared" si="4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1"/>
        <v>#DIV/0!</v>
      </c>
      <c r="I21" s="17" t="e">
        <f t="shared" si="2"/>
        <v>#DIV/0!</v>
      </c>
      <c r="J21" s="17">
        <f t="shared" si="5"/>
        <v>0</v>
      </c>
      <c r="K21" s="17" t="e">
        <f t="shared" si="3"/>
        <v>#DIV/0!</v>
      </c>
      <c r="L21" s="17">
        <v>0</v>
      </c>
      <c r="M21" s="17" t="str">
        <f t="shared" si="6"/>
        <v>-</v>
      </c>
      <c r="N21" s="17">
        <v>33</v>
      </c>
      <c r="O21" s="17">
        <f t="shared" ref="O21:P21" si="29">D21/7</f>
        <v>0</v>
      </c>
      <c r="P21" s="17">
        <f t="shared" si="29"/>
        <v>0</v>
      </c>
      <c r="Q21" s="17" t="e">
        <f t="shared" si="8"/>
        <v>#DIV/0!</v>
      </c>
      <c r="R21" s="17"/>
      <c r="S21" s="57">
        <v>0.61538461538461542</v>
      </c>
      <c r="T21" s="57">
        <v>120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1.926839699074074E-2</v>
      </c>
      <c r="AD21" s="57">
        <f t="shared" si="12"/>
        <v>0</v>
      </c>
      <c r="AE21" s="57">
        <v>-3.48</v>
      </c>
      <c r="AF21" s="57">
        <v>-2.7332066666666601</v>
      </c>
      <c r="AG21" s="57">
        <v>0</v>
      </c>
    </row>
    <row r="22" spans="1:33" ht="15.75" customHeight="1">
      <c r="A22" s="13" t="s">
        <v>70</v>
      </c>
      <c r="B22" s="13" t="s">
        <v>121</v>
      </c>
      <c r="C22" s="17">
        <f t="shared" si="4"/>
        <v>9.5344444444444445</v>
      </c>
      <c r="D22" s="17">
        <v>9</v>
      </c>
      <c r="E22" s="17">
        <v>0</v>
      </c>
      <c r="F22" s="17">
        <v>85.81</v>
      </c>
      <c r="G22" s="17">
        <v>-27.83</v>
      </c>
      <c r="H22" s="17">
        <f t="shared" si="1"/>
        <v>0.32432117468826477</v>
      </c>
      <c r="I22" s="17">
        <f t="shared" si="2"/>
        <v>-0.17538367894913104</v>
      </c>
      <c r="J22" s="17">
        <f t="shared" si="5"/>
        <v>-15.049673490624935</v>
      </c>
      <c r="K22" s="17">
        <f t="shared" si="3"/>
        <v>-1.6721859434027706</v>
      </c>
      <c r="L22" s="17">
        <v>24</v>
      </c>
      <c r="M22" s="17">
        <f t="shared" si="6"/>
        <v>0.375</v>
      </c>
      <c r="N22" s="17">
        <v>25</v>
      </c>
      <c r="O22" s="17">
        <f t="shared" ref="O22:P22" si="30">D22/7</f>
        <v>1.2857142857142858</v>
      </c>
      <c r="P22" s="17">
        <f t="shared" si="30"/>
        <v>0</v>
      </c>
      <c r="Q22" s="17">
        <f t="shared" si="8"/>
        <v>19</v>
      </c>
      <c r="R22" s="17"/>
      <c r="S22" s="57">
        <v>0.74285714285714288</v>
      </c>
      <c r="T22" s="57">
        <v>120</v>
      </c>
      <c r="U22" s="58" t="s">
        <v>63</v>
      </c>
      <c r="V22" s="61" t="s">
        <v>63</v>
      </c>
      <c r="W22" s="57">
        <v>4</v>
      </c>
      <c r="X22" s="57">
        <f t="shared" si="9"/>
        <v>0.44444444444444442</v>
      </c>
      <c r="Y22" s="57">
        <f t="shared" si="10"/>
        <v>6.9574999999999996</v>
      </c>
      <c r="Z22" s="57">
        <v>0</v>
      </c>
      <c r="AA22" s="57" t="s">
        <v>35</v>
      </c>
      <c r="AB22" s="60">
        <f t="shared" si="11"/>
        <v>-0.69</v>
      </c>
      <c r="AC22" s="57">
        <v>1.926839699074074E-2</v>
      </c>
      <c r="AD22" s="57">
        <f t="shared" si="12"/>
        <v>-0.23931349062499999</v>
      </c>
      <c r="AE22" s="57">
        <v>-3.48</v>
      </c>
      <c r="AF22" s="57">
        <v>-2.7332066666666601</v>
      </c>
      <c r="AG22" s="57">
        <v>-4</v>
      </c>
    </row>
    <row r="23" spans="1:33" ht="15.75" customHeight="1">
      <c r="A23" s="13" t="s">
        <v>72</v>
      </c>
      <c r="B23" s="13" t="s">
        <v>996</v>
      </c>
      <c r="C23" s="17">
        <f t="shared" si="4"/>
        <v>9.64</v>
      </c>
      <c r="D23" s="17">
        <v>3</v>
      </c>
      <c r="E23" s="17">
        <v>0</v>
      </c>
      <c r="F23" s="17">
        <v>28.92</v>
      </c>
      <c r="G23" s="17">
        <v>-26.94</v>
      </c>
      <c r="H23" s="17">
        <f t="shared" si="1"/>
        <v>0.93153526970954359</v>
      </c>
      <c r="I23" s="17">
        <f t="shared" si="2"/>
        <v>-0.72881712183753966</v>
      </c>
      <c r="J23" s="17">
        <f t="shared" si="5"/>
        <v>-21.077391163541648</v>
      </c>
      <c r="K23" s="17">
        <f t="shared" si="3"/>
        <v>-7.025797054513883</v>
      </c>
      <c r="L23" s="17">
        <v>23</v>
      </c>
      <c r="M23" s="17">
        <f t="shared" si="6"/>
        <v>0.13043478260869565</v>
      </c>
      <c r="N23" s="17">
        <v>20</v>
      </c>
      <c r="O23" s="17">
        <f t="shared" ref="O23:P23" si="31">D23/7</f>
        <v>0.42857142857142855</v>
      </c>
      <c r="P23" s="17">
        <f t="shared" si="31"/>
        <v>0</v>
      </c>
      <c r="Q23" s="17">
        <f t="shared" si="8"/>
        <v>46</v>
      </c>
      <c r="R23" s="17"/>
      <c r="S23" s="57">
        <v>0.92462311557788945</v>
      </c>
      <c r="T23" s="57">
        <v>120</v>
      </c>
      <c r="U23" s="58" t="s">
        <v>63</v>
      </c>
      <c r="V23" s="61" t="s">
        <v>63</v>
      </c>
      <c r="W23" s="57">
        <v>1</v>
      </c>
      <c r="X23" s="57">
        <f t="shared" si="9"/>
        <v>0.33333333333333331</v>
      </c>
      <c r="Y23" s="57">
        <f t="shared" si="10"/>
        <v>26.94</v>
      </c>
      <c r="Z23" s="57">
        <v>0</v>
      </c>
      <c r="AA23" s="57" t="s">
        <v>35</v>
      </c>
      <c r="AB23" s="60">
        <f t="shared" si="11"/>
        <v>-0.69</v>
      </c>
      <c r="AC23" s="57">
        <v>1.926839699074074E-2</v>
      </c>
      <c r="AD23" s="57">
        <f t="shared" si="12"/>
        <v>-7.9771163541666662E-2</v>
      </c>
      <c r="AE23" s="57">
        <v>-3.48</v>
      </c>
      <c r="AF23" s="57">
        <v>-2.7332066666666601</v>
      </c>
      <c r="AG23" s="57">
        <v>0</v>
      </c>
    </row>
    <row r="24" spans="1:33" ht="15.75" customHeight="1">
      <c r="A24" s="13" t="s">
        <v>74</v>
      </c>
      <c r="B24" s="13" t="s">
        <v>162</v>
      </c>
      <c r="C24" s="17">
        <f t="shared" si="4"/>
        <v>8.1</v>
      </c>
      <c r="D24" s="17">
        <v>15</v>
      </c>
      <c r="E24" s="17">
        <v>0</v>
      </c>
      <c r="F24" s="17">
        <v>121.5</v>
      </c>
      <c r="G24" s="17">
        <v>-11.18</v>
      </c>
      <c r="H24" s="17">
        <f t="shared" si="1"/>
        <v>9.201646090534979E-2</v>
      </c>
      <c r="I24" s="17">
        <f t="shared" si="2"/>
        <v>-1.2361776277434063E-2</v>
      </c>
      <c r="J24" s="17">
        <f t="shared" si="5"/>
        <v>-1.5019558177082386</v>
      </c>
      <c r="K24" s="17">
        <f t="shared" si="3"/>
        <v>-0.10013038784721591</v>
      </c>
      <c r="L24" s="17">
        <v>18</v>
      </c>
      <c r="M24" s="17">
        <f t="shared" si="6"/>
        <v>0.83333333333333337</v>
      </c>
      <c r="N24" s="17">
        <v>6</v>
      </c>
      <c r="O24" s="17">
        <f t="shared" ref="O24:P24" si="32">D24/7</f>
        <v>2.1428571428571428</v>
      </c>
      <c r="P24" s="17">
        <f t="shared" si="32"/>
        <v>0</v>
      </c>
      <c r="Q24" s="17">
        <f t="shared" si="8"/>
        <v>2</v>
      </c>
      <c r="R24" s="17"/>
      <c r="S24" s="57">
        <v>1.2413793103448281</v>
      </c>
      <c r="T24" s="57">
        <v>120</v>
      </c>
      <c r="U24" s="58" t="s">
        <v>63</v>
      </c>
      <c r="V24" s="61" t="s">
        <v>997</v>
      </c>
      <c r="W24" s="57">
        <v>1</v>
      </c>
      <c r="X24" s="57">
        <f t="shared" si="9"/>
        <v>6.6666666666666666E-2</v>
      </c>
      <c r="Y24" s="57">
        <f t="shared" si="10"/>
        <v>11.18</v>
      </c>
      <c r="Z24" s="57">
        <v>0</v>
      </c>
      <c r="AA24" s="57" t="s">
        <v>35</v>
      </c>
      <c r="AB24" s="60">
        <f t="shared" si="11"/>
        <v>-0.69</v>
      </c>
      <c r="AC24" s="57">
        <v>1.926839699074074E-2</v>
      </c>
      <c r="AD24" s="57">
        <f t="shared" si="12"/>
        <v>-0.39885581770833328</v>
      </c>
      <c r="AE24" s="57">
        <v>-3.48</v>
      </c>
      <c r="AF24" s="57">
        <v>-2.7332066666666601</v>
      </c>
      <c r="AG24" s="57">
        <v>0</v>
      </c>
    </row>
    <row r="25" spans="1:33" ht="15.75" customHeight="1">
      <c r="A25" s="13" t="s">
        <v>76</v>
      </c>
      <c r="B25" s="13" t="s">
        <v>998</v>
      </c>
      <c r="C25" s="17">
        <f t="shared" si="4"/>
        <v>7.9899999999999993</v>
      </c>
      <c r="D25" s="17">
        <v>3</v>
      </c>
      <c r="E25" s="17">
        <v>0</v>
      </c>
      <c r="F25" s="17">
        <v>23.97</v>
      </c>
      <c r="G25" s="17">
        <v>-1.43</v>
      </c>
      <c r="H25" s="17">
        <f t="shared" si="1"/>
        <v>5.9657905715477681E-2</v>
      </c>
      <c r="I25" s="17">
        <f t="shared" si="2"/>
        <v>9.3912739448624039E-3</v>
      </c>
      <c r="J25" s="17">
        <f t="shared" si="5"/>
        <v>0.22510883645835181</v>
      </c>
      <c r="K25" s="17">
        <f t="shared" si="3"/>
        <v>7.5036278819450603E-2</v>
      </c>
      <c r="L25" s="17">
        <v>3</v>
      </c>
      <c r="M25" s="17">
        <f t="shared" si="6"/>
        <v>1</v>
      </c>
      <c r="N25" s="17">
        <v>0</v>
      </c>
      <c r="O25" s="17">
        <f t="shared" ref="O25:P25" si="33">D25/7</f>
        <v>0.42857142857142855</v>
      </c>
      <c r="P25" s="17">
        <f t="shared" si="33"/>
        <v>0</v>
      </c>
      <c r="Q25" s="17">
        <f t="shared" si="8"/>
        <v>0</v>
      </c>
      <c r="R25" s="17"/>
      <c r="S25" s="57">
        <v>0</v>
      </c>
      <c r="T25" s="57">
        <v>60</v>
      </c>
      <c r="U25" s="58" t="s">
        <v>63</v>
      </c>
      <c r="V25" s="61" t="s">
        <v>999</v>
      </c>
      <c r="W25" s="57">
        <v>2</v>
      </c>
      <c r="X25" s="57">
        <f t="shared" si="9"/>
        <v>0.66666666666666663</v>
      </c>
      <c r="Y25" s="57">
        <f t="shared" si="10"/>
        <v>0.71499999999999997</v>
      </c>
      <c r="Z25" s="57">
        <v>0</v>
      </c>
      <c r="AA25" s="57" t="s">
        <v>35</v>
      </c>
      <c r="AB25" s="60">
        <f t="shared" si="11"/>
        <v>-0.69</v>
      </c>
      <c r="AC25" s="57">
        <v>1.926839699074074E-2</v>
      </c>
      <c r="AD25" s="57">
        <f t="shared" si="12"/>
        <v>-7.9771163541666662E-2</v>
      </c>
      <c r="AE25" s="57">
        <v>-3.48</v>
      </c>
      <c r="AF25" s="57">
        <v>-2.7332066666666601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4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1"/>
        <v>#DIV/0!</v>
      </c>
      <c r="I26" s="17" t="e">
        <f t="shared" si="2"/>
        <v>#DIV/0!</v>
      </c>
      <c r="J26" s="17">
        <f t="shared" si="5"/>
        <v>0</v>
      </c>
      <c r="K26" s="17" t="e">
        <f t="shared" si="3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34">D26/7</f>
        <v>0</v>
      </c>
      <c r="P26" s="17">
        <f t="shared" si="34"/>
        <v>0</v>
      </c>
      <c r="Q26" s="17" t="e">
        <f t="shared" si="8"/>
        <v>#DIV/0!</v>
      </c>
      <c r="R26" s="17"/>
      <c r="S26" s="57">
        <v>0</v>
      </c>
      <c r="T26" s="57">
        <v>60</v>
      </c>
      <c r="U26" s="58" t="s">
        <v>63</v>
      </c>
      <c r="V26" s="61" t="s">
        <v>999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1.926839699074074E-2</v>
      </c>
      <c r="AD26" s="57">
        <f t="shared" si="12"/>
        <v>0</v>
      </c>
      <c r="AE26" s="57">
        <v>-3.48</v>
      </c>
      <c r="AF26" s="57">
        <v>-2.7332066666666601</v>
      </c>
      <c r="AG26" s="57">
        <v>0</v>
      </c>
    </row>
    <row r="27" spans="1:33" ht="15.75" customHeight="1">
      <c r="A27" s="13" t="s">
        <v>79</v>
      </c>
      <c r="B27" s="13"/>
      <c r="C27" s="17">
        <f t="shared" si="4"/>
        <v>7.99</v>
      </c>
      <c r="D27" s="17">
        <v>1</v>
      </c>
      <c r="E27" s="17">
        <v>0</v>
      </c>
      <c r="F27" s="17">
        <v>7.99</v>
      </c>
      <c r="G27" s="17">
        <v>-1.5</v>
      </c>
      <c r="H27" s="17">
        <f t="shared" si="1"/>
        <v>0.18773466833541927</v>
      </c>
      <c r="I27" s="17">
        <f t="shared" si="2"/>
        <v>-0.11868548867507912</v>
      </c>
      <c r="J27" s="17">
        <f t="shared" si="5"/>
        <v>-0.94829705451388224</v>
      </c>
      <c r="K27" s="17">
        <f t="shared" si="3"/>
        <v>-0.94829705451388224</v>
      </c>
      <c r="L27" s="17">
        <v>0</v>
      </c>
      <c r="M27" s="17" t="str">
        <f t="shared" si="6"/>
        <v>-</v>
      </c>
      <c r="N27" s="17">
        <v>0</v>
      </c>
      <c r="O27" s="17">
        <f t="shared" ref="O27:P27" si="35">D27/7</f>
        <v>0.14285714285714285</v>
      </c>
      <c r="P27" s="17">
        <f t="shared" si="35"/>
        <v>0</v>
      </c>
      <c r="Q27" s="17">
        <f t="shared" si="8"/>
        <v>0</v>
      </c>
      <c r="R27" s="17"/>
      <c r="S27" s="57">
        <v>0</v>
      </c>
      <c r="T27" s="57">
        <v>60</v>
      </c>
      <c r="U27" s="58" t="s">
        <v>63</v>
      </c>
      <c r="V27" s="61" t="s">
        <v>999</v>
      </c>
      <c r="W27" s="57">
        <v>1</v>
      </c>
      <c r="X27" s="57">
        <f t="shared" si="9"/>
        <v>1</v>
      </c>
      <c r="Y27" s="57">
        <f t="shared" si="10"/>
        <v>1.5</v>
      </c>
      <c r="Z27" s="57">
        <v>0</v>
      </c>
      <c r="AA27" s="57" t="s">
        <v>35</v>
      </c>
      <c r="AB27" s="60">
        <f t="shared" si="11"/>
        <v>-0.69</v>
      </c>
      <c r="AC27" s="57">
        <v>1.926839699074074E-2</v>
      </c>
      <c r="AD27" s="57">
        <f t="shared" si="12"/>
        <v>-2.659038784722222E-2</v>
      </c>
      <c r="AE27" s="57">
        <v>-3.48</v>
      </c>
      <c r="AF27" s="57">
        <v>-2.7332066666666601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4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1"/>
        <v>#DIV/0!</v>
      </c>
      <c r="I28" s="17" t="e">
        <f t="shared" si="2"/>
        <v>#DIV/0!</v>
      </c>
      <c r="J28" s="17">
        <f t="shared" si="5"/>
        <v>0</v>
      </c>
      <c r="K28" s="17" t="e">
        <f t="shared" si="3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36">D28/7</f>
        <v>0</v>
      </c>
      <c r="P28" s="17">
        <f t="shared" si="36"/>
        <v>0</v>
      </c>
      <c r="Q28" s="17" t="e">
        <f t="shared" si="8"/>
        <v>#DIV/0!</v>
      </c>
      <c r="R28" s="17"/>
      <c r="S28" s="57">
        <v>0</v>
      </c>
      <c r="T28" s="57">
        <v>60</v>
      </c>
      <c r="U28" s="58" t="s">
        <v>63</v>
      </c>
      <c r="V28" s="61" t="s">
        <v>999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1.926839699074074E-2</v>
      </c>
      <c r="AD28" s="57">
        <f t="shared" si="12"/>
        <v>0</v>
      </c>
      <c r="AE28" s="57">
        <v>-3.48</v>
      </c>
      <c r="AF28" s="57">
        <v>-2.6535854749999999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4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1"/>
        <v>#DIV/0!</v>
      </c>
      <c r="I29" s="17" t="e">
        <f t="shared" si="2"/>
        <v>#DIV/0!</v>
      </c>
      <c r="J29" s="17">
        <f t="shared" si="5"/>
        <v>0</v>
      </c>
      <c r="K29" s="17" t="e">
        <f t="shared" si="3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37">D29/7</f>
        <v>0</v>
      </c>
      <c r="P29" s="17">
        <f t="shared" si="37"/>
        <v>0</v>
      </c>
      <c r="Q29" s="17" t="e">
        <f t="shared" si="8"/>
        <v>#DIV/0!</v>
      </c>
      <c r="R29" s="17"/>
      <c r="S29" s="57">
        <v>0</v>
      </c>
      <c r="T29" s="57">
        <v>60</v>
      </c>
      <c r="U29" s="58" t="s">
        <v>63</v>
      </c>
      <c r="V29" s="61" t="s">
        <v>999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1.926839699074074E-2</v>
      </c>
      <c r="AD29" s="57">
        <f t="shared" si="12"/>
        <v>0</v>
      </c>
      <c r="AE29" s="57">
        <v>-3.48</v>
      </c>
      <c r="AF29" s="57">
        <v>-2.6535854749999999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4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1"/>
        <v>#DIV/0!</v>
      </c>
      <c r="I30" s="17" t="e">
        <f t="shared" si="2"/>
        <v>#DIV/0!</v>
      </c>
      <c r="J30" s="17">
        <f t="shared" si="5"/>
        <v>0</v>
      </c>
      <c r="K30" s="17" t="e">
        <f t="shared" si="3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38">D30/7</f>
        <v>0</v>
      </c>
      <c r="P30" s="17">
        <f t="shared" si="38"/>
        <v>0</v>
      </c>
      <c r="Q30" s="17" t="e">
        <f t="shared" si="8"/>
        <v>#DIV/0!</v>
      </c>
      <c r="R30" s="17"/>
      <c r="S30" s="57">
        <v>0</v>
      </c>
      <c r="T30" s="57">
        <v>60</v>
      </c>
      <c r="U30" s="58" t="s">
        <v>63</v>
      </c>
      <c r="V30" s="61" t="s">
        <v>999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1.926839699074074E-2</v>
      </c>
      <c r="AD30" s="57">
        <f t="shared" si="12"/>
        <v>0</v>
      </c>
      <c r="AE30" s="57">
        <v>-3.48</v>
      </c>
      <c r="AF30" s="57">
        <v>-2.6535854749999999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4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1"/>
        <v>#DIV/0!</v>
      </c>
      <c r="I31" s="17" t="e">
        <f t="shared" si="2"/>
        <v>#DIV/0!</v>
      </c>
      <c r="J31" s="17">
        <f t="shared" si="5"/>
        <v>0</v>
      </c>
      <c r="K31" s="17" t="e">
        <f t="shared" si="3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39">D31/7</f>
        <v>0</v>
      </c>
      <c r="P31" s="17">
        <f t="shared" si="39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1.926839699074074E-2</v>
      </c>
      <c r="AD31" s="57">
        <f t="shared" si="12"/>
        <v>0</v>
      </c>
      <c r="AE31" s="57">
        <v>-3.48</v>
      </c>
      <c r="AF31" s="57">
        <v>-2.6535854749999999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Info!B1:BJ7000""),4,FALSE),"""")"),"Hook and Ring Game - Tiki Toss Game for Adults &amp; Kids")</f>
        <v>Hook and Ring Game - Tiki Toss Game for Adults &amp; Kids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Info!B1:BJ7000""),3,FALSE),"""")"),"B074DY8MMH")</f>
        <v>B074DY8MMH</v>
      </c>
      <c r="B2" s="2" t="s">
        <v>1000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15.017585411764706</v>
      </c>
      <c r="D3" s="4">
        <f>SUM(D4:D99763)</f>
        <v>10</v>
      </c>
      <c r="E3" s="4"/>
      <c r="F3" s="5">
        <f t="shared" ref="F3:G3" si="0">SUM(F4:F99763)</f>
        <v>159.9</v>
      </c>
      <c r="G3" s="5">
        <f t="shared" si="0"/>
        <v>-0.14000000000000001</v>
      </c>
      <c r="H3" s="6">
        <f>G3/F3*-1</f>
        <v>8.7554721701063164E-4</v>
      </c>
      <c r="I3" s="7">
        <f>J3/F3</f>
        <v>3.2694741825620162E-2</v>
      </c>
      <c r="J3" s="5">
        <f>SUM(J4:J99763)</f>
        <v>5.2278892179166636</v>
      </c>
      <c r="K3" s="5">
        <f>J3/D3</f>
        <v>0.52278892179166636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Info!B2:BZ7000""),36,false)),"""")*-1"),-7.3449476)</f>
        <v>-7.3449476000000002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customHeight="1">
      <c r="A17" s="13" t="s">
        <v>59</v>
      </c>
      <c r="B17" s="13"/>
      <c r="C17" s="17">
        <f t="shared" ref="C17:C31" si="1">IFERROR(F17/D17," - ")</f>
        <v>15.99</v>
      </c>
      <c r="D17" s="17">
        <v>3</v>
      </c>
      <c r="E17" s="17">
        <v>0</v>
      </c>
      <c r="F17" s="17">
        <v>47.97</v>
      </c>
      <c r="G17" s="17">
        <v>-0.14000000000000001</v>
      </c>
      <c r="H17" s="17">
        <f t="shared" ref="H17:H31" si="2">G17/F17*-1</f>
        <v>2.9184907233687726E-3</v>
      </c>
      <c r="I17" s="17">
        <f t="shared" ref="I17:I31" si="3">J17/F17</f>
        <v>2.7863918621013079E-2</v>
      </c>
      <c r="J17" s="17">
        <f t="shared" ref="J17:J31" si="4">F17*0.85+G17+AF17*D17+D17*AE17+AG17+AD17</f>
        <v>1.3366321762499973</v>
      </c>
      <c r="K17" s="17">
        <f t="shared" ref="K17:K31" si="5">J17/D17</f>
        <v>0.44554405874999908</v>
      </c>
      <c r="L17" s="17">
        <v>54</v>
      </c>
      <c r="M17" s="17">
        <f t="shared" ref="M17:M31" si="6">IFERROR(D17/L17,"-")</f>
        <v>5.5555555555555552E-2</v>
      </c>
      <c r="N17" s="17">
        <v>8</v>
      </c>
      <c r="O17" s="17">
        <f t="shared" ref="O17:P17" si="7">D17/7</f>
        <v>0.42857142857142855</v>
      </c>
      <c r="P17" s="17">
        <f t="shared" si="7"/>
        <v>0</v>
      </c>
      <c r="Q17" s="17">
        <f t="shared" ref="Q17:Q31" si="8">ROUNDDOWN(N17/(O17+P17),0)</f>
        <v>18</v>
      </c>
      <c r="R17" s="17"/>
      <c r="S17" s="57">
        <v>0</v>
      </c>
      <c r="T17" s="57" t="s">
        <v>63</v>
      </c>
      <c r="U17" s="58" t="s">
        <v>63</v>
      </c>
      <c r="V17" s="61" t="s">
        <v>63</v>
      </c>
      <c r="W17" s="57">
        <v>0</v>
      </c>
      <c r="X17" s="57">
        <f t="shared" ref="X17:X31" si="9">IFERROR(W17/D17,0)</f>
        <v>0</v>
      </c>
      <c r="Y17" s="57">
        <f t="shared" ref="Y17:Y31" si="10">IFERROR(G17/(W17+Z17)*-1,0)</f>
        <v>0</v>
      </c>
      <c r="Z17" s="57">
        <v>0</v>
      </c>
      <c r="AA17" s="57" t="s">
        <v>35</v>
      </c>
      <c r="AB17" s="60">
        <f t="shared" ref="AB17:AB31" si="11">IF(OR(AA17="UsLargeStandardSize",AA17="UsSmallStandardSize"),-0.69,-0.48)</f>
        <v>-0.69</v>
      </c>
      <c r="AC17" s="57">
        <v>0.1486009236111111</v>
      </c>
      <c r="AD17" s="57">
        <f t="shared" ref="AD17:AD31" si="12">IFERROR(AB17*AC17*D17*2,0)</f>
        <v>-0.61520782374999983</v>
      </c>
      <c r="AE17" s="57">
        <v>-5.42</v>
      </c>
      <c r="AF17" s="57">
        <v>-7.4742199999999999</v>
      </c>
      <c r="AG17" s="57">
        <v>0</v>
      </c>
    </row>
    <row r="18" spans="1:33" ht="15.75" customHeight="1">
      <c r="A18" s="13" t="s">
        <v>61</v>
      </c>
      <c r="B18" s="13"/>
      <c r="C18" s="17">
        <f t="shared" si="1"/>
        <v>15.99</v>
      </c>
      <c r="D18" s="17">
        <v>4</v>
      </c>
      <c r="E18" s="17">
        <v>0</v>
      </c>
      <c r="F18" s="17">
        <v>63.96</v>
      </c>
      <c r="G18" s="17">
        <v>0</v>
      </c>
      <c r="H18" s="17">
        <f t="shared" si="2"/>
        <v>0</v>
      </c>
      <c r="I18" s="17">
        <f t="shared" si="3"/>
        <v>3.0782409344381916E-2</v>
      </c>
      <c r="J18" s="17">
        <f t="shared" si="4"/>
        <v>1.9688429016666673</v>
      </c>
      <c r="K18" s="17">
        <f t="shared" si="5"/>
        <v>0.49221072541666683</v>
      </c>
      <c r="L18" s="17">
        <v>47</v>
      </c>
      <c r="M18" s="17">
        <f t="shared" si="6"/>
        <v>8.5106382978723402E-2</v>
      </c>
      <c r="N18" s="17">
        <v>0</v>
      </c>
      <c r="O18" s="17">
        <f t="shared" ref="O18:P18" si="13">D18/7</f>
        <v>0.5714285714285714</v>
      </c>
      <c r="P18" s="17">
        <f t="shared" si="13"/>
        <v>0</v>
      </c>
      <c r="Q18" s="17">
        <f t="shared" si="8"/>
        <v>0</v>
      </c>
      <c r="R18" s="17"/>
      <c r="S18" s="57">
        <v>0</v>
      </c>
      <c r="T18" s="57" t="s">
        <v>63</v>
      </c>
      <c r="U18" s="58" t="s">
        <v>63</v>
      </c>
      <c r="V18" s="61" t="s">
        <v>63</v>
      </c>
      <c r="W18" s="57">
        <v>0</v>
      </c>
      <c r="X18" s="57">
        <f t="shared" si="9"/>
        <v>0</v>
      </c>
      <c r="Y18" s="57">
        <f t="shared" si="10"/>
        <v>0</v>
      </c>
      <c r="Z18" s="57">
        <v>0</v>
      </c>
      <c r="AA18" s="57" t="s">
        <v>35</v>
      </c>
      <c r="AB18" s="60">
        <f t="shared" si="11"/>
        <v>-0.69</v>
      </c>
      <c r="AC18" s="57">
        <v>0.1486009236111111</v>
      </c>
      <c r="AD18" s="57">
        <f t="shared" si="12"/>
        <v>-0.82027709833333318</v>
      </c>
      <c r="AE18" s="57">
        <v>-5.42</v>
      </c>
      <c r="AF18" s="57">
        <v>-7.4742199999999999</v>
      </c>
      <c r="AG18" s="57">
        <v>0</v>
      </c>
    </row>
    <row r="19" spans="1:33" ht="15.75" customHeight="1">
      <c r="A19" s="13" t="s">
        <v>64</v>
      </c>
      <c r="B19" s="13"/>
      <c r="C19" s="17" t="str">
        <f t="shared" si="1"/>
        <v xml:space="preserve"> - </v>
      </c>
      <c r="D19" s="17">
        <v>0</v>
      </c>
      <c r="E19" s="17">
        <v>0</v>
      </c>
      <c r="F19" s="17">
        <v>0</v>
      </c>
      <c r="G19" s="17">
        <v>0</v>
      </c>
      <c r="H19" s="17" t="e">
        <f t="shared" si="2"/>
        <v>#DIV/0!</v>
      </c>
      <c r="I19" s="17" t="e">
        <f t="shared" si="3"/>
        <v>#DIV/0!</v>
      </c>
      <c r="J19" s="17">
        <f t="shared" si="4"/>
        <v>0</v>
      </c>
      <c r="K19" s="17" t="e">
        <f t="shared" si="5"/>
        <v>#DIV/0!</v>
      </c>
      <c r="L19" s="17">
        <v>0</v>
      </c>
      <c r="M19" s="17" t="str">
        <f t="shared" si="6"/>
        <v>-</v>
      </c>
      <c r="N19" s="17">
        <v>0</v>
      </c>
      <c r="O19" s="17">
        <f t="shared" ref="O19:P19" si="14">D19/7</f>
        <v>0</v>
      </c>
      <c r="P19" s="17">
        <f t="shared" si="14"/>
        <v>0</v>
      </c>
      <c r="Q19" s="17" t="e">
        <f t="shared" si="8"/>
        <v>#DIV/0!</v>
      </c>
      <c r="R19" s="17"/>
      <c r="S19" s="57">
        <v>0</v>
      </c>
      <c r="T19" s="57" t="s">
        <v>63</v>
      </c>
      <c r="U19" s="58" t="s">
        <v>63</v>
      </c>
      <c r="V19" s="61" t="s">
        <v>63</v>
      </c>
      <c r="W19" s="57">
        <v>0</v>
      </c>
      <c r="X19" s="57">
        <f t="shared" si="9"/>
        <v>0</v>
      </c>
      <c r="Y19" s="57">
        <f t="shared" si="10"/>
        <v>0</v>
      </c>
      <c r="Z19" s="57">
        <v>0</v>
      </c>
      <c r="AA19" s="57" t="s">
        <v>35</v>
      </c>
      <c r="AB19" s="60">
        <f t="shared" si="11"/>
        <v>-0.69</v>
      </c>
      <c r="AC19" s="57">
        <v>0.1486009236111111</v>
      </c>
      <c r="AD19" s="57">
        <f t="shared" si="12"/>
        <v>0</v>
      </c>
      <c r="AE19" s="57">
        <v>-5.42</v>
      </c>
      <c r="AF19" s="57">
        <v>-7.4742199999999999</v>
      </c>
      <c r="AG19" s="57">
        <v>0</v>
      </c>
    </row>
    <row r="20" spans="1:33" ht="15.75" customHeight="1">
      <c r="A20" s="13" t="s">
        <v>66</v>
      </c>
      <c r="B20" s="13"/>
      <c r="C20" s="17" t="str">
        <f t="shared" si="1"/>
        <v xml:space="preserve"> - </v>
      </c>
      <c r="D20" s="17">
        <v>0</v>
      </c>
      <c r="E20" s="17">
        <v>0</v>
      </c>
      <c r="F20" s="17">
        <v>0</v>
      </c>
      <c r="G20" s="17">
        <v>0</v>
      </c>
      <c r="H20" s="17" t="e">
        <f t="shared" si="2"/>
        <v>#DIV/0!</v>
      </c>
      <c r="I20" s="17" t="e">
        <f t="shared" si="3"/>
        <v>#DIV/0!</v>
      </c>
      <c r="J20" s="17">
        <f t="shared" si="4"/>
        <v>0</v>
      </c>
      <c r="K20" s="17" t="e">
        <f t="shared" si="5"/>
        <v>#DIV/0!</v>
      </c>
      <c r="L20" s="17">
        <v>0</v>
      </c>
      <c r="M20" s="17" t="str">
        <f t="shared" si="6"/>
        <v>-</v>
      </c>
      <c r="N20" s="17">
        <v>0</v>
      </c>
      <c r="O20" s="17">
        <f t="shared" ref="O20:P20" si="15">D20/7</f>
        <v>0</v>
      </c>
      <c r="P20" s="17">
        <f t="shared" si="15"/>
        <v>0</v>
      </c>
      <c r="Q20" s="17" t="e">
        <f t="shared" si="8"/>
        <v>#DIV/0!</v>
      </c>
      <c r="R20" s="17"/>
      <c r="S20" s="57">
        <v>0</v>
      </c>
      <c r="T20" s="57" t="s">
        <v>63</v>
      </c>
      <c r="U20" s="58" t="s">
        <v>63</v>
      </c>
      <c r="V20" s="61" t="s">
        <v>63</v>
      </c>
      <c r="W20" s="57">
        <v>0</v>
      </c>
      <c r="X20" s="57">
        <f t="shared" si="9"/>
        <v>0</v>
      </c>
      <c r="Y20" s="57">
        <f t="shared" si="10"/>
        <v>0</v>
      </c>
      <c r="Z20" s="57">
        <v>0</v>
      </c>
      <c r="AA20" s="57" t="s">
        <v>35</v>
      </c>
      <c r="AB20" s="60">
        <f t="shared" si="11"/>
        <v>-0.69</v>
      </c>
      <c r="AC20" s="57">
        <v>0.1486009236111111</v>
      </c>
      <c r="AD20" s="57">
        <f t="shared" si="12"/>
        <v>0</v>
      </c>
      <c r="AE20" s="57">
        <v>-5.42</v>
      </c>
      <c r="AF20" s="57">
        <v>-7.4742199999999999</v>
      </c>
      <c r="AG20" s="57">
        <v>0</v>
      </c>
    </row>
    <row r="21" spans="1:33" ht="15.75" customHeight="1">
      <c r="A21" s="13" t="s">
        <v>68</v>
      </c>
      <c r="B21" s="13"/>
      <c r="C21" s="17" t="str">
        <f t="shared" si="1"/>
        <v xml:space="preserve"> - </v>
      </c>
      <c r="D21" s="17">
        <v>0</v>
      </c>
      <c r="E21" s="17">
        <v>0</v>
      </c>
      <c r="F21" s="17">
        <v>0</v>
      </c>
      <c r="G21" s="17">
        <v>0</v>
      </c>
      <c r="H21" s="17" t="e">
        <f t="shared" si="2"/>
        <v>#DIV/0!</v>
      </c>
      <c r="I21" s="17" t="e">
        <f t="shared" si="3"/>
        <v>#DIV/0!</v>
      </c>
      <c r="J21" s="17">
        <f t="shared" si="4"/>
        <v>0</v>
      </c>
      <c r="K21" s="17" t="e">
        <f t="shared" si="5"/>
        <v>#DIV/0!</v>
      </c>
      <c r="L21" s="17">
        <v>0</v>
      </c>
      <c r="M21" s="17" t="str">
        <f t="shared" si="6"/>
        <v>-</v>
      </c>
      <c r="N21" s="17">
        <v>0</v>
      </c>
      <c r="O21" s="17">
        <f t="shared" ref="O21:P21" si="16">D21/7</f>
        <v>0</v>
      </c>
      <c r="P21" s="17">
        <f t="shared" si="16"/>
        <v>0</v>
      </c>
      <c r="Q21" s="17" t="e">
        <f t="shared" si="8"/>
        <v>#DIV/0!</v>
      </c>
      <c r="R21" s="17"/>
      <c r="S21" s="57">
        <v>0</v>
      </c>
      <c r="T21" s="57" t="s">
        <v>63</v>
      </c>
      <c r="U21" s="58" t="s">
        <v>63</v>
      </c>
      <c r="V21" s="61" t="s">
        <v>63</v>
      </c>
      <c r="W21" s="57">
        <v>0</v>
      </c>
      <c r="X21" s="57">
        <f t="shared" si="9"/>
        <v>0</v>
      </c>
      <c r="Y21" s="57">
        <f t="shared" si="10"/>
        <v>0</v>
      </c>
      <c r="Z21" s="57">
        <v>0</v>
      </c>
      <c r="AA21" s="57" t="s">
        <v>35</v>
      </c>
      <c r="AB21" s="60">
        <f t="shared" si="11"/>
        <v>-0.69</v>
      </c>
      <c r="AC21" s="57">
        <v>0.1486009236111111</v>
      </c>
      <c r="AD21" s="57">
        <f t="shared" si="12"/>
        <v>0</v>
      </c>
      <c r="AE21" s="57">
        <v>-5.42</v>
      </c>
      <c r="AF21" s="57">
        <v>-7.4742199999999999</v>
      </c>
      <c r="AG21" s="57">
        <v>0</v>
      </c>
    </row>
    <row r="22" spans="1:33" ht="15.75" customHeight="1">
      <c r="A22" s="13" t="s">
        <v>70</v>
      </c>
      <c r="B22" s="13"/>
      <c r="C22" s="17" t="str">
        <f t="shared" si="1"/>
        <v xml:space="preserve"> - </v>
      </c>
      <c r="D22" s="17">
        <v>0</v>
      </c>
      <c r="E22" s="17">
        <v>0</v>
      </c>
      <c r="F22" s="17">
        <v>0</v>
      </c>
      <c r="G22" s="17">
        <v>0</v>
      </c>
      <c r="H22" s="17" t="e">
        <f t="shared" si="2"/>
        <v>#DIV/0!</v>
      </c>
      <c r="I22" s="17" t="e">
        <f t="shared" si="3"/>
        <v>#DIV/0!</v>
      </c>
      <c r="J22" s="17">
        <f t="shared" si="4"/>
        <v>0</v>
      </c>
      <c r="K22" s="17" t="e">
        <f t="shared" si="5"/>
        <v>#DIV/0!</v>
      </c>
      <c r="L22" s="17">
        <v>0</v>
      </c>
      <c r="M22" s="17" t="str">
        <f t="shared" si="6"/>
        <v>-</v>
      </c>
      <c r="N22" s="17">
        <v>0</v>
      </c>
      <c r="O22" s="17">
        <f t="shared" ref="O22:P22" si="17">D22/7</f>
        <v>0</v>
      </c>
      <c r="P22" s="17">
        <f t="shared" si="17"/>
        <v>0</v>
      </c>
      <c r="Q22" s="17" t="e">
        <f t="shared" si="8"/>
        <v>#DIV/0!</v>
      </c>
      <c r="R22" s="17"/>
      <c r="S22" s="57">
        <v>0</v>
      </c>
      <c r="T22" s="57" t="s">
        <v>63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0.1486009236111111</v>
      </c>
      <c r="AD22" s="57">
        <f t="shared" si="12"/>
        <v>0</v>
      </c>
      <c r="AE22" s="57">
        <v>-5.42</v>
      </c>
      <c r="AF22" s="57">
        <v>-7.4742199999999999</v>
      </c>
      <c r="AG22" s="57">
        <v>0</v>
      </c>
    </row>
    <row r="23" spans="1:33" ht="15.75" customHeight="1">
      <c r="A23" s="13" t="s">
        <v>72</v>
      </c>
      <c r="B23" s="13"/>
      <c r="C23" s="17" t="str">
        <f t="shared" si="1"/>
        <v xml:space="preserve"> - </v>
      </c>
      <c r="D23" s="17">
        <v>0</v>
      </c>
      <c r="E23" s="17">
        <v>0</v>
      </c>
      <c r="F23" s="17">
        <v>0</v>
      </c>
      <c r="G23" s="17">
        <v>0</v>
      </c>
      <c r="H23" s="17" t="e">
        <f t="shared" si="2"/>
        <v>#DIV/0!</v>
      </c>
      <c r="I23" s="17" t="e">
        <f t="shared" si="3"/>
        <v>#DIV/0!</v>
      </c>
      <c r="J23" s="17">
        <f t="shared" si="4"/>
        <v>0</v>
      </c>
      <c r="K23" s="17" t="e">
        <f t="shared" si="5"/>
        <v>#DIV/0!</v>
      </c>
      <c r="L23" s="17">
        <v>0</v>
      </c>
      <c r="M23" s="17" t="str">
        <f t="shared" si="6"/>
        <v>-</v>
      </c>
      <c r="N23" s="17">
        <v>0</v>
      </c>
      <c r="O23" s="17">
        <f t="shared" ref="O23:P23" si="18">D23/7</f>
        <v>0</v>
      </c>
      <c r="P23" s="17">
        <f t="shared" si="18"/>
        <v>0</v>
      </c>
      <c r="Q23" s="17" t="e">
        <f t="shared" si="8"/>
        <v>#DIV/0!</v>
      </c>
      <c r="R23" s="17"/>
      <c r="S23" s="57">
        <v>0</v>
      </c>
      <c r="T23" s="57" t="s">
        <v>63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116</v>
      </c>
      <c r="AB23" s="60">
        <f t="shared" si="11"/>
        <v>-0.48</v>
      </c>
      <c r="AC23" s="57">
        <v>0.1486009236111111</v>
      </c>
      <c r="AD23" s="57">
        <f t="shared" si="12"/>
        <v>0</v>
      </c>
      <c r="AE23" s="57">
        <v>-5.42</v>
      </c>
      <c r="AF23" s="57">
        <v>-7.4742199999999999</v>
      </c>
      <c r="AG23" s="57">
        <v>0</v>
      </c>
    </row>
    <row r="24" spans="1:33" ht="15.75" customHeight="1">
      <c r="A24" s="13" t="s">
        <v>74</v>
      </c>
      <c r="B24" s="13"/>
      <c r="C24" s="17">
        <f t="shared" si="1"/>
        <v>15.99</v>
      </c>
      <c r="D24" s="17">
        <v>1</v>
      </c>
      <c r="E24" s="17">
        <v>0</v>
      </c>
      <c r="F24" s="17">
        <v>15.99</v>
      </c>
      <c r="G24" s="17">
        <v>0</v>
      </c>
      <c r="H24" s="17">
        <f t="shared" si="2"/>
        <v>0</v>
      </c>
      <c r="I24" s="17">
        <f t="shared" si="3"/>
        <v>3.4685623097769444E-2</v>
      </c>
      <c r="J24" s="17">
        <f t="shared" si="4"/>
        <v>0.55462311333333347</v>
      </c>
      <c r="K24" s="17">
        <f t="shared" si="5"/>
        <v>0.55462311333333347</v>
      </c>
      <c r="L24" s="17">
        <v>55</v>
      </c>
      <c r="M24" s="17">
        <f t="shared" si="6"/>
        <v>1.8181818181818181E-2</v>
      </c>
      <c r="N24" s="17">
        <v>0</v>
      </c>
      <c r="O24" s="17">
        <f t="shared" ref="O24:P24" si="19">D24/7</f>
        <v>0.14285714285714285</v>
      </c>
      <c r="P24" s="17">
        <f t="shared" si="19"/>
        <v>0</v>
      </c>
      <c r="Q24" s="17">
        <f t="shared" si="8"/>
        <v>0</v>
      </c>
      <c r="R24" s="17"/>
      <c r="S24" s="57">
        <v>0</v>
      </c>
      <c r="T24" s="57" t="s">
        <v>63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116</v>
      </c>
      <c r="AB24" s="60">
        <f t="shared" si="11"/>
        <v>-0.48</v>
      </c>
      <c r="AC24" s="57">
        <v>0.1486009236111111</v>
      </c>
      <c r="AD24" s="57">
        <f t="shared" si="12"/>
        <v>-0.14265688666666665</v>
      </c>
      <c r="AE24" s="57">
        <v>-5.42</v>
      </c>
      <c r="AF24" s="57">
        <v>-7.4742199999999999</v>
      </c>
      <c r="AG24" s="57">
        <v>0</v>
      </c>
    </row>
    <row r="25" spans="1:33" ht="15.75" customHeight="1">
      <c r="A25" s="13" t="s">
        <v>76</v>
      </c>
      <c r="B25" s="13"/>
      <c r="C25" s="17" t="str">
        <f t="shared" si="1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2"/>
        <v>#DIV/0!</v>
      </c>
      <c r="I25" s="17" t="e">
        <f t="shared" si="3"/>
        <v>#DIV/0!</v>
      </c>
      <c r="J25" s="17">
        <f t="shared" si="4"/>
        <v>0</v>
      </c>
      <c r="K25" s="17" t="e">
        <f t="shared" si="5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20">D25/7</f>
        <v>0</v>
      </c>
      <c r="P25" s="17">
        <f t="shared" si="20"/>
        <v>0</v>
      </c>
      <c r="Q25" s="17" t="e">
        <f t="shared" si="8"/>
        <v>#DIV/0!</v>
      </c>
      <c r="R25" s="17"/>
      <c r="S25" s="57">
        <v>0</v>
      </c>
      <c r="T25" s="57" t="s">
        <v>63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116</v>
      </c>
      <c r="AB25" s="60">
        <f t="shared" si="11"/>
        <v>-0.48</v>
      </c>
      <c r="AC25" s="57">
        <v>0.1486009236111111</v>
      </c>
      <c r="AD25" s="57">
        <f t="shared" si="12"/>
        <v>0</v>
      </c>
      <c r="AE25" s="57">
        <v>-5.42</v>
      </c>
      <c r="AF25" s="57">
        <v>-7.4742199999999999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1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2"/>
        <v>#DIV/0!</v>
      </c>
      <c r="I26" s="17" t="e">
        <f t="shared" si="3"/>
        <v>#DIV/0!</v>
      </c>
      <c r="J26" s="17">
        <f t="shared" si="4"/>
        <v>0</v>
      </c>
      <c r="K26" s="17" t="e">
        <f t="shared" si="5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21">D26/7</f>
        <v>0</v>
      </c>
      <c r="P26" s="17">
        <f t="shared" si="21"/>
        <v>0</v>
      </c>
      <c r="Q26" s="17" t="e">
        <f t="shared" si="8"/>
        <v>#DIV/0!</v>
      </c>
      <c r="R26" s="17"/>
      <c r="S26" s="57">
        <v>0</v>
      </c>
      <c r="T26" s="57" t="s">
        <v>63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116</v>
      </c>
      <c r="AB26" s="60">
        <f t="shared" si="11"/>
        <v>-0.48</v>
      </c>
      <c r="AC26" s="57">
        <v>0.1486009236111111</v>
      </c>
      <c r="AD26" s="57">
        <f t="shared" si="12"/>
        <v>0</v>
      </c>
      <c r="AE26" s="57">
        <v>-5.42</v>
      </c>
      <c r="AF26" s="57">
        <v>-7.4742199999999999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1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2"/>
        <v>#DIV/0!</v>
      </c>
      <c r="I27" s="17" t="e">
        <f t="shared" si="3"/>
        <v>#DIV/0!</v>
      </c>
      <c r="J27" s="17">
        <f t="shared" si="4"/>
        <v>0</v>
      </c>
      <c r="K27" s="17" t="e">
        <f t="shared" si="5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22">D27/7</f>
        <v>0</v>
      </c>
      <c r="P27" s="17">
        <f t="shared" si="22"/>
        <v>0</v>
      </c>
      <c r="Q27" s="17" t="e">
        <f t="shared" si="8"/>
        <v>#DIV/0!</v>
      </c>
      <c r="R27" s="17"/>
      <c r="S27" s="57">
        <v>0</v>
      </c>
      <c r="T27" s="57" t="s">
        <v>63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116</v>
      </c>
      <c r="AB27" s="60">
        <f t="shared" si="11"/>
        <v>-0.48</v>
      </c>
      <c r="AC27" s="57">
        <v>0.1486009236111111</v>
      </c>
      <c r="AD27" s="57">
        <f t="shared" si="12"/>
        <v>0</v>
      </c>
      <c r="AE27" s="57">
        <v>-5.42</v>
      </c>
      <c r="AF27" s="57">
        <v>-7.4742199999999999</v>
      </c>
      <c r="AG27" s="57">
        <v>0</v>
      </c>
    </row>
    <row r="28" spans="1:33" ht="15.75" customHeight="1">
      <c r="A28" s="13" t="s">
        <v>81</v>
      </c>
      <c r="B28" s="13"/>
      <c r="C28" s="17">
        <f t="shared" si="1"/>
        <v>15.99</v>
      </c>
      <c r="D28" s="17">
        <v>2</v>
      </c>
      <c r="E28" s="17">
        <v>0</v>
      </c>
      <c r="F28" s="17">
        <v>31.98</v>
      </c>
      <c r="G28" s="17">
        <v>0</v>
      </c>
      <c r="H28" s="17">
        <f t="shared" si="2"/>
        <v>0</v>
      </c>
      <c r="I28" s="17">
        <f t="shared" si="3"/>
        <v>4.277020095893265E-2</v>
      </c>
      <c r="J28" s="17">
        <f t="shared" si="4"/>
        <v>1.3677910266666662</v>
      </c>
      <c r="K28" s="17">
        <f t="shared" si="5"/>
        <v>0.68389551333333309</v>
      </c>
      <c r="L28" s="17">
        <v>55</v>
      </c>
      <c r="M28" s="17">
        <f t="shared" si="6"/>
        <v>3.6363636363636362E-2</v>
      </c>
      <c r="N28" s="17">
        <v>0</v>
      </c>
      <c r="O28" s="17">
        <f t="shared" ref="O28:P28" si="23">D28/7</f>
        <v>0.2857142857142857</v>
      </c>
      <c r="P28" s="17">
        <f t="shared" si="23"/>
        <v>0</v>
      </c>
      <c r="Q28" s="17">
        <f t="shared" si="8"/>
        <v>0</v>
      </c>
      <c r="R28" s="17"/>
      <c r="S28" s="57">
        <v>0</v>
      </c>
      <c r="T28" s="57" t="s">
        <v>63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116</v>
      </c>
      <c r="AB28" s="60">
        <f t="shared" si="11"/>
        <v>-0.48</v>
      </c>
      <c r="AC28" s="57">
        <v>0.1486009236111111</v>
      </c>
      <c r="AD28" s="57">
        <f t="shared" si="12"/>
        <v>-0.2853137733333333</v>
      </c>
      <c r="AE28" s="57">
        <v>-5.42</v>
      </c>
      <c r="AF28" s="57">
        <v>-7.3449476000000002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24">D29/7</f>
        <v>0</v>
      </c>
      <c r="P29" s="17">
        <f t="shared" si="24"/>
        <v>0</v>
      </c>
      <c r="Q29" s="17" t="e">
        <f t="shared" si="8"/>
        <v>#DIV/0!</v>
      </c>
      <c r="R29" s="17"/>
      <c r="S29" s="57">
        <v>0</v>
      </c>
      <c r="T29" s="57" t="s">
        <v>63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116</v>
      </c>
      <c r="AB29" s="60">
        <f t="shared" si="11"/>
        <v>-0.48</v>
      </c>
      <c r="AC29" s="57">
        <v>0.1486009236111111</v>
      </c>
      <c r="AD29" s="57">
        <f t="shared" si="12"/>
        <v>0</v>
      </c>
      <c r="AE29" s="57">
        <v>-5.42</v>
      </c>
      <c r="AF29" s="57">
        <v>-7.3449476000000002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25">D30/7</f>
        <v>0</v>
      </c>
      <c r="P30" s="17">
        <f t="shared" si="25"/>
        <v>0</v>
      </c>
      <c r="Q30" s="17" t="e">
        <f t="shared" si="8"/>
        <v>#DIV/0!</v>
      </c>
      <c r="R30" s="17"/>
      <c r="S30" s="57">
        <v>0</v>
      </c>
      <c r="T30" s="57" t="s">
        <v>63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116</v>
      </c>
      <c r="AB30" s="60">
        <f t="shared" si="11"/>
        <v>-0.48</v>
      </c>
      <c r="AC30" s="57">
        <v>0.1486009236111111</v>
      </c>
      <c r="AD30" s="57">
        <f t="shared" si="12"/>
        <v>0</v>
      </c>
      <c r="AE30" s="57">
        <v>-5.42</v>
      </c>
      <c r="AF30" s="57">
        <v>-7.3449476000000002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26">D31/7</f>
        <v>0</v>
      </c>
      <c r="P31" s="17">
        <f t="shared" si="26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116</v>
      </c>
      <c r="AB31" s="60">
        <f t="shared" si="11"/>
        <v>-0.48</v>
      </c>
      <c r="AC31" s="57">
        <v>0.1486009236111111</v>
      </c>
      <c r="AD31" s="57">
        <f t="shared" si="12"/>
        <v>0</v>
      </c>
      <c r="AE31" s="57">
        <v>-5.42</v>
      </c>
      <c r="AF31" s="57">
        <v>-7.3449476000000002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22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Info!B1:BJ7000""),4,FALSE),"""")"),"Punchau Lawn Aerator Shoes w/Metal Buckles and 3 Straps - Heavy Duty Spiked Sandals for Aerating Your Lawn or Yard")</f>
        <v>Punchau Lawn Aerator Shoes w/Metal Buckles and 3 Straps - Heavy Duty Spiked Sandals for Aerating Your Lawn or Yard</v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Info!B1:BJ7000""),3,FALSE),"""")"),"B07VHK1YHG")</f>
        <v>B07VHK1YHG</v>
      </c>
      <c r="B2" s="2" t="s">
        <v>1001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13.574839635294106</v>
      </c>
      <c r="D3" s="4">
        <f>SUM(D4:D99763)</f>
        <v>100</v>
      </c>
      <c r="E3" s="4"/>
      <c r="F3" s="5">
        <f t="shared" ref="F3:G3" si="0">SUM(F4:F99763)</f>
        <v>1877.0000000000002</v>
      </c>
      <c r="G3" s="5">
        <f t="shared" si="0"/>
        <v>-504.53</v>
      </c>
      <c r="H3" s="6">
        <f>G3/F3*-1</f>
        <v>0.26879595098561532</v>
      </c>
      <c r="I3" s="7">
        <f>J3/F3</f>
        <v>-5.43211607008817E-2</v>
      </c>
      <c r="J3" s="5">
        <f>SUM(J4:J99763)</f>
        <v>-101.96081863555496</v>
      </c>
      <c r="K3" s="5">
        <f>J3/D3</f>
        <v>-1.0196081863555495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62</v>
      </c>
      <c r="X3" s="6">
        <f>AVERAGE(X4:X99763)</f>
        <v>0.50341015193956373</v>
      </c>
      <c r="Y3" s="5">
        <f>ROUND(AVERAGE(Y4:Y99763),2)</f>
        <v>6.4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Info!B2:BZ7000""),36,false)),"""")*-1"),-5.85861368999999)</f>
        <v>-5.8586136899999897</v>
      </c>
      <c r="AG3" s="5">
        <f>SUM(AG4:AG99763)</f>
        <v>-13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customHeight="1">
      <c r="A21" s="13" t="s">
        <v>68</v>
      </c>
      <c r="B21" s="13"/>
      <c r="C21" s="17">
        <f t="shared" ref="C21:C31" si="1">IFERROR(F21/D21," - ")</f>
        <v>19.989999999999998</v>
      </c>
      <c r="D21" s="17">
        <v>2</v>
      </c>
      <c r="E21" s="17">
        <v>0</v>
      </c>
      <c r="F21" s="17">
        <v>39.979999999999997</v>
      </c>
      <c r="G21" s="17">
        <v>-8.08</v>
      </c>
      <c r="H21" s="17">
        <f t="shared" ref="H21:H31" si="2">G21/F21*-1</f>
        <v>0.20210105052526264</v>
      </c>
      <c r="I21" s="17">
        <f t="shared" ref="I21:I31" si="3">J21/F21</f>
        <v>6.3109318548162957E-2</v>
      </c>
      <c r="J21" s="17">
        <f t="shared" ref="J21:J31" si="4">F21*0.85+G21+AF21*D21+D21*AE21+AG21+AD21</f>
        <v>2.5231105555555549</v>
      </c>
      <c r="K21" s="17">
        <f t="shared" ref="K21:K31" si="5">J21/D21</f>
        <v>1.2615552777777774</v>
      </c>
      <c r="L21" s="17">
        <v>12</v>
      </c>
      <c r="M21" s="17">
        <f t="shared" ref="M21:M31" si="6">IFERROR(D21/L21,"-")</f>
        <v>0.16666666666666666</v>
      </c>
      <c r="N21" s="17">
        <v>0</v>
      </c>
      <c r="O21" s="17">
        <f t="shared" ref="O21:P21" si="7">D21/7</f>
        <v>0.2857142857142857</v>
      </c>
      <c r="P21" s="17">
        <f t="shared" si="7"/>
        <v>0</v>
      </c>
      <c r="Q21" s="17">
        <f t="shared" ref="Q21:Q31" si="8">ROUNDDOWN(N21/(O21+P21),0)</f>
        <v>0</v>
      </c>
      <c r="R21" s="17"/>
      <c r="S21" s="57">
        <v>0</v>
      </c>
      <c r="T21" s="57" t="s">
        <v>63</v>
      </c>
      <c r="U21" s="58" t="s">
        <v>63</v>
      </c>
      <c r="V21" s="61" t="s">
        <v>63</v>
      </c>
      <c r="W21" s="57">
        <v>0</v>
      </c>
      <c r="X21" s="57">
        <f t="shared" ref="X21:X31" si="9">IFERROR(W21/D21,0)</f>
        <v>0</v>
      </c>
      <c r="Y21" s="57">
        <f t="shared" ref="Y21:Y31" si="10">IFERROR(G21/(W21+Z21)*-1,0)</f>
        <v>0</v>
      </c>
      <c r="Z21" s="57">
        <v>0</v>
      </c>
      <c r="AA21" s="57" t="s">
        <v>35</v>
      </c>
      <c r="AB21" s="60">
        <f t="shared" ref="AB21:AB31" si="11">IF(OR(AA21="UsLargeStandardSize",AA21="UsSmallStandardSize"),-0.69,-0.48)</f>
        <v>-0.69</v>
      </c>
      <c r="AC21" s="57">
        <v>0.18836574074074069</v>
      </c>
      <c r="AD21" s="57">
        <f t="shared" ref="AD21:AD31" si="12">IFERROR(AB21*AC21*D21*2,0)</f>
        <v>-0.51988944444444429</v>
      </c>
      <c r="AE21" s="57">
        <v>-5.42</v>
      </c>
      <c r="AF21" s="57">
        <v>-6.01</v>
      </c>
      <c r="AG21" s="57">
        <v>0</v>
      </c>
    </row>
    <row r="22" spans="1:33" ht="15.75" customHeight="1">
      <c r="A22" s="13" t="s">
        <v>70</v>
      </c>
      <c r="B22" s="13" t="s">
        <v>1002</v>
      </c>
      <c r="C22" s="17">
        <f t="shared" si="1"/>
        <v>19.989999999999998</v>
      </c>
      <c r="D22" s="17">
        <v>5</v>
      </c>
      <c r="E22" s="17">
        <v>0</v>
      </c>
      <c r="F22" s="17">
        <v>99.949999999999989</v>
      </c>
      <c r="G22" s="17">
        <v>-28.04</v>
      </c>
      <c r="H22" s="17">
        <f t="shared" si="2"/>
        <v>0.28054027013506755</v>
      </c>
      <c r="I22" s="17">
        <f t="shared" si="3"/>
        <v>-1.5329901061642091E-2</v>
      </c>
      <c r="J22" s="17">
        <f t="shared" si="4"/>
        <v>-1.5322236111111267</v>
      </c>
      <c r="K22" s="17">
        <f t="shared" si="5"/>
        <v>-0.30644472222222535</v>
      </c>
      <c r="L22" s="17">
        <v>21</v>
      </c>
      <c r="M22" s="17">
        <f t="shared" si="6"/>
        <v>0.23809523809523808</v>
      </c>
      <c r="N22" s="17">
        <v>0</v>
      </c>
      <c r="O22" s="17">
        <f t="shared" ref="O22:P22" si="13">D22/7</f>
        <v>0.7142857142857143</v>
      </c>
      <c r="P22" s="17">
        <f t="shared" si="13"/>
        <v>0</v>
      </c>
      <c r="Q22" s="17">
        <f t="shared" si="8"/>
        <v>0</v>
      </c>
      <c r="R22" s="17"/>
      <c r="S22" s="57">
        <v>1.06951871657754E-2</v>
      </c>
      <c r="T22" s="57" t="s">
        <v>63</v>
      </c>
      <c r="U22" s="58" t="s">
        <v>63</v>
      </c>
      <c r="V22" s="61" t="s">
        <v>63</v>
      </c>
      <c r="W22" s="57">
        <v>5</v>
      </c>
      <c r="X22" s="57">
        <f t="shared" si="9"/>
        <v>1</v>
      </c>
      <c r="Y22" s="57">
        <f t="shared" si="10"/>
        <v>5.6079999999999997</v>
      </c>
      <c r="Z22" s="57">
        <v>0</v>
      </c>
      <c r="AA22" s="57" t="s">
        <v>35</v>
      </c>
      <c r="AB22" s="60">
        <f t="shared" si="11"/>
        <v>-0.69</v>
      </c>
      <c r="AC22" s="57">
        <v>0.18836574074074069</v>
      </c>
      <c r="AD22" s="57">
        <f t="shared" si="12"/>
        <v>-1.2997236111111108</v>
      </c>
      <c r="AE22" s="57">
        <v>-5.42</v>
      </c>
      <c r="AF22" s="57">
        <v>-6.01</v>
      </c>
      <c r="AG22" s="57">
        <v>0</v>
      </c>
    </row>
    <row r="23" spans="1:33" ht="15.75" customHeight="1">
      <c r="A23" s="13" t="s">
        <v>72</v>
      </c>
      <c r="B23" s="13" t="s">
        <v>1003</v>
      </c>
      <c r="C23" s="17">
        <f t="shared" si="1"/>
        <v>20.39</v>
      </c>
      <c r="D23" s="17">
        <v>15</v>
      </c>
      <c r="E23" s="17">
        <v>0</v>
      </c>
      <c r="F23" s="17">
        <v>305.85000000000002</v>
      </c>
      <c r="G23" s="17">
        <v>-73.33</v>
      </c>
      <c r="H23" s="17">
        <f t="shared" si="2"/>
        <v>0.23975805133235242</v>
      </c>
      <c r="I23" s="17">
        <f t="shared" si="3"/>
        <v>3.6924404664596101E-2</v>
      </c>
      <c r="J23" s="17">
        <f t="shared" si="4"/>
        <v>11.293329166666719</v>
      </c>
      <c r="K23" s="17">
        <f t="shared" si="5"/>
        <v>0.7528886111111146</v>
      </c>
      <c r="L23" s="17">
        <v>64</v>
      </c>
      <c r="M23" s="17">
        <f t="shared" si="6"/>
        <v>0.234375</v>
      </c>
      <c r="N23" s="17">
        <v>0</v>
      </c>
      <c r="O23" s="17">
        <f t="shared" ref="O23:P23" si="14">D23/7</f>
        <v>2.1428571428571428</v>
      </c>
      <c r="P23" s="17">
        <f t="shared" si="14"/>
        <v>0</v>
      </c>
      <c r="Q23" s="17">
        <f t="shared" si="8"/>
        <v>0</v>
      </c>
      <c r="R23" s="17"/>
      <c r="S23" s="57">
        <v>5.5214723926380369E-2</v>
      </c>
      <c r="T23" s="57" t="s">
        <v>63</v>
      </c>
      <c r="U23" s="58" t="s">
        <v>63</v>
      </c>
      <c r="V23" s="61" t="s">
        <v>63</v>
      </c>
      <c r="W23" s="57">
        <v>10</v>
      </c>
      <c r="X23" s="57">
        <f t="shared" si="9"/>
        <v>0.66666666666666663</v>
      </c>
      <c r="Y23" s="57">
        <f t="shared" si="10"/>
        <v>7.3330000000000002</v>
      </c>
      <c r="Z23" s="57">
        <v>0</v>
      </c>
      <c r="AA23" s="57" t="s">
        <v>35</v>
      </c>
      <c r="AB23" s="60">
        <f t="shared" si="11"/>
        <v>-0.69</v>
      </c>
      <c r="AC23" s="57">
        <v>0.18836574074074069</v>
      </c>
      <c r="AD23" s="57">
        <f t="shared" si="12"/>
        <v>-3.8991708333333324</v>
      </c>
      <c r="AE23" s="57">
        <v>-5.42</v>
      </c>
      <c r="AF23" s="57">
        <v>-6.01</v>
      </c>
      <c r="AG23" s="57">
        <v>0</v>
      </c>
    </row>
    <row r="24" spans="1:33" ht="15.75" customHeight="1">
      <c r="A24" s="13" t="s">
        <v>74</v>
      </c>
      <c r="B24" s="13" t="s">
        <v>1004</v>
      </c>
      <c r="C24" s="17">
        <f t="shared" si="1"/>
        <v>19.695882352941176</v>
      </c>
      <c r="D24" s="17">
        <v>17</v>
      </c>
      <c r="E24" s="17">
        <v>0</v>
      </c>
      <c r="F24" s="17">
        <v>334.83</v>
      </c>
      <c r="G24" s="17">
        <v>-64.72</v>
      </c>
      <c r="H24" s="17">
        <f t="shared" si="2"/>
        <v>0.19329211838843594</v>
      </c>
      <c r="I24" s="17">
        <f t="shared" si="3"/>
        <v>6.3185615751940469E-2</v>
      </c>
      <c r="J24" s="17">
        <f t="shared" si="4"/>
        <v>21.156439722222228</v>
      </c>
      <c r="K24" s="17">
        <f t="shared" si="5"/>
        <v>1.2444964542483663</v>
      </c>
      <c r="L24" s="17">
        <v>44</v>
      </c>
      <c r="M24" s="17">
        <f t="shared" si="6"/>
        <v>0.38636363636363635</v>
      </c>
      <c r="N24" s="17">
        <v>0</v>
      </c>
      <c r="O24" s="17">
        <f t="shared" ref="O24:P24" si="15">D24/7</f>
        <v>2.4285714285714284</v>
      </c>
      <c r="P24" s="17">
        <f t="shared" si="15"/>
        <v>0</v>
      </c>
      <c r="Q24" s="17">
        <f t="shared" si="8"/>
        <v>0</v>
      </c>
      <c r="R24" s="17"/>
      <c r="S24" s="57">
        <v>0.22222222222222221</v>
      </c>
      <c r="T24" s="57" t="s">
        <v>63</v>
      </c>
      <c r="U24" s="58" t="s">
        <v>63</v>
      </c>
      <c r="V24" s="61" t="s">
        <v>63</v>
      </c>
      <c r="W24" s="57">
        <v>15</v>
      </c>
      <c r="X24" s="57">
        <f t="shared" si="9"/>
        <v>0.88235294117647056</v>
      </c>
      <c r="Y24" s="57">
        <f t="shared" si="10"/>
        <v>4.3146666666666667</v>
      </c>
      <c r="Z24" s="57">
        <v>0</v>
      </c>
      <c r="AA24" s="57" t="s">
        <v>35</v>
      </c>
      <c r="AB24" s="60">
        <f t="shared" si="11"/>
        <v>-0.69</v>
      </c>
      <c r="AC24" s="57">
        <v>0.18836574074074069</v>
      </c>
      <c r="AD24" s="57">
        <f t="shared" si="12"/>
        <v>-4.4190602777777768</v>
      </c>
      <c r="AE24" s="57">
        <v>-5.42</v>
      </c>
      <c r="AF24" s="57">
        <v>-6.01</v>
      </c>
      <c r="AG24" s="57">
        <v>0</v>
      </c>
    </row>
    <row r="25" spans="1:33" ht="15.75" customHeight="1">
      <c r="A25" s="13" t="s">
        <v>76</v>
      </c>
      <c r="B25" s="13" t="s">
        <v>1005</v>
      </c>
      <c r="C25" s="17">
        <f t="shared" si="1"/>
        <v>18.990000000000002</v>
      </c>
      <c r="D25" s="17">
        <v>15</v>
      </c>
      <c r="E25" s="17">
        <v>0</v>
      </c>
      <c r="F25" s="17">
        <v>284.85000000000002</v>
      </c>
      <c r="G25" s="17">
        <v>-70.83</v>
      </c>
      <c r="H25" s="17">
        <f t="shared" si="2"/>
        <v>0.24865718799368086</v>
      </c>
      <c r="I25" s="17">
        <f t="shared" si="3"/>
        <v>-2.769807208472248E-2</v>
      </c>
      <c r="J25" s="17">
        <f t="shared" si="4"/>
        <v>-7.8897958333331992</v>
      </c>
      <c r="K25" s="17">
        <f t="shared" si="5"/>
        <v>-0.52598638888887994</v>
      </c>
      <c r="L25" s="17">
        <v>43</v>
      </c>
      <c r="M25" s="17">
        <f t="shared" si="6"/>
        <v>0.34883720930232559</v>
      </c>
      <c r="N25" s="17">
        <v>0</v>
      </c>
      <c r="O25" s="17">
        <f t="shared" ref="O25:P25" si="16">D25/7</f>
        <v>2.1428571428571428</v>
      </c>
      <c r="P25" s="17">
        <f t="shared" si="16"/>
        <v>0</v>
      </c>
      <c r="Q25" s="17">
        <f t="shared" si="8"/>
        <v>0</v>
      </c>
      <c r="R25" s="17"/>
      <c r="S25" s="57">
        <v>0.1241184767277856</v>
      </c>
      <c r="T25" s="57" t="s">
        <v>63</v>
      </c>
      <c r="U25" s="58" t="s">
        <v>63</v>
      </c>
      <c r="V25" s="61" t="s">
        <v>63</v>
      </c>
      <c r="W25" s="57">
        <v>7</v>
      </c>
      <c r="X25" s="57">
        <f t="shared" si="9"/>
        <v>0.46666666666666667</v>
      </c>
      <c r="Y25" s="57">
        <f t="shared" si="10"/>
        <v>10.118571428571428</v>
      </c>
      <c r="Z25" s="57">
        <v>0</v>
      </c>
      <c r="AA25" s="57" t="s">
        <v>35</v>
      </c>
      <c r="AB25" s="60">
        <f t="shared" si="11"/>
        <v>-0.69</v>
      </c>
      <c r="AC25" s="57">
        <v>0.18836574074074069</v>
      </c>
      <c r="AD25" s="57">
        <f t="shared" si="12"/>
        <v>-3.8991708333333324</v>
      </c>
      <c r="AE25" s="57">
        <v>-5.68</v>
      </c>
      <c r="AF25" s="57">
        <v>-6.0055416666666597</v>
      </c>
      <c r="AG25" s="57">
        <v>0</v>
      </c>
    </row>
    <row r="26" spans="1:33" ht="15.75" customHeight="1">
      <c r="A26" s="13" t="s">
        <v>78</v>
      </c>
      <c r="B26" s="13" t="s">
        <v>1006</v>
      </c>
      <c r="C26" s="17">
        <f t="shared" si="1"/>
        <v>18.990000000000002</v>
      </c>
      <c r="D26" s="17">
        <v>7</v>
      </c>
      <c r="E26" s="17">
        <v>0</v>
      </c>
      <c r="F26" s="17">
        <v>132.93</v>
      </c>
      <c r="G26" s="17">
        <v>-51.759999999999991</v>
      </c>
      <c r="H26" s="17">
        <f t="shared" si="2"/>
        <v>0.38937786805085373</v>
      </c>
      <c r="I26" s="17">
        <f t="shared" si="3"/>
        <v>-0.16841875214189544</v>
      </c>
      <c r="J26" s="17">
        <f t="shared" si="4"/>
        <v>-22.387904722222164</v>
      </c>
      <c r="K26" s="17">
        <f t="shared" si="5"/>
        <v>-3.1982721031745949</v>
      </c>
      <c r="L26" s="17">
        <v>39</v>
      </c>
      <c r="M26" s="17">
        <f t="shared" si="6"/>
        <v>0.17948717948717949</v>
      </c>
      <c r="N26" s="17">
        <v>291</v>
      </c>
      <c r="O26" s="17">
        <f t="shared" ref="O26:P26" si="17">D26/7</f>
        <v>1</v>
      </c>
      <c r="P26" s="17">
        <f t="shared" si="17"/>
        <v>0</v>
      </c>
      <c r="Q26" s="17">
        <f t="shared" si="8"/>
        <v>291</v>
      </c>
      <c r="R26" s="17"/>
      <c r="S26" s="57">
        <v>0.17585692995529059</v>
      </c>
      <c r="T26" s="57" t="s">
        <v>63</v>
      </c>
      <c r="U26" s="58" t="s">
        <v>63</v>
      </c>
      <c r="V26" s="61" t="s">
        <v>63</v>
      </c>
      <c r="W26" s="57">
        <v>3</v>
      </c>
      <c r="X26" s="57">
        <f t="shared" si="9"/>
        <v>0.42857142857142855</v>
      </c>
      <c r="Y26" s="57">
        <f t="shared" si="10"/>
        <v>17.25333333333333</v>
      </c>
      <c r="Z26" s="57">
        <v>0</v>
      </c>
      <c r="AA26" s="57" t="s">
        <v>35</v>
      </c>
      <c r="AB26" s="60">
        <f t="shared" si="11"/>
        <v>-0.69</v>
      </c>
      <c r="AC26" s="57">
        <v>0.18836574074074069</v>
      </c>
      <c r="AD26" s="57">
        <f t="shared" si="12"/>
        <v>-1.819613055555555</v>
      </c>
      <c r="AE26" s="57">
        <v>-5.68</v>
      </c>
      <c r="AF26" s="57">
        <v>-6.0055416666666597</v>
      </c>
      <c r="AG26" s="57">
        <v>0</v>
      </c>
    </row>
    <row r="27" spans="1:33" ht="15.75" customHeight="1">
      <c r="A27" s="13" t="s">
        <v>79</v>
      </c>
      <c r="B27" s="13" t="s">
        <v>1007</v>
      </c>
      <c r="C27" s="17">
        <f t="shared" si="1"/>
        <v>18.990000000000002</v>
      </c>
      <c r="D27" s="17">
        <v>7</v>
      </c>
      <c r="E27" s="17">
        <v>0</v>
      </c>
      <c r="F27" s="17">
        <v>132.93</v>
      </c>
      <c r="G27" s="17">
        <v>-30.59</v>
      </c>
      <c r="H27" s="17">
        <f t="shared" si="2"/>
        <v>0.23012111637704052</v>
      </c>
      <c r="I27" s="17">
        <f t="shared" si="3"/>
        <v>-1.6684756806004498E-2</v>
      </c>
      <c r="J27" s="17">
        <f t="shared" si="4"/>
        <v>-2.2179047222221779</v>
      </c>
      <c r="K27" s="17">
        <f t="shared" si="5"/>
        <v>-0.31684353174602542</v>
      </c>
      <c r="L27" s="17">
        <v>28</v>
      </c>
      <c r="M27" s="17">
        <f t="shared" si="6"/>
        <v>0.25</v>
      </c>
      <c r="N27" s="17">
        <v>273</v>
      </c>
      <c r="O27" s="17">
        <f t="shared" ref="O27:P27" si="18">D27/7</f>
        <v>1</v>
      </c>
      <c r="P27" s="17">
        <f t="shared" si="18"/>
        <v>0</v>
      </c>
      <c r="Q27" s="17">
        <f t="shared" si="8"/>
        <v>273</v>
      </c>
      <c r="R27" s="17"/>
      <c r="S27" s="57">
        <v>0.22368421052631579</v>
      </c>
      <c r="T27" s="57" t="s">
        <v>63</v>
      </c>
      <c r="U27" s="58" t="s">
        <v>63</v>
      </c>
      <c r="V27" s="61" t="s">
        <v>63</v>
      </c>
      <c r="W27" s="57">
        <v>6</v>
      </c>
      <c r="X27" s="57">
        <f t="shared" si="9"/>
        <v>0.8571428571428571</v>
      </c>
      <c r="Y27" s="57">
        <f t="shared" si="10"/>
        <v>5.0983333333333336</v>
      </c>
      <c r="Z27" s="57">
        <v>0</v>
      </c>
      <c r="AA27" s="57" t="s">
        <v>35</v>
      </c>
      <c r="AB27" s="60">
        <f t="shared" si="11"/>
        <v>-0.69</v>
      </c>
      <c r="AC27" s="57">
        <v>0.18836574074074069</v>
      </c>
      <c r="AD27" s="57">
        <f t="shared" si="12"/>
        <v>-1.819613055555555</v>
      </c>
      <c r="AE27" s="57">
        <v>-5.68</v>
      </c>
      <c r="AF27" s="57">
        <v>-6.0055416666666597</v>
      </c>
      <c r="AG27" s="57">
        <v>-1</v>
      </c>
    </row>
    <row r="28" spans="1:33" ht="15.75" customHeight="1">
      <c r="A28" s="13" t="s">
        <v>81</v>
      </c>
      <c r="B28" s="13" t="s">
        <v>1008</v>
      </c>
      <c r="C28" s="17">
        <f t="shared" si="1"/>
        <v>17.545555555555556</v>
      </c>
      <c r="D28" s="17">
        <v>18</v>
      </c>
      <c r="E28" s="17">
        <v>0</v>
      </c>
      <c r="F28" s="17">
        <v>315.82</v>
      </c>
      <c r="G28" s="17">
        <v>-135.32</v>
      </c>
      <c r="H28" s="17">
        <f t="shared" si="2"/>
        <v>0.42847191438160975</v>
      </c>
      <c r="I28" s="17">
        <f t="shared" si="3"/>
        <v>-0.27308926420112661</v>
      </c>
      <c r="J28" s="17">
        <f t="shared" si="4"/>
        <v>-86.247051419999806</v>
      </c>
      <c r="K28" s="17">
        <f t="shared" si="5"/>
        <v>-4.7915028566666562</v>
      </c>
      <c r="L28" s="17">
        <v>56</v>
      </c>
      <c r="M28" s="17">
        <f t="shared" si="6"/>
        <v>0.32142857142857145</v>
      </c>
      <c r="N28" s="17">
        <v>252</v>
      </c>
      <c r="O28" s="17">
        <f t="shared" ref="O28:P28" si="19">D28/7</f>
        <v>2.5714285714285716</v>
      </c>
      <c r="P28" s="17">
        <f t="shared" si="19"/>
        <v>0</v>
      </c>
      <c r="Q28" s="17">
        <f t="shared" si="8"/>
        <v>98</v>
      </c>
      <c r="R28" s="17"/>
      <c r="S28" s="57">
        <v>0.27</v>
      </c>
      <c r="T28" s="57" t="s">
        <v>63</v>
      </c>
      <c r="U28" s="58" t="s">
        <v>63</v>
      </c>
      <c r="V28" s="61" t="s">
        <v>63</v>
      </c>
      <c r="W28" s="57">
        <v>11</v>
      </c>
      <c r="X28" s="57">
        <f t="shared" si="9"/>
        <v>0.61111111111111116</v>
      </c>
      <c r="Y28" s="57">
        <f t="shared" si="10"/>
        <v>12.301818181818181</v>
      </c>
      <c r="Z28" s="57">
        <v>0</v>
      </c>
      <c r="AA28" s="57" t="s">
        <v>35</v>
      </c>
      <c r="AB28" s="60">
        <f t="shared" si="11"/>
        <v>-0.69</v>
      </c>
      <c r="AC28" s="57">
        <v>0.18836574074074069</v>
      </c>
      <c r="AD28" s="57">
        <f t="shared" si="12"/>
        <v>-4.6790049999999983</v>
      </c>
      <c r="AE28" s="57">
        <v>-5.68</v>
      </c>
      <c r="AF28" s="57">
        <v>-5.8586136899999897</v>
      </c>
      <c r="AG28" s="57">
        <v>-7</v>
      </c>
    </row>
    <row r="29" spans="1:33" ht="15.75" customHeight="1">
      <c r="A29" s="13" t="s">
        <v>82</v>
      </c>
      <c r="B29" s="13"/>
      <c r="C29" s="17">
        <f t="shared" si="1"/>
        <v>16.989999999999998</v>
      </c>
      <c r="D29" s="17">
        <v>5</v>
      </c>
      <c r="E29" s="17">
        <v>0</v>
      </c>
      <c r="F29" s="17">
        <v>84.949999999999989</v>
      </c>
      <c r="G29" s="17">
        <v>0</v>
      </c>
      <c r="H29" s="17">
        <f t="shared" si="2"/>
        <v>0</v>
      </c>
      <c r="I29" s="17">
        <f t="shared" si="3"/>
        <v>0.14378702694395437</v>
      </c>
      <c r="J29" s="17">
        <f t="shared" si="4"/>
        <v>12.214707938888923</v>
      </c>
      <c r="K29" s="17">
        <f t="shared" si="5"/>
        <v>2.4429415877777845</v>
      </c>
      <c r="L29" s="17">
        <v>32</v>
      </c>
      <c r="M29" s="17">
        <f t="shared" si="6"/>
        <v>0.15625</v>
      </c>
      <c r="N29" s="17">
        <v>244</v>
      </c>
      <c r="O29" s="17">
        <f t="shared" ref="O29:P29" si="20">D29/7</f>
        <v>0.7142857142857143</v>
      </c>
      <c r="P29" s="17">
        <f t="shared" si="20"/>
        <v>0</v>
      </c>
      <c r="Q29" s="17">
        <f t="shared" si="8"/>
        <v>341</v>
      </c>
      <c r="R29" s="17"/>
      <c r="S29" s="57">
        <v>0.28183716075156579</v>
      </c>
      <c r="T29" s="57" t="s">
        <v>63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0.18836574074074069</v>
      </c>
      <c r="AD29" s="57">
        <f t="shared" si="12"/>
        <v>-1.2997236111111108</v>
      </c>
      <c r="AE29" s="57">
        <v>-5.68</v>
      </c>
      <c r="AF29" s="57">
        <v>-5.8586136899999897</v>
      </c>
      <c r="AG29" s="57">
        <v>-1</v>
      </c>
    </row>
    <row r="30" spans="1:33" ht="15.75" customHeight="1">
      <c r="A30" s="13" t="s">
        <v>84</v>
      </c>
      <c r="B30" s="13" t="s">
        <v>1009</v>
      </c>
      <c r="C30" s="17">
        <f t="shared" si="1"/>
        <v>16.989999999999998</v>
      </c>
      <c r="D30" s="17">
        <v>1</v>
      </c>
      <c r="E30" s="17">
        <v>0</v>
      </c>
      <c r="F30" s="17">
        <v>16.989999999999998</v>
      </c>
      <c r="G30" s="17">
        <v>0</v>
      </c>
      <c r="H30" s="17">
        <f t="shared" si="2"/>
        <v>0</v>
      </c>
      <c r="I30" s="17">
        <f t="shared" si="3"/>
        <v>0.15555865731476085</v>
      </c>
      <c r="J30" s="17">
        <f t="shared" si="4"/>
        <v>2.6429415877777864</v>
      </c>
      <c r="K30" s="17">
        <f t="shared" si="5"/>
        <v>2.6429415877777864</v>
      </c>
      <c r="L30" s="17">
        <v>42</v>
      </c>
      <c r="M30" s="17">
        <f t="shared" si="6"/>
        <v>2.3809523809523808E-2</v>
      </c>
      <c r="N30" s="17">
        <v>237</v>
      </c>
      <c r="O30" s="17">
        <f t="shared" ref="O30:P30" si="21">D30/7</f>
        <v>0.14285714285714285</v>
      </c>
      <c r="P30" s="17">
        <f t="shared" si="21"/>
        <v>0</v>
      </c>
      <c r="Q30" s="17">
        <f t="shared" si="8"/>
        <v>1659</v>
      </c>
      <c r="R30" s="17"/>
      <c r="S30" s="57">
        <v>0.29386437029063511</v>
      </c>
      <c r="T30" s="57" t="s">
        <v>63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0.18836574074074069</v>
      </c>
      <c r="AD30" s="57">
        <f t="shared" si="12"/>
        <v>-0.25994472222222215</v>
      </c>
      <c r="AE30" s="57">
        <v>-5.68</v>
      </c>
      <c r="AF30" s="57">
        <v>-5.8586136899999897</v>
      </c>
      <c r="AG30" s="57">
        <v>0</v>
      </c>
    </row>
    <row r="31" spans="1:33" ht="15.75" customHeight="1">
      <c r="A31" s="13" t="s">
        <v>85</v>
      </c>
      <c r="B31" s="35" t="s">
        <v>1010</v>
      </c>
      <c r="C31" s="17">
        <f t="shared" si="1"/>
        <v>15.99</v>
      </c>
      <c r="D31" s="17">
        <v>8</v>
      </c>
      <c r="E31" s="17">
        <v>0</v>
      </c>
      <c r="F31" s="17">
        <v>127.92</v>
      </c>
      <c r="G31" s="17">
        <v>-41.86</v>
      </c>
      <c r="H31" s="17">
        <f t="shared" si="2"/>
        <v>0.32723577235772355</v>
      </c>
      <c r="I31" s="17">
        <f t="shared" si="3"/>
        <v>-0.24637638600514142</v>
      </c>
      <c r="J31" s="17">
        <f t="shared" si="4"/>
        <v>-31.516467297777691</v>
      </c>
      <c r="K31" s="17">
        <f t="shared" si="5"/>
        <v>-3.9395584122222114</v>
      </c>
      <c r="L31" s="17">
        <v>65</v>
      </c>
      <c r="M31" s="17">
        <f t="shared" si="6"/>
        <v>0.12307692307692308</v>
      </c>
      <c r="N31" s="17">
        <v>225</v>
      </c>
      <c r="O31" s="17">
        <f t="shared" ref="O31:P31" si="22">D31/7</f>
        <v>1.1428571428571428</v>
      </c>
      <c r="P31" s="17">
        <f t="shared" si="22"/>
        <v>0</v>
      </c>
      <c r="Q31" s="17">
        <f t="shared" si="8"/>
        <v>196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0.32623318385650218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5</v>
      </c>
      <c r="X31" s="57">
        <f t="shared" si="9"/>
        <v>0.625</v>
      </c>
      <c r="Y31" s="57">
        <f t="shared" si="10"/>
        <v>8.3719999999999999</v>
      </c>
      <c r="Z31" s="57">
        <v>0</v>
      </c>
      <c r="AA31" s="57" t="s">
        <v>35</v>
      </c>
      <c r="AB31" s="60">
        <f t="shared" si="11"/>
        <v>-0.69</v>
      </c>
      <c r="AC31" s="57">
        <v>0.18836574074074069</v>
      </c>
      <c r="AD31" s="57">
        <f t="shared" si="12"/>
        <v>-2.0795577777777772</v>
      </c>
      <c r="AE31" s="57">
        <v>-5.68</v>
      </c>
      <c r="AF31" s="57">
        <v>-5.8586136899999897</v>
      </c>
      <c r="AG31" s="57">
        <v>-4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13" t="s">
        <v>1011</v>
      </c>
      <c r="B1" s="26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Info!B1:BJ7000""),3,FALSE),"""")"),"B084WP1KRK")</f>
        <v>B084WP1KRK</v>
      </c>
      <c r="B2" s="2" t="s">
        <v>1012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13.268957282352929</v>
      </c>
      <c r="D3" s="4">
        <f>SUM(D4:D99763)</f>
        <v>72</v>
      </c>
      <c r="E3" s="4"/>
      <c r="F3" s="5">
        <f t="shared" ref="F3:G3" si="0">SUM(F4:F99763)</f>
        <v>1504.28</v>
      </c>
      <c r="G3" s="5">
        <f t="shared" si="0"/>
        <v>0</v>
      </c>
      <c r="H3" s="6">
        <f>G3/F3*-1</f>
        <v>0</v>
      </c>
      <c r="I3" s="7">
        <f>J3/F3</f>
        <v>0.29276557555774191</v>
      </c>
      <c r="J3" s="5">
        <f>SUM(J4:J99763)</f>
        <v>440.40139999999997</v>
      </c>
      <c r="K3" s="5">
        <f>J3/D3</f>
        <v>6.116686111111111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Info!B2:BZ7000""),36,false)),"""")*-1"),-5.85861368999999)</f>
        <v>-5.8586136899999897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customHeight="1">
      <c r="A21" s="13" t="s">
        <v>68</v>
      </c>
      <c r="B21" s="13"/>
      <c r="C21" s="17">
        <f t="shared" ref="C21:C31" si="1">IFERROR(F21/D21," - ")</f>
        <v>19.990000000000002</v>
      </c>
      <c r="D21" s="17">
        <v>7</v>
      </c>
      <c r="E21" s="17">
        <v>0</v>
      </c>
      <c r="F21" s="17">
        <v>139.93</v>
      </c>
      <c r="G21" s="17">
        <v>0</v>
      </c>
      <c r="H21" s="17">
        <f t="shared" ref="H21:H31" si="2">G21/F21*-1</f>
        <v>0</v>
      </c>
      <c r="I21" s="17">
        <f t="shared" ref="I21:I31" si="3">J21/F21</f>
        <v>0.26760005002501247</v>
      </c>
      <c r="J21" s="17">
        <f t="shared" ref="J21:J31" si="4">F21*0.85+G21+AF21*D21+D21*AE21+AG21+AD21</f>
        <v>37.445274999999995</v>
      </c>
      <c r="K21" s="17">
        <f t="shared" ref="K21:K31" si="5">J21/D21</f>
        <v>5.3493249999999994</v>
      </c>
      <c r="L21" s="17">
        <v>183</v>
      </c>
      <c r="M21" s="17">
        <f t="shared" ref="M21:M31" si="6">IFERROR(D21/L21,"-")</f>
        <v>3.825136612021858E-2</v>
      </c>
      <c r="N21" s="17">
        <v>0</v>
      </c>
      <c r="O21" s="17">
        <f t="shared" ref="O21:P21" si="7">D21/7</f>
        <v>1</v>
      </c>
      <c r="P21" s="17">
        <f t="shared" si="7"/>
        <v>0</v>
      </c>
      <c r="Q21" s="17">
        <f t="shared" ref="Q21:Q31" si="8">ROUNDDOWN(N21/(O21+P21),0)</f>
        <v>0</v>
      </c>
      <c r="R21" s="17"/>
      <c r="S21" s="57">
        <v>0</v>
      </c>
      <c r="T21" s="57" t="s">
        <v>63</v>
      </c>
      <c r="U21" s="58" t="s">
        <v>63</v>
      </c>
      <c r="V21" s="61" t="s">
        <v>63</v>
      </c>
      <c r="W21" s="57">
        <v>0</v>
      </c>
      <c r="X21" s="57">
        <f t="shared" ref="X21:X31" si="9">IFERROR(W21/D21,0)</f>
        <v>0</v>
      </c>
      <c r="Y21" s="57">
        <f t="shared" ref="Y21:Y31" si="10">IFERROR(G21/(W21+Z21)*-1,0)</f>
        <v>0</v>
      </c>
      <c r="Z21" s="57">
        <v>0</v>
      </c>
      <c r="AA21" s="57" t="s">
        <v>35</v>
      </c>
      <c r="AB21" s="60">
        <f t="shared" ref="AB21:AB31" si="11">IF(OR(AA21="UsLargeStandardSize",AA21="UsSmallStandardSize"),-0.69,-0.48)</f>
        <v>-0.69</v>
      </c>
      <c r="AC21" s="57">
        <v>0.15375</v>
      </c>
      <c r="AD21" s="57">
        <f t="shared" ref="AD21:AD31" si="12">IFERROR(AB21*AC21*D21*2,0)</f>
        <v>-1.4852249999999998</v>
      </c>
      <c r="AE21" s="57">
        <v>-5.42</v>
      </c>
      <c r="AF21" s="57">
        <v>-6.01</v>
      </c>
      <c r="AG21" s="57">
        <v>0</v>
      </c>
    </row>
    <row r="22" spans="1:33" ht="15.75" customHeight="1">
      <c r="A22" s="13" t="s">
        <v>70</v>
      </c>
      <c r="B22" s="13"/>
      <c r="C22" s="17">
        <f t="shared" si="1"/>
        <v>20.99</v>
      </c>
      <c r="D22" s="17">
        <v>49</v>
      </c>
      <c r="E22" s="17">
        <v>0</v>
      </c>
      <c r="F22" s="17">
        <v>1028.51</v>
      </c>
      <c r="G22" s="17">
        <v>0</v>
      </c>
      <c r="H22" s="17">
        <f t="shared" si="2"/>
        <v>0</v>
      </c>
      <c r="I22" s="17">
        <f t="shared" si="3"/>
        <v>0.29534659361600757</v>
      </c>
      <c r="J22" s="17">
        <f t="shared" si="4"/>
        <v>303.76692499999996</v>
      </c>
      <c r="K22" s="17">
        <f t="shared" si="5"/>
        <v>6.1993249999999991</v>
      </c>
      <c r="L22" s="17">
        <v>471</v>
      </c>
      <c r="M22" s="17">
        <f t="shared" si="6"/>
        <v>0.1040339702760085</v>
      </c>
      <c r="N22" s="17">
        <v>0</v>
      </c>
      <c r="O22" s="17">
        <f t="shared" ref="O22:P22" si="13">D22/7</f>
        <v>7</v>
      </c>
      <c r="P22" s="17">
        <f t="shared" si="13"/>
        <v>0</v>
      </c>
      <c r="Q22" s="17">
        <f t="shared" si="8"/>
        <v>0</v>
      </c>
      <c r="R22" s="17"/>
      <c r="S22" s="57">
        <v>0.54545454545454541</v>
      </c>
      <c r="T22" s="57" t="s">
        <v>63</v>
      </c>
      <c r="U22" s="58" t="s">
        <v>63</v>
      </c>
      <c r="V22" s="61" t="s">
        <v>63</v>
      </c>
      <c r="W22" s="57">
        <v>0</v>
      </c>
      <c r="X22" s="57">
        <f t="shared" si="9"/>
        <v>0</v>
      </c>
      <c r="Y22" s="57">
        <f t="shared" si="10"/>
        <v>0</v>
      </c>
      <c r="Z22" s="57">
        <v>0</v>
      </c>
      <c r="AA22" s="57" t="s">
        <v>35</v>
      </c>
      <c r="AB22" s="60">
        <f t="shared" si="11"/>
        <v>-0.69</v>
      </c>
      <c r="AC22" s="57">
        <v>0.15375</v>
      </c>
      <c r="AD22" s="57">
        <f t="shared" si="12"/>
        <v>-10.396574999999999</v>
      </c>
      <c r="AE22" s="57">
        <v>-5.42</v>
      </c>
      <c r="AF22" s="57">
        <v>-6.01</v>
      </c>
      <c r="AG22" s="57">
        <v>0</v>
      </c>
    </row>
    <row r="23" spans="1:33" ht="15.75" customHeight="1">
      <c r="A23" s="13" t="s">
        <v>72</v>
      </c>
      <c r="B23" s="13"/>
      <c r="C23" s="17">
        <f t="shared" si="1"/>
        <v>20.990000000000002</v>
      </c>
      <c r="D23" s="17">
        <v>15</v>
      </c>
      <c r="E23" s="17">
        <v>0</v>
      </c>
      <c r="F23" s="17">
        <v>314.85000000000002</v>
      </c>
      <c r="G23" s="17">
        <v>0</v>
      </c>
      <c r="H23" s="17">
        <f t="shared" si="2"/>
        <v>0</v>
      </c>
      <c r="I23" s="17">
        <f t="shared" si="3"/>
        <v>0.29534659361600768</v>
      </c>
      <c r="J23" s="17">
        <f t="shared" si="4"/>
        <v>92.989875000000026</v>
      </c>
      <c r="K23" s="17">
        <f t="shared" si="5"/>
        <v>6.1993250000000018</v>
      </c>
      <c r="L23" s="17">
        <v>398</v>
      </c>
      <c r="M23" s="17">
        <f t="shared" si="6"/>
        <v>3.7688442211055273E-2</v>
      </c>
      <c r="N23" s="17">
        <v>0</v>
      </c>
      <c r="O23" s="17">
        <f t="shared" ref="O23:P23" si="14">D23/7</f>
        <v>2.1428571428571428</v>
      </c>
      <c r="P23" s="17">
        <f t="shared" si="14"/>
        <v>0</v>
      </c>
      <c r="Q23" s="17">
        <f t="shared" si="8"/>
        <v>0</v>
      </c>
      <c r="R23" s="17"/>
      <c r="S23" s="57">
        <v>14.75</v>
      </c>
      <c r="T23" s="57" t="s">
        <v>63</v>
      </c>
      <c r="U23" s="58" t="s">
        <v>63</v>
      </c>
      <c r="V23" s="61" t="s">
        <v>63</v>
      </c>
      <c r="W23" s="57">
        <v>0</v>
      </c>
      <c r="X23" s="57">
        <f t="shared" si="9"/>
        <v>0</v>
      </c>
      <c r="Y23" s="57">
        <f t="shared" si="10"/>
        <v>0</v>
      </c>
      <c r="Z23" s="57">
        <v>0</v>
      </c>
      <c r="AA23" s="57" t="s">
        <v>35</v>
      </c>
      <c r="AB23" s="60">
        <f t="shared" si="11"/>
        <v>-0.69</v>
      </c>
      <c r="AC23" s="57">
        <v>0.15375</v>
      </c>
      <c r="AD23" s="57">
        <f t="shared" si="12"/>
        <v>-3.1826249999999998</v>
      </c>
      <c r="AE23" s="57">
        <v>-5.42</v>
      </c>
      <c r="AF23" s="57">
        <v>-6.01</v>
      </c>
      <c r="AG23" s="57">
        <v>0</v>
      </c>
    </row>
    <row r="24" spans="1:33" ht="15.75" customHeight="1">
      <c r="A24" s="13" t="s">
        <v>74</v>
      </c>
      <c r="B24" s="13"/>
      <c r="C24" s="17">
        <f t="shared" si="1"/>
        <v>20.99</v>
      </c>
      <c r="D24" s="17">
        <v>1</v>
      </c>
      <c r="E24" s="17">
        <v>0</v>
      </c>
      <c r="F24" s="17">
        <v>20.99</v>
      </c>
      <c r="G24" s="17">
        <v>0</v>
      </c>
      <c r="H24" s="17">
        <f t="shared" si="2"/>
        <v>0</v>
      </c>
      <c r="I24" s="17">
        <f t="shared" si="3"/>
        <v>0.29534659361600762</v>
      </c>
      <c r="J24" s="17">
        <f t="shared" si="4"/>
        <v>6.199325</v>
      </c>
      <c r="K24" s="17">
        <f t="shared" si="5"/>
        <v>6.199325</v>
      </c>
      <c r="L24" s="17">
        <v>18</v>
      </c>
      <c r="M24" s="17">
        <f t="shared" si="6"/>
        <v>5.5555555555555552E-2</v>
      </c>
      <c r="N24" s="17">
        <v>0</v>
      </c>
      <c r="O24" s="17">
        <f t="shared" ref="O24:P24" si="15">D24/7</f>
        <v>0.14285714285714285</v>
      </c>
      <c r="P24" s="17">
        <f t="shared" si="15"/>
        <v>0</v>
      </c>
      <c r="Q24" s="17">
        <f t="shared" si="8"/>
        <v>0</v>
      </c>
      <c r="R24" s="17"/>
      <c r="S24" s="57">
        <v>27.6</v>
      </c>
      <c r="T24" s="57" t="s">
        <v>63</v>
      </c>
      <c r="U24" s="58" t="s">
        <v>63</v>
      </c>
      <c r="V24" s="61" t="s">
        <v>63</v>
      </c>
      <c r="W24" s="57">
        <v>0</v>
      </c>
      <c r="X24" s="57">
        <f t="shared" si="9"/>
        <v>0</v>
      </c>
      <c r="Y24" s="57">
        <f t="shared" si="10"/>
        <v>0</v>
      </c>
      <c r="Z24" s="57">
        <v>0</v>
      </c>
      <c r="AA24" s="57" t="s">
        <v>35</v>
      </c>
      <c r="AB24" s="60">
        <f t="shared" si="11"/>
        <v>-0.69</v>
      </c>
      <c r="AC24" s="57">
        <v>0.15375</v>
      </c>
      <c r="AD24" s="57">
        <f t="shared" si="12"/>
        <v>-0.21217499999999997</v>
      </c>
      <c r="AE24" s="57">
        <v>-5.42</v>
      </c>
      <c r="AF24" s="57">
        <v>-6.01</v>
      </c>
      <c r="AG24" s="57">
        <v>0</v>
      </c>
    </row>
    <row r="25" spans="1:33" ht="15.75" customHeight="1">
      <c r="A25" s="13" t="s">
        <v>76</v>
      </c>
      <c r="B25" s="13" t="s">
        <v>1013</v>
      </c>
      <c r="C25" s="17" t="str">
        <f t="shared" si="1"/>
        <v xml:space="preserve"> - </v>
      </c>
      <c r="D25" s="17">
        <v>0</v>
      </c>
      <c r="E25" s="17">
        <v>0</v>
      </c>
      <c r="F25" s="17">
        <v>0</v>
      </c>
      <c r="G25" s="17">
        <v>0</v>
      </c>
      <c r="H25" s="17" t="e">
        <f t="shared" si="2"/>
        <v>#DIV/0!</v>
      </c>
      <c r="I25" s="17" t="e">
        <f t="shared" si="3"/>
        <v>#DIV/0!</v>
      </c>
      <c r="J25" s="17">
        <f t="shared" si="4"/>
        <v>0</v>
      </c>
      <c r="K25" s="17" t="e">
        <f t="shared" si="5"/>
        <v>#DIV/0!</v>
      </c>
      <c r="L25" s="17">
        <v>0</v>
      </c>
      <c r="M25" s="17" t="str">
        <f t="shared" si="6"/>
        <v>-</v>
      </c>
      <c r="N25" s="17">
        <v>0</v>
      </c>
      <c r="O25" s="17">
        <f t="shared" ref="O25:P25" si="16">D25/7</f>
        <v>0</v>
      </c>
      <c r="P25" s="17">
        <f t="shared" si="16"/>
        <v>0</v>
      </c>
      <c r="Q25" s="17" t="e">
        <f t="shared" si="8"/>
        <v>#DIV/0!</v>
      </c>
      <c r="R25" s="17"/>
      <c r="S25" s="57">
        <v>1.1570247933884299</v>
      </c>
      <c r="T25" s="57" t="s">
        <v>63</v>
      </c>
      <c r="U25" s="58" t="s">
        <v>63</v>
      </c>
      <c r="V25" s="61" t="s">
        <v>63</v>
      </c>
      <c r="W25" s="57">
        <v>0</v>
      </c>
      <c r="X25" s="57">
        <f t="shared" si="9"/>
        <v>0</v>
      </c>
      <c r="Y25" s="57">
        <f t="shared" si="10"/>
        <v>0</v>
      </c>
      <c r="Z25" s="57">
        <v>0</v>
      </c>
      <c r="AA25" s="57" t="s">
        <v>35</v>
      </c>
      <c r="AB25" s="60">
        <f t="shared" si="11"/>
        <v>-0.69</v>
      </c>
      <c r="AC25" s="57">
        <v>0.15375</v>
      </c>
      <c r="AD25" s="57">
        <f t="shared" si="12"/>
        <v>0</v>
      </c>
      <c r="AE25" s="57">
        <v>-5.42</v>
      </c>
      <c r="AF25" s="57">
        <v>-6.0055416666666597</v>
      </c>
      <c r="AG25" s="57">
        <v>0</v>
      </c>
    </row>
    <row r="26" spans="1:33" ht="15.75" customHeight="1">
      <c r="A26" s="13" t="s">
        <v>78</v>
      </c>
      <c r="B26" s="13"/>
      <c r="C26" s="17" t="str">
        <f t="shared" si="1"/>
        <v xml:space="preserve"> - </v>
      </c>
      <c r="D26" s="17">
        <v>0</v>
      </c>
      <c r="E26" s="17">
        <v>0</v>
      </c>
      <c r="F26" s="17">
        <v>0</v>
      </c>
      <c r="G26" s="17">
        <v>0</v>
      </c>
      <c r="H26" s="17" t="e">
        <f t="shared" si="2"/>
        <v>#DIV/0!</v>
      </c>
      <c r="I26" s="17" t="e">
        <f t="shared" si="3"/>
        <v>#DIV/0!</v>
      </c>
      <c r="J26" s="17">
        <f t="shared" si="4"/>
        <v>0</v>
      </c>
      <c r="K26" s="17" t="e">
        <f t="shared" si="5"/>
        <v>#DIV/0!</v>
      </c>
      <c r="L26" s="17">
        <v>0</v>
      </c>
      <c r="M26" s="17" t="str">
        <f t="shared" si="6"/>
        <v>-</v>
      </c>
      <c r="N26" s="17">
        <v>0</v>
      </c>
      <c r="O26" s="17">
        <f t="shared" ref="O26:P26" si="17">D26/7</f>
        <v>0</v>
      </c>
      <c r="P26" s="17">
        <f t="shared" si="17"/>
        <v>0</v>
      </c>
      <c r="Q26" s="17" t="e">
        <f t="shared" si="8"/>
        <v>#DIV/0!</v>
      </c>
      <c r="R26" s="17"/>
      <c r="S26" s="57">
        <v>1.308411214953271</v>
      </c>
      <c r="T26" s="57" t="s">
        <v>63</v>
      </c>
      <c r="U26" s="58" t="s">
        <v>63</v>
      </c>
      <c r="V26" s="61" t="s">
        <v>63</v>
      </c>
      <c r="W26" s="57">
        <v>0</v>
      </c>
      <c r="X26" s="57">
        <f t="shared" si="9"/>
        <v>0</v>
      </c>
      <c r="Y26" s="57">
        <f t="shared" si="10"/>
        <v>0</v>
      </c>
      <c r="Z26" s="57">
        <v>0</v>
      </c>
      <c r="AA26" s="57" t="s">
        <v>35</v>
      </c>
      <c r="AB26" s="60">
        <f t="shared" si="11"/>
        <v>-0.69</v>
      </c>
      <c r="AC26" s="57">
        <v>0.15375</v>
      </c>
      <c r="AD26" s="57">
        <f t="shared" si="12"/>
        <v>0</v>
      </c>
      <c r="AE26" s="57">
        <v>-5.42</v>
      </c>
      <c r="AF26" s="57">
        <v>-6.0055416666666597</v>
      </c>
      <c r="AG26" s="57">
        <v>0</v>
      </c>
    </row>
    <row r="27" spans="1:33" ht="15.75" customHeight="1">
      <c r="A27" s="13" t="s">
        <v>79</v>
      </c>
      <c r="B27" s="13"/>
      <c r="C27" s="17" t="str">
        <f t="shared" si="1"/>
        <v xml:space="preserve"> - </v>
      </c>
      <c r="D27" s="17">
        <v>0</v>
      </c>
      <c r="E27" s="17">
        <v>0</v>
      </c>
      <c r="F27" s="17">
        <v>0</v>
      </c>
      <c r="G27" s="17">
        <v>0</v>
      </c>
      <c r="H27" s="17" t="e">
        <f t="shared" si="2"/>
        <v>#DIV/0!</v>
      </c>
      <c r="I27" s="17" t="e">
        <f t="shared" si="3"/>
        <v>#DIV/0!</v>
      </c>
      <c r="J27" s="17">
        <f t="shared" si="4"/>
        <v>0</v>
      </c>
      <c r="K27" s="17" t="e">
        <f t="shared" si="5"/>
        <v>#DIV/0!</v>
      </c>
      <c r="L27" s="17">
        <v>0</v>
      </c>
      <c r="M27" s="17" t="str">
        <f t="shared" si="6"/>
        <v>-</v>
      </c>
      <c r="N27" s="17">
        <v>0</v>
      </c>
      <c r="O27" s="17">
        <f t="shared" ref="O27:P27" si="18">D27/7</f>
        <v>0</v>
      </c>
      <c r="P27" s="17">
        <f t="shared" si="18"/>
        <v>0</v>
      </c>
      <c r="Q27" s="17" t="e">
        <f t="shared" si="8"/>
        <v>#DIV/0!</v>
      </c>
      <c r="R27" s="17"/>
      <c r="S27" s="57">
        <v>0</v>
      </c>
      <c r="T27" s="57" t="s">
        <v>63</v>
      </c>
      <c r="U27" s="58" t="s">
        <v>63</v>
      </c>
      <c r="V27" s="61" t="s">
        <v>63</v>
      </c>
      <c r="W27" s="57">
        <v>0</v>
      </c>
      <c r="X27" s="57">
        <f t="shared" si="9"/>
        <v>0</v>
      </c>
      <c r="Y27" s="57">
        <f t="shared" si="10"/>
        <v>0</v>
      </c>
      <c r="Z27" s="57">
        <v>0</v>
      </c>
      <c r="AA27" s="57" t="s">
        <v>35</v>
      </c>
      <c r="AB27" s="60">
        <f t="shared" si="11"/>
        <v>-0.69</v>
      </c>
      <c r="AC27" s="57">
        <v>0.15375</v>
      </c>
      <c r="AD27" s="57">
        <f t="shared" si="12"/>
        <v>0</v>
      </c>
      <c r="AE27" s="57">
        <v>-5.42</v>
      </c>
      <c r="AF27" s="57">
        <v>-6.0055416666666597</v>
      </c>
      <c r="AG27" s="57">
        <v>0</v>
      </c>
    </row>
    <row r="28" spans="1:33" ht="15.75" customHeight="1">
      <c r="A28" s="13" t="s">
        <v>81</v>
      </c>
      <c r="B28" s="13"/>
      <c r="C28" s="17" t="str">
        <f t="shared" si="1"/>
        <v xml:space="preserve"> - </v>
      </c>
      <c r="D28" s="17">
        <v>0</v>
      </c>
      <c r="E28" s="17">
        <v>0</v>
      </c>
      <c r="F28" s="17">
        <v>0</v>
      </c>
      <c r="G28" s="17">
        <v>0</v>
      </c>
      <c r="H28" s="17" t="e">
        <f t="shared" si="2"/>
        <v>#DIV/0!</v>
      </c>
      <c r="I28" s="17" t="e">
        <f t="shared" si="3"/>
        <v>#DIV/0!</v>
      </c>
      <c r="J28" s="17">
        <f t="shared" si="4"/>
        <v>0</v>
      </c>
      <c r="K28" s="17" t="e">
        <f t="shared" si="5"/>
        <v>#DIV/0!</v>
      </c>
      <c r="L28" s="17">
        <v>0</v>
      </c>
      <c r="M28" s="17" t="str">
        <f t="shared" si="6"/>
        <v>-</v>
      </c>
      <c r="N28" s="17">
        <v>0</v>
      </c>
      <c r="O28" s="17">
        <f t="shared" ref="O28:P28" si="19">D28/7</f>
        <v>0</v>
      </c>
      <c r="P28" s="17">
        <f t="shared" si="19"/>
        <v>0</v>
      </c>
      <c r="Q28" s="17" t="e">
        <f t="shared" si="8"/>
        <v>#DIV/0!</v>
      </c>
      <c r="R28" s="17"/>
      <c r="S28" s="57">
        <v>0</v>
      </c>
      <c r="T28" s="57" t="s">
        <v>63</v>
      </c>
      <c r="U28" s="58" t="s">
        <v>63</v>
      </c>
      <c r="V28" s="61" t="s">
        <v>63</v>
      </c>
      <c r="W28" s="57">
        <v>0</v>
      </c>
      <c r="X28" s="57">
        <f t="shared" si="9"/>
        <v>0</v>
      </c>
      <c r="Y28" s="57">
        <f t="shared" si="10"/>
        <v>0</v>
      </c>
      <c r="Z28" s="57">
        <v>0</v>
      </c>
      <c r="AA28" s="57" t="s">
        <v>35</v>
      </c>
      <c r="AB28" s="60">
        <f t="shared" si="11"/>
        <v>-0.69</v>
      </c>
      <c r="AC28" s="57">
        <v>0.15375</v>
      </c>
      <c r="AD28" s="57">
        <f t="shared" si="12"/>
        <v>0</v>
      </c>
      <c r="AE28" s="57">
        <v>-5.42</v>
      </c>
      <c r="AF28" s="57">
        <v>-5.8586136899999897</v>
      </c>
      <c r="AG28" s="57">
        <v>0</v>
      </c>
    </row>
    <row r="29" spans="1:33" ht="15.75" customHeight="1">
      <c r="A29" s="13" t="s">
        <v>82</v>
      </c>
      <c r="B29" s="13"/>
      <c r="C29" s="17" t="str">
        <f t="shared" si="1"/>
        <v xml:space="preserve"> - </v>
      </c>
      <c r="D29" s="17">
        <v>0</v>
      </c>
      <c r="E29" s="17">
        <v>0</v>
      </c>
      <c r="F29" s="17">
        <v>0</v>
      </c>
      <c r="G29" s="17">
        <v>0</v>
      </c>
      <c r="H29" s="17" t="e">
        <f t="shared" si="2"/>
        <v>#DIV/0!</v>
      </c>
      <c r="I29" s="17" t="e">
        <f t="shared" si="3"/>
        <v>#DIV/0!</v>
      </c>
      <c r="J29" s="17">
        <f t="shared" si="4"/>
        <v>0</v>
      </c>
      <c r="K29" s="17" t="e">
        <f t="shared" si="5"/>
        <v>#DIV/0!</v>
      </c>
      <c r="L29" s="17">
        <v>0</v>
      </c>
      <c r="M29" s="17" t="str">
        <f t="shared" si="6"/>
        <v>-</v>
      </c>
      <c r="N29" s="17">
        <v>0</v>
      </c>
      <c r="O29" s="17">
        <f t="shared" ref="O29:P29" si="20">D29/7</f>
        <v>0</v>
      </c>
      <c r="P29" s="17">
        <f t="shared" si="20"/>
        <v>0</v>
      </c>
      <c r="Q29" s="17" t="e">
        <f t="shared" si="8"/>
        <v>#DIV/0!</v>
      </c>
      <c r="R29" s="17"/>
      <c r="S29" s="57">
        <v>0</v>
      </c>
      <c r="T29" s="57" t="s">
        <v>63</v>
      </c>
      <c r="U29" s="58" t="s">
        <v>63</v>
      </c>
      <c r="V29" s="61" t="s">
        <v>63</v>
      </c>
      <c r="W29" s="57">
        <v>0</v>
      </c>
      <c r="X29" s="57">
        <f t="shared" si="9"/>
        <v>0</v>
      </c>
      <c r="Y29" s="57">
        <f t="shared" si="10"/>
        <v>0</v>
      </c>
      <c r="Z29" s="57">
        <v>0</v>
      </c>
      <c r="AA29" s="57" t="s">
        <v>35</v>
      </c>
      <c r="AB29" s="60">
        <f t="shared" si="11"/>
        <v>-0.69</v>
      </c>
      <c r="AC29" s="57">
        <v>0.15375</v>
      </c>
      <c r="AD29" s="57">
        <f t="shared" si="12"/>
        <v>0</v>
      </c>
      <c r="AE29" s="57">
        <v>-5.42</v>
      </c>
      <c r="AF29" s="57">
        <v>-5.8586136899999897</v>
      </c>
      <c r="AG29" s="57">
        <v>0</v>
      </c>
    </row>
    <row r="30" spans="1:33" ht="15.75" customHeight="1">
      <c r="A30" s="13" t="s">
        <v>84</v>
      </c>
      <c r="B30" s="13"/>
      <c r="C30" s="17" t="str">
        <f t="shared" si="1"/>
        <v xml:space="preserve"> - </v>
      </c>
      <c r="D30" s="17">
        <v>0</v>
      </c>
      <c r="E30" s="17">
        <v>0</v>
      </c>
      <c r="F30" s="17">
        <v>0</v>
      </c>
      <c r="G30" s="17">
        <v>0</v>
      </c>
      <c r="H30" s="17" t="e">
        <f t="shared" si="2"/>
        <v>#DIV/0!</v>
      </c>
      <c r="I30" s="17" t="e">
        <f t="shared" si="3"/>
        <v>#DIV/0!</v>
      </c>
      <c r="J30" s="17">
        <f t="shared" si="4"/>
        <v>0</v>
      </c>
      <c r="K30" s="17" t="e">
        <f t="shared" si="5"/>
        <v>#DIV/0!</v>
      </c>
      <c r="L30" s="17">
        <v>0</v>
      </c>
      <c r="M30" s="17" t="str">
        <f t="shared" si="6"/>
        <v>-</v>
      </c>
      <c r="N30" s="17">
        <v>0</v>
      </c>
      <c r="O30" s="17">
        <f t="shared" ref="O30:P30" si="21">D30/7</f>
        <v>0</v>
      </c>
      <c r="P30" s="17">
        <f t="shared" si="21"/>
        <v>0</v>
      </c>
      <c r="Q30" s="17" t="e">
        <f t="shared" si="8"/>
        <v>#DIV/0!</v>
      </c>
      <c r="R30" s="17"/>
      <c r="S30" s="57">
        <v>0</v>
      </c>
      <c r="T30" s="57" t="s">
        <v>63</v>
      </c>
      <c r="U30" s="58" t="s">
        <v>63</v>
      </c>
      <c r="V30" s="61" t="s">
        <v>63</v>
      </c>
      <c r="W30" s="57">
        <v>0</v>
      </c>
      <c r="X30" s="57">
        <f t="shared" si="9"/>
        <v>0</v>
      </c>
      <c r="Y30" s="57">
        <f t="shared" si="10"/>
        <v>0</v>
      </c>
      <c r="Z30" s="57">
        <v>0</v>
      </c>
      <c r="AA30" s="57" t="s">
        <v>35</v>
      </c>
      <c r="AB30" s="60">
        <f t="shared" si="11"/>
        <v>-0.69</v>
      </c>
      <c r="AC30" s="57">
        <v>0.15375</v>
      </c>
      <c r="AD30" s="57">
        <f t="shared" si="12"/>
        <v>0</v>
      </c>
      <c r="AE30" s="57">
        <v>-5.42</v>
      </c>
      <c r="AF30" s="57">
        <v>-5.8586136899999897</v>
      </c>
      <c r="AG30" s="57">
        <v>0</v>
      </c>
    </row>
    <row r="31" spans="1:33" ht="15.75" customHeight="1">
      <c r="A31" s="13" t="s">
        <v>85</v>
      </c>
      <c r="B31" s="13"/>
      <c r="C31" s="17" t="str">
        <f t="shared" si="1"/>
        <v xml:space="preserve"> - </v>
      </c>
      <c r="D31" s="17">
        <v>0</v>
      </c>
      <c r="E31" s="17">
        <v>0</v>
      </c>
      <c r="F31" s="17">
        <v>0</v>
      </c>
      <c r="G31" s="17">
        <v>0</v>
      </c>
      <c r="H31" s="17" t="e">
        <f t="shared" si="2"/>
        <v>#DIV/0!</v>
      </c>
      <c r="I31" s="17" t="e">
        <f t="shared" si="3"/>
        <v>#DIV/0!</v>
      </c>
      <c r="J31" s="17">
        <f t="shared" si="4"/>
        <v>0</v>
      </c>
      <c r="K31" s="17" t="e">
        <f t="shared" si="5"/>
        <v>#DIV/0!</v>
      </c>
      <c r="L31" s="17">
        <v>0</v>
      </c>
      <c r="M31" s="17" t="str">
        <f t="shared" si="6"/>
        <v>-</v>
      </c>
      <c r="N31" s="17">
        <v>0</v>
      </c>
      <c r="O31" s="17">
        <f t="shared" ref="O31:P31" si="22">D31/7</f>
        <v>0</v>
      </c>
      <c r="P31" s="17">
        <f t="shared" si="22"/>
        <v>0</v>
      </c>
      <c r="Q31" s="17" t="e">
        <f t="shared" si="8"/>
        <v>#DIV/0!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0.15375</v>
      </c>
      <c r="AD31" s="57">
        <f t="shared" si="12"/>
        <v>0</v>
      </c>
      <c r="AE31" s="57">
        <v>-5.42</v>
      </c>
      <c r="AF31" s="57">
        <v>-5.8586136899999897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  <mergeCell ref="Q1:Q2"/>
    <mergeCell ref="R1:R2"/>
    <mergeCell ref="S1:S2"/>
    <mergeCell ref="T1:T2"/>
    <mergeCell ref="U1:U2"/>
    <mergeCell ref="L1:L2"/>
    <mergeCell ref="M1:M2"/>
    <mergeCell ref="N1:N2"/>
    <mergeCell ref="O1:O2"/>
    <mergeCell ref="P1:P2"/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</mergeCells>
  <pageMargins left="0.7" right="0.7" top="0.75" bottom="0.75" header="0" footer="0"/>
  <pageSetup orientation="portrait"/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G1000"/>
  <sheetViews>
    <sheetView tabSelected="1" workbookViewId="0">
      <pane xSplit="2" ySplit="3" topLeftCell="C4" activePane="bottomRight" state="frozen"/>
      <selection activeCell="C4" sqref="C4:AG31"/>
      <selection pane="topRight" activeCell="C4" sqref="C4:AG31"/>
      <selection pane="bottomLeft" activeCell="C4" sqref="C4:AG31"/>
      <selection pane="bottomRight" activeCell="C4" sqref="C4:AG31"/>
    </sheetView>
  </sheetViews>
  <sheetFormatPr baseColWidth="10" defaultColWidth="14.5" defaultRowHeight="15" customHeight="1"/>
  <cols>
    <col min="1" max="1" width="14.83203125" customWidth="1"/>
    <col min="2" max="2" width="44.6640625" customWidth="1"/>
    <col min="3" max="3" width="9.1640625" customWidth="1"/>
    <col min="4" max="4" width="6.5" customWidth="1"/>
    <col min="5" max="5" width="9.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6.83203125" customWidth="1"/>
    <col min="16" max="16" width="11" customWidth="1"/>
    <col min="17" max="18" width="8.5" customWidth="1"/>
    <col min="19" max="19" width="8.33203125" customWidth="1"/>
    <col min="20" max="20" width="11.5" customWidth="1"/>
    <col min="21" max="21" width="13.33203125" customWidth="1"/>
    <col min="22" max="22" width="1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>
      <c r="A1" s="55" t="str">
        <f ca="1">IFERROR(__xludf.DUMMYFUNCTION("IFERROR(VLOOKUP(B2,IMPORTRANGE(""https://docs.google.com/spreadsheets/d/1x0DhHglkXKoEBOD2MBsuK_EyIr1ouxD2ftIpqOYFa-k/edit?usp=sharing"",""OllieShops-SKU-Specific Info!B1:BJ7000""),4,FALSE),"""")"),"")</f>
        <v/>
      </c>
      <c r="B1" s="37"/>
      <c r="C1" s="38" t="s">
        <v>0</v>
      </c>
      <c r="D1" s="40" t="s">
        <v>1</v>
      </c>
      <c r="E1" s="40" t="s">
        <v>2</v>
      </c>
      <c r="F1" s="42" t="s">
        <v>3</v>
      </c>
      <c r="G1" s="42" t="s">
        <v>4</v>
      </c>
      <c r="H1" s="43" t="s">
        <v>5</v>
      </c>
      <c r="I1" s="40" t="s">
        <v>6</v>
      </c>
      <c r="J1" s="40" t="s">
        <v>7</v>
      </c>
      <c r="K1" s="40" t="s">
        <v>8</v>
      </c>
      <c r="L1" s="40" t="s">
        <v>9</v>
      </c>
      <c r="M1" s="47" t="s">
        <v>10</v>
      </c>
      <c r="N1" s="48" t="s">
        <v>11</v>
      </c>
      <c r="O1" s="40" t="s">
        <v>12</v>
      </c>
      <c r="P1" s="40" t="s">
        <v>13</v>
      </c>
      <c r="Q1" s="40" t="s">
        <v>14</v>
      </c>
      <c r="R1" s="40" t="s">
        <v>15</v>
      </c>
      <c r="S1" s="49" t="s">
        <v>16</v>
      </c>
      <c r="T1" s="50" t="s">
        <v>17</v>
      </c>
      <c r="U1" s="50" t="s">
        <v>18</v>
      </c>
      <c r="V1" s="50" t="s">
        <v>19</v>
      </c>
      <c r="W1" s="50" t="s">
        <v>20</v>
      </c>
      <c r="X1" s="50" t="s">
        <v>21</v>
      </c>
      <c r="Y1" s="50" t="s">
        <v>22</v>
      </c>
      <c r="Z1" s="50" t="s">
        <v>23</v>
      </c>
      <c r="AA1" s="50" t="s">
        <v>24</v>
      </c>
      <c r="AB1" s="50" t="s">
        <v>25</v>
      </c>
      <c r="AC1" s="50" t="s">
        <v>26</v>
      </c>
      <c r="AD1" s="52" t="s">
        <v>27</v>
      </c>
      <c r="AE1" s="53" t="s">
        <v>28</v>
      </c>
      <c r="AF1" s="54" t="s">
        <v>29</v>
      </c>
      <c r="AG1" s="53" t="s">
        <v>30</v>
      </c>
    </row>
    <row r="2" spans="1:33" ht="15.75" customHeight="1">
      <c r="A2" s="1" t="str">
        <f ca="1">IFERROR(__xludf.DUMMYFUNCTION("IFERROR(VLOOKUP(B2,IMPORTRANGE(""https://docs.google.com/spreadsheets/d/1x0DhHglkXKoEBOD2MBsuK_EyIr1ouxD2ftIpqOYFa-k/edit?usp=sharing"",""OllieShops-SKU-Specific Info!B1:BJ7000""),3,FALSE),"""")"),"")</f>
        <v/>
      </c>
      <c r="B2" s="2" t="s">
        <v>1011</v>
      </c>
      <c r="C2" s="39"/>
      <c r="D2" s="41"/>
      <c r="E2" s="39"/>
      <c r="F2" s="41"/>
      <c r="G2" s="41"/>
      <c r="H2" s="44"/>
      <c r="I2" s="41"/>
      <c r="J2" s="41"/>
      <c r="K2" s="44"/>
      <c r="L2" s="44"/>
      <c r="M2" s="44"/>
      <c r="N2" s="41"/>
      <c r="O2" s="41"/>
      <c r="P2" s="39"/>
      <c r="Q2" s="41"/>
      <c r="R2" s="41"/>
      <c r="S2" s="37"/>
      <c r="T2" s="37"/>
      <c r="U2" s="51"/>
      <c r="V2" s="51"/>
      <c r="W2" s="37"/>
      <c r="X2" s="37"/>
      <c r="Y2" s="37"/>
      <c r="Z2" s="37"/>
      <c r="AA2" s="51"/>
      <c r="AB2" s="51"/>
      <c r="AC2" s="51"/>
      <c r="AD2" s="51"/>
      <c r="AE2" s="37"/>
      <c r="AF2" s="37"/>
      <c r="AG2" s="37"/>
    </row>
    <row r="3" spans="1:33" ht="50.25" customHeight="1">
      <c r="A3" s="45" t="s">
        <v>32</v>
      </c>
      <c r="B3" s="46"/>
      <c r="C3" s="3">
        <f>((AE31+AF31)/0.85)*-1</f>
        <v>13.458083827941177</v>
      </c>
      <c r="D3" s="4">
        <f>SUM(D4:D99763)</f>
        <v>15</v>
      </c>
      <c r="E3" s="4"/>
      <c r="F3" s="5">
        <f t="shared" ref="F3:G3" si="0">SUM(F4:F99763)</f>
        <v>344.85</v>
      </c>
      <c r="G3" s="5">
        <f t="shared" si="0"/>
        <v>0</v>
      </c>
      <c r="H3" s="6">
        <f>G3/F3*-1</f>
        <v>0</v>
      </c>
      <c r="I3" s="7">
        <f>J3/F3</f>
        <v>0.34484181511889223</v>
      </c>
      <c r="J3" s="5">
        <f>SUM(J4:J99763)</f>
        <v>118.91869994375</v>
      </c>
      <c r="K3" s="5">
        <f>J3/D3</f>
        <v>7.9279133295833333</v>
      </c>
      <c r="L3" s="4"/>
      <c r="M3" s="8"/>
      <c r="N3" s="9"/>
      <c r="O3" s="4" t="str">
        <f ca="1">IFERROR(__xludf.DUMMYFUNCTION("IFERROR(VLOOKUP(B2,IMPORTRANGE(""https://docs.google.com/spreadsheets/d/1owCo6kL_VFQ5nPTdNogErmCBLjNiktT1m3SzTrxu3R0/edit#gid=2146806407"",""Ollie Shops - Compiled!b1:g5000""),2,FALSE),"""")"),"")</f>
        <v/>
      </c>
      <c r="P3" s="4"/>
      <c r="Q3" s="10"/>
      <c r="R3" s="10"/>
      <c r="S3" s="11"/>
      <c r="T3" s="9" t="str">
        <f ca="1">IFERROR(__xludf.DUMMYFUNCTION("CONCATENATE(""Deliverr QTY"", ""-"",IFERROR(VLOOKUP($B$2,IMPORTRANGE(""https://docs.google.com/spreadsheets/d/1r2vTm39FaDafFua8PiyyVBwv_jgg8D5E66OgOc9wAMQ/edit#gid=0"",""Sheet1!A1:AD5000""),3,FALSE),""""))"),"Deliverr QTY-")</f>
        <v>Deliverr QTY-</v>
      </c>
      <c r="U3" s="9" t="str">
        <f ca="1">IFERROR(__xludf.DUMMYFUNCTION("CONCATENATE(""US Storage QTY"", ""-"",IFERROR(VLOOKUP($B$2,IMPORTRANGE(""https://docs.google.com/spreadsheets/d/11afDUGgwIurytGWIAj1e7JPdtkZEoccxCski0CJdjqQ/edit#gid=1950799886"",""US Storage!A1:AD5000""),2,FALSE),""""))"),"US Storage QTY-")</f>
        <v>US Storage QTY-</v>
      </c>
      <c r="V3" s="9" t="str">
        <f ca="1">IFERROR(__xludf.DUMMYFUNCTION("CONCATENATE(""Processing In"", ""-"",IFERROR(VLOOKUP($B$2,IMPORTRANGE(""https://docs.google.com/spreadsheets/d/11afDUGgwIurytGWIAj1e7JPdtkZEoccxCski0CJdjqQ/edit#gid=1950799886"",""US Storage!A1:AD5000""),3,FALSE),""""))"),"Processing In-")</f>
        <v>Processing In-</v>
      </c>
      <c r="W3" s="4">
        <f>SUM(W4:W99763)</f>
        <v>0</v>
      </c>
      <c r="X3" s="6">
        <f>AVERAGE(X4:X99763)</f>
        <v>0</v>
      </c>
      <c r="Y3" s="5">
        <f>ROUND(AVERAGE(Y4:Y99763),2)</f>
        <v>0</v>
      </c>
      <c r="Z3" s="4"/>
      <c r="AA3" s="4"/>
      <c r="AB3" s="4"/>
      <c r="AC3" s="4"/>
      <c r="AD3" s="4"/>
      <c r="AE3" s="12"/>
      <c r="AF3" s="5">
        <f ca="1">IFERROR(__xludf.DUMMYFUNCTION("iferror(iferror(iferror(vlookup($B$2,IMPORTRANGE(""https://docs.google.com/spreadsheets/d/1x0DhHglkXKoEBOD2MBsuK_EyIr1ouxD2ftIpqOYFa-k/edit#gid=2093395059"",""Ubiquitty-SKU-Specific Info!B2:BZ7000""),51,false),vlookup($B$2,IMPORTRANGE(""https://docs.googl"&amp;"e.com/spreadsheets/d/1x0DhHglkXKoEBOD2MBsuK_EyIr1ouxD2ftIpqOYFa-k/edit#gid=2093395059"",""OllieShops-SKU-Specific Info!B2:BZ7000""),36,false)),vlookup($B$2,IMPORTRANGE(""https://docs.google.com/spreadsheets/d/1x0DhHglkXKoEBOD2MBsuK_EyIr1ouxD2ftIpqOYFa-k/e"&amp;"dit#gid=2093395059"",""SecondStar-SKU-Specific Info!B2:BZ7000""),36,false)),"""")*-1"),-4.25937125375)</f>
        <v>-4.2593712537500004</v>
      </c>
      <c r="AG3" s="5">
        <f>SUM(AG4:AG99763)</f>
        <v>0</v>
      </c>
    </row>
    <row r="4" spans="1:33" ht="15.75" hidden="1" customHeight="1">
      <c r="A4" s="13" t="s">
        <v>33</v>
      </c>
      <c r="B4" s="13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57"/>
      <c r="T4" s="57"/>
      <c r="U4" s="58"/>
      <c r="V4" s="61"/>
      <c r="W4" s="57"/>
      <c r="X4" s="57"/>
      <c r="Y4" s="57"/>
      <c r="Z4" s="57"/>
      <c r="AA4" s="57"/>
      <c r="AB4" s="60"/>
      <c r="AC4" s="57"/>
      <c r="AD4" s="57"/>
      <c r="AE4" s="57"/>
      <c r="AF4" s="57"/>
      <c r="AG4" s="57"/>
    </row>
    <row r="5" spans="1:33" ht="15.75" hidden="1" customHeight="1">
      <c r="A5" s="13" t="s">
        <v>36</v>
      </c>
      <c r="B5" s="13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57"/>
      <c r="T5" s="57"/>
      <c r="U5" s="58"/>
      <c r="V5" s="61"/>
      <c r="W5" s="57"/>
      <c r="X5" s="57"/>
      <c r="Y5" s="57"/>
      <c r="Z5" s="57"/>
      <c r="AA5" s="57"/>
      <c r="AB5" s="60"/>
      <c r="AC5" s="57"/>
      <c r="AD5" s="57"/>
      <c r="AE5" s="57"/>
      <c r="AF5" s="57"/>
      <c r="AG5" s="57"/>
    </row>
    <row r="6" spans="1:33" ht="15.75" hidden="1" customHeight="1">
      <c r="A6" s="13" t="s">
        <v>38</v>
      </c>
      <c r="B6" s="13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57"/>
      <c r="T6" s="57"/>
      <c r="U6" s="58"/>
      <c r="V6" s="61"/>
      <c r="W6" s="57"/>
      <c r="X6" s="57"/>
      <c r="Y6" s="57"/>
      <c r="Z6" s="57"/>
      <c r="AA6" s="57"/>
      <c r="AB6" s="60"/>
      <c r="AC6" s="57"/>
      <c r="AD6" s="57"/>
      <c r="AE6" s="57"/>
      <c r="AF6" s="57"/>
      <c r="AG6" s="57"/>
    </row>
    <row r="7" spans="1:33" ht="15.75" hidden="1" customHeight="1">
      <c r="A7" s="13" t="s">
        <v>40</v>
      </c>
      <c r="B7" s="13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57"/>
      <c r="T7" s="57"/>
      <c r="U7" s="58"/>
      <c r="V7" s="61"/>
      <c r="W7" s="57"/>
      <c r="X7" s="57"/>
      <c r="Y7" s="57"/>
      <c r="Z7" s="57"/>
      <c r="AA7" s="57"/>
      <c r="AB7" s="60"/>
      <c r="AC7" s="57"/>
      <c r="AD7" s="57"/>
      <c r="AE7" s="57"/>
      <c r="AF7" s="57"/>
      <c r="AG7" s="57"/>
    </row>
    <row r="8" spans="1:33" ht="15.75" hidden="1" customHeight="1">
      <c r="A8" s="13" t="s">
        <v>42</v>
      </c>
      <c r="B8" s="1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57"/>
      <c r="T8" s="57"/>
      <c r="U8" s="58"/>
      <c r="V8" s="61"/>
      <c r="W8" s="57"/>
      <c r="X8" s="57"/>
      <c r="Y8" s="57"/>
      <c r="Z8" s="57"/>
      <c r="AA8" s="57"/>
      <c r="AB8" s="60"/>
      <c r="AC8" s="57"/>
      <c r="AD8" s="57"/>
      <c r="AE8" s="57"/>
      <c r="AF8" s="57"/>
      <c r="AG8" s="57"/>
    </row>
    <row r="9" spans="1:33" ht="15.75" hidden="1" customHeight="1">
      <c r="A9" s="13" t="s">
        <v>44</v>
      </c>
      <c r="B9" s="13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57"/>
      <c r="T9" s="57"/>
      <c r="U9" s="58"/>
      <c r="V9" s="61"/>
      <c r="W9" s="57"/>
      <c r="X9" s="57"/>
      <c r="Y9" s="57"/>
      <c r="Z9" s="57"/>
      <c r="AA9" s="57"/>
      <c r="AB9" s="60"/>
      <c r="AC9" s="57"/>
      <c r="AD9" s="57"/>
      <c r="AE9" s="57"/>
      <c r="AF9" s="57"/>
      <c r="AG9" s="57"/>
    </row>
    <row r="10" spans="1:33" ht="15.75" hidden="1" customHeight="1">
      <c r="A10" s="13" t="s">
        <v>46</v>
      </c>
      <c r="B10" s="13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57"/>
      <c r="T10" s="57"/>
      <c r="U10" s="58"/>
      <c r="V10" s="61"/>
      <c r="W10" s="57"/>
      <c r="X10" s="57"/>
      <c r="Y10" s="57"/>
      <c r="Z10" s="57"/>
      <c r="AA10" s="57"/>
      <c r="AB10" s="60"/>
      <c r="AC10" s="57"/>
      <c r="AD10" s="57"/>
      <c r="AE10" s="57"/>
      <c r="AF10" s="57"/>
      <c r="AG10" s="57"/>
    </row>
    <row r="11" spans="1:33" ht="15.75" hidden="1" customHeight="1">
      <c r="A11" s="13" t="s">
        <v>48</v>
      </c>
      <c r="B11" s="13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57"/>
      <c r="T11" s="57"/>
      <c r="U11" s="58"/>
      <c r="V11" s="61"/>
      <c r="W11" s="57"/>
      <c r="X11" s="57"/>
      <c r="Y11" s="57"/>
      <c r="Z11" s="57"/>
      <c r="AA11" s="57"/>
      <c r="AB11" s="60"/>
      <c r="AC11" s="57"/>
      <c r="AD11" s="57"/>
      <c r="AE11" s="57"/>
      <c r="AF11" s="57"/>
      <c r="AG11" s="57"/>
    </row>
    <row r="12" spans="1:33" ht="15.75" hidden="1" customHeight="1">
      <c r="A12" s="13" t="s">
        <v>50</v>
      </c>
      <c r="B12" s="13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57"/>
      <c r="T12" s="57"/>
      <c r="U12" s="58"/>
      <c r="V12" s="61"/>
      <c r="W12" s="57"/>
      <c r="X12" s="57"/>
      <c r="Y12" s="57"/>
      <c r="Z12" s="57"/>
      <c r="AA12" s="57"/>
      <c r="AB12" s="60"/>
      <c r="AC12" s="57"/>
      <c r="AD12" s="57"/>
      <c r="AE12" s="57"/>
      <c r="AF12" s="57"/>
      <c r="AG12" s="57"/>
    </row>
    <row r="13" spans="1:33" ht="15.75" hidden="1" customHeight="1">
      <c r="A13" s="13" t="s">
        <v>52</v>
      </c>
      <c r="B13" s="13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57"/>
      <c r="T13" s="57"/>
      <c r="U13" s="58"/>
      <c r="V13" s="61"/>
      <c r="W13" s="57"/>
      <c r="X13" s="57"/>
      <c r="Y13" s="57"/>
      <c r="Z13" s="57"/>
      <c r="AA13" s="57"/>
      <c r="AB13" s="60"/>
      <c r="AC13" s="57"/>
      <c r="AD13" s="57"/>
      <c r="AE13" s="57"/>
      <c r="AF13" s="57"/>
      <c r="AG13" s="57"/>
    </row>
    <row r="14" spans="1:33" ht="15.75" hidden="1" customHeight="1">
      <c r="A14" s="13" t="s">
        <v>54</v>
      </c>
      <c r="B14" s="13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57"/>
      <c r="T14" s="57"/>
      <c r="U14" s="58"/>
      <c r="V14" s="61"/>
      <c r="W14" s="57"/>
      <c r="X14" s="57"/>
      <c r="Y14" s="57"/>
      <c r="Z14" s="57"/>
      <c r="AA14" s="57"/>
      <c r="AB14" s="60"/>
      <c r="AC14" s="57"/>
      <c r="AD14" s="57"/>
      <c r="AE14" s="57"/>
      <c r="AF14" s="57"/>
      <c r="AG14" s="57"/>
    </row>
    <row r="15" spans="1:33" ht="15.75" hidden="1" customHeight="1">
      <c r="A15" s="13" t="s">
        <v>56</v>
      </c>
      <c r="B15" s="13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57"/>
      <c r="T15" s="57"/>
      <c r="U15" s="58"/>
      <c r="V15" s="61"/>
      <c r="W15" s="57"/>
      <c r="X15" s="57"/>
      <c r="Y15" s="57"/>
      <c r="Z15" s="57"/>
      <c r="AA15" s="57"/>
      <c r="AB15" s="60"/>
      <c r="AC15" s="57"/>
      <c r="AD15" s="57"/>
      <c r="AE15" s="57"/>
      <c r="AF15" s="57"/>
      <c r="AG15" s="57"/>
    </row>
    <row r="16" spans="1:33" ht="15.75" hidden="1" customHeight="1">
      <c r="A16" s="13" t="s">
        <v>57</v>
      </c>
      <c r="B16" s="13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57"/>
      <c r="T16" s="57"/>
      <c r="U16" s="58"/>
      <c r="V16" s="61"/>
      <c r="W16" s="57"/>
      <c r="X16" s="57"/>
      <c r="Y16" s="57"/>
      <c r="Z16" s="57"/>
      <c r="AA16" s="57"/>
      <c r="AB16" s="60"/>
      <c r="AC16" s="57"/>
      <c r="AD16" s="57"/>
      <c r="AE16" s="57"/>
      <c r="AF16" s="57"/>
      <c r="AG16" s="57"/>
    </row>
    <row r="17" spans="1:33" ht="15.75" hidden="1" customHeight="1">
      <c r="A17" s="13" t="s">
        <v>59</v>
      </c>
      <c r="B17" s="13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57"/>
      <c r="T17" s="57"/>
      <c r="U17" s="58"/>
      <c r="V17" s="61"/>
      <c r="W17" s="57"/>
      <c r="X17" s="57"/>
      <c r="Y17" s="57"/>
      <c r="Z17" s="57"/>
      <c r="AA17" s="57"/>
      <c r="AB17" s="60"/>
      <c r="AC17" s="57"/>
      <c r="AD17" s="57"/>
      <c r="AE17" s="57"/>
      <c r="AF17" s="57"/>
      <c r="AG17" s="57"/>
    </row>
    <row r="18" spans="1:33" ht="15.75" hidden="1" customHeight="1">
      <c r="A18" s="13" t="s">
        <v>61</v>
      </c>
      <c r="B18" s="13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57"/>
      <c r="T18" s="57"/>
      <c r="U18" s="58"/>
      <c r="V18" s="61"/>
      <c r="W18" s="57"/>
      <c r="X18" s="57"/>
      <c r="Y18" s="57"/>
      <c r="Z18" s="57"/>
      <c r="AA18" s="57"/>
      <c r="AB18" s="60"/>
      <c r="AC18" s="57"/>
      <c r="AD18" s="57"/>
      <c r="AE18" s="57"/>
      <c r="AF18" s="57"/>
      <c r="AG18" s="57"/>
    </row>
    <row r="19" spans="1:33" ht="15.75" hidden="1" customHeight="1">
      <c r="A19" s="13" t="s">
        <v>64</v>
      </c>
      <c r="B19" s="13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57"/>
      <c r="T19" s="57"/>
      <c r="U19" s="58"/>
      <c r="V19" s="61"/>
      <c r="W19" s="57"/>
      <c r="X19" s="57"/>
      <c r="Y19" s="57"/>
      <c r="Z19" s="57"/>
      <c r="AA19" s="57"/>
      <c r="AB19" s="60"/>
      <c r="AC19" s="57"/>
      <c r="AD19" s="57"/>
      <c r="AE19" s="57"/>
      <c r="AF19" s="57"/>
      <c r="AG19" s="57"/>
    </row>
    <row r="20" spans="1:33" ht="15.75" hidden="1" customHeight="1">
      <c r="A20" s="13" t="s">
        <v>66</v>
      </c>
      <c r="B20" s="13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57"/>
      <c r="T20" s="57"/>
      <c r="U20" s="58"/>
      <c r="V20" s="61"/>
      <c r="W20" s="57"/>
      <c r="X20" s="57"/>
      <c r="Y20" s="57"/>
      <c r="Z20" s="57"/>
      <c r="AA20" s="57"/>
      <c r="AB20" s="60"/>
      <c r="AC20" s="57"/>
      <c r="AD20" s="57"/>
      <c r="AE20" s="57"/>
      <c r="AF20" s="57"/>
      <c r="AG20" s="57"/>
    </row>
    <row r="21" spans="1:33" ht="15.75" hidden="1" customHeight="1">
      <c r="A21" s="13" t="s">
        <v>68</v>
      </c>
      <c r="B21" s="13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57"/>
      <c r="T21" s="57"/>
      <c r="U21" s="58"/>
      <c r="V21" s="61"/>
      <c r="W21" s="57"/>
      <c r="X21" s="57"/>
      <c r="Y21" s="57"/>
      <c r="Z21" s="57"/>
      <c r="AA21" s="57"/>
      <c r="AB21" s="60"/>
      <c r="AC21" s="57"/>
      <c r="AD21" s="57"/>
      <c r="AE21" s="57"/>
      <c r="AF21" s="57"/>
      <c r="AG21" s="57"/>
    </row>
    <row r="22" spans="1:33" ht="15.75" hidden="1" customHeight="1">
      <c r="A22" s="13" t="s">
        <v>70</v>
      </c>
      <c r="B22" s="13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57"/>
      <c r="T22" s="57"/>
      <c r="U22" s="58"/>
      <c r="V22" s="61"/>
      <c r="W22" s="57"/>
      <c r="X22" s="57"/>
      <c r="Y22" s="57"/>
      <c r="Z22" s="57"/>
      <c r="AA22" s="57"/>
      <c r="AB22" s="60"/>
      <c r="AC22" s="57"/>
      <c r="AD22" s="57"/>
      <c r="AE22" s="57"/>
      <c r="AF22" s="57"/>
      <c r="AG22" s="57"/>
    </row>
    <row r="23" spans="1:33" ht="15.75" hidden="1" customHeight="1">
      <c r="A23" s="13" t="s">
        <v>72</v>
      </c>
      <c r="B23" s="13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57"/>
      <c r="T23" s="57"/>
      <c r="U23" s="58"/>
      <c r="V23" s="61"/>
      <c r="W23" s="57"/>
      <c r="X23" s="57"/>
      <c r="Y23" s="57"/>
      <c r="Z23" s="57"/>
      <c r="AA23" s="57"/>
      <c r="AB23" s="60"/>
      <c r="AC23" s="57"/>
      <c r="AD23" s="57"/>
      <c r="AE23" s="57"/>
      <c r="AF23" s="57"/>
      <c r="AG23" s="57"/>
    </row>
    <row r="24" spans="1:33" ht="15.75" hidden="1" customHeight="1">
      <c r="A24" s="13" t="s">
        <v>74</v>
      </c>
      <c r="B24" s="13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57"/>
      <c r="T24" s="57"/>
      <c r="U24" s="58"/>
      <c r="V24" s="61"/>
      <c r="W24" s="57"/>
      <c r="X24" s="57"/>
      <c r="Y24" s="57"/>
      <c r="Z24" s="57"/>
      <c r="AA24" s="57"/>
      <c r="AB24" s="60"/>
      <c r="AC24" s="57"/>
      <c r="AD24" s="57"/>
      <c r="AE24" s="57"/>
      <c r="AF24" s="57"/>
      <c r="AG24" s="57"/>
    </row>
    <row r="25" spans="1:33" ht="15.75" hidden="1" customHeight="1">
      <c r="A25" s="13" t="s">
        <v>76</v>
      </c>
      <c r="B25" s="13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57"/>
      <c r="T25" s="57"/>
      <c r="U25" s="58"/>
      <c r="V25" s="61"/>
      <c r="W25" s="57"/>
      <c r="X25" s="57"/>
      <c r="Y25" s="57"/>
      <c r="Z25" s="57"/>
      <c r="AA25" s="57"/>
      <c r="AB25" s="60"/>
      <c r="AC25" s="57"/>
      <c r="AD25" s="57"/>
      <c r="AE25" s="57"/>
      <c r="AF25" s="57"/>
      <c r="AG25" s="57"/>
    </row>
    <row r="26" spans="1:33" ht="15.75" hidden="1" customHeight="1">
      <c r="A26" s="13" t="s">
        <v>78</v>
      </c>
      <c r="B26" s="13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57"/>
      <c r="T26" s="57"/>
      <c r="U26" s="58"/>
      <c r="V26" s="61"/>
      <c r="W26" s="57"/>
      <c r="X26" s="57"/>
      <c r="Y26" s="57"/>
      <c r="Z26" s="57"/>
      <c r="AA26" s="57"/>
      <c r="AB26" s="60"/>
      <c r="AC26" s="57"/>
      <c r="AD26" s="57"/>
      <c r="AE26" s="57"/>
      <c r="AF26" s="57"/>
      <c r="AG26" s="57"/>
    </row>
    <row r="27" spans="1:33" ht="15.75" hidden="1" customHeight="1">
      <c r="A27" s="13" t="s">
        <v>79</v>
      </c>
      <c r="B27" s="13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57"/>
      <c r="T27" s="57"/>
      <c r="U27" s="58"/>
      <c r="V27" s="61"/>
      <c r="W27" s="57"/>
      <c r="X27" s="57"/>
      <c r="Y27" s="57"/>
      <c r="Z27" s="57"/>
      <c r="AA27" s="57"/>
      <c r="AB27" s="60"/>
      <c r="AC27" s="57"/>
      <c r="AD27" s="57"/>
      <c r="AE27" s="57"/>
      <c r="AF27" s="57"/>
      <c r="AG27" s="57"/>
    </row>
    <row r="28" spans="1:33" ht="15.75" hidden="1" customHeight="1">
      <c r="A28" s="13" t="s">
        <v>81</v>
      </c>
      <c r="B28" s="13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57"/>
      <c r="T28" s="57"/>
      <c r="U28" s="58"/>
      <c r="V28" s="61"/>
      <c r="W28" s="57"/>
      <c r="X28" s="57"/>
      <c r="Y28" s="57"/>
      <c r="Z28" s="57"/>
      <c r="AA28" s="57"/>
      <c r="AB28" s="60"/>
      <c r="AC28" s="57"/>
      <c r="AD28" s="57"/>
      <c r="AE28" s="57"/>
      <c r="AF28" s="57"/>
      <c r="AG28" s="57"/>
    </row>
    <row r="29" spans="1:33" ht="15.75" customHeight="1">
      <c r="A29" s="13" t="s">
        <v>82</v>
      </c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57"/>
      <c r="T29" s="57"/>
      <c r="U29" s="58"/>
      <c r="V29" s="61"/>
      <c r="W29" s="57"/>
      <c r="X29" s="57"/>
      <c r="Y29" s="57"/>
      <c r="Z29" s="57"/>
      <c r="AA29" s="57"/>
      <c r="AB29" s="60"/>
      <c r="AC29" s="57"/>
      <c r="AD29" s="57"/>
      <c r="AE29" s="57"/>
      <c r="AF29" s="57"/>
      <c r="AG29" s="57"/>
    </row>
    <row r="30" spans="1:33" ht="15.75" customHeight="1">
      <c r="A30" s="13" t="s">
        <v>84</v>
      </c>
      <c r="B30" s="13"/>
      <c r="C30" s="17">
        <f t="shared" ref="C30:C31" si="1">IFERROR(F30/D30," - ")</f>
        <v>22.990000000000002</v>
      </c>
      <c r="D30" s="17">
        <v>7</v>
      </c>
      <c r="E30" s="17">
        <v>0</v>
      </c>
      <c r="F30" s="17">
        <v>160.93</v>
      </c>
      <c r="G30" s="17">
        <v>0</v>
      </c>
      <c r="H30" s="17">
        <f t="shared" ref="H30:H31" si="2">G30/F30*-1</f>
        <v>0</v>
      </c>
      <c r="I30" s="17">
        <f t="shared" ref="I30:I31" si="3">J30/F30</f>
        <v>0.34484181511889234</v>
      </c>
      <c r="J30" s="17">
        <f t="shared" ref="J30:J31" si="4">F30*0.85+G30+AF30*D30+D30*AE30+AG30+AD30</f>
        <v>55.495393307083347</v>
      </c>
      <c r="K30" s="17">
        <f t="shared" ref="K30:K31" si="5">J30/D30</f>
        <v>7.9279133295833351</v>
      </c>
      <c r="L30" s="17">
        <v>39</v>
      </c>
      <c r="M30" s="17">
        <f t="shared" ref="M30:M31" si="6">IFERROR(D30/L30,"-")</f>
        <v>0.17948717948717949</v>
      </c>
      <c r="N30" s="17">
        <v>54</v>
      </c>
      <c r="O30" s="17">
        <f t="shared" ref="O30:P30" si="7">D30/7</f>
        <v>1</v>
      </c>
      <c r="P30" s="17">
        <f t="shared" si="7"/>
        <v>0</v>
      </c>
      <c r="Q30" s="17">
        <f t="shared" ref="Q30:Q31" si="8">ROUNDDOWN(N30/(O30+P30),0)</f>
        <v>54</v>
      </c>
      <c r="R30" s="17"/>
      <c r="S30" s="57">
        <v>1.754385964912281E-2</v>
      </c>
      <c r="T30" s="57" t="s">
        <v>63</v>
      </c>
      <c r="U30" s="58" t="s">
        <v>63</v>
      </c>
      <c r="V30" s="61" t="s">
        <v>63</v>
      </c>
      <c r="W30" s="57">
        <v>0</v>
      </c>
      <c r="X30" s="57">
        <f t="shared" ref="X30:X31" si="9">IFERROR(W30/D30,0)</f>
        <v>0</v>
      </c>
      <c r="Y30" s="57">
        <f t="shared" ref="Y30:Y31" si="10">IFERROR(G30/(W30+Z30)*-1,0)</f>
        <v>0</v>
      </c>
      <c r="Z30" s="57">
        <v>0</v>
      </c>
      <c r="AA30" s="57" t="s">
        <v>35</v>
      </c>
      <c r="AB30" s="60">
        <f t="shared" ref="AB30:AB31" si="11">IF(OR(AA30="UsLargeStandardSize",AA30="UsSmallStandardSize"),-0.69,-0.48)</f>
        <v>-0.69</v>
      </c>
      <c r="AC30" s="57">
        <v>0.12624305555555557</v>
      </c>
      <c r="AD30" s="57">
        <f t="shared" ref="AD30:AD31" si="12">IFERROR(AB30*AC30*D30*2,0)</f>
        <v>-1.2195079166666667</v>
      </c>
      <c r="AE30" s="57">
        <v>-7.18</v>
      </c>
      <c r="AF30" s="57">
        <v>-4.2593712537500004</v>
      </c>
      <c r="AG30" s="57">
        <v>0</v>
      </c>
    </row>
    <row r="31" spans="1:33" ht="15.75" customHeight="1">
      <c r="A31" s="13" t="s">
        <v>85</v>
      </c>
      <c r="B31" s="13"/>
      <c r="C31" s="17">
        <f t="shared" si="1"/>
        <v>22.99</v>
      </c>
      <c r="D31" s="17">
        <v>8</v>
      </c>
      <c r="E31" s="17">
        <v>0</v>
      </c>
      <c r="F31" s="17">
        <v>183.92</v>
      </c>
      <c r="G31" s="17">
        <v>0</v>
      </c>
      <c r="H31" s="17">
        <f t="shared" si="2"/>
        <v>0</v>
      </c>
      <c r="I31" s="17">
        <f t="shared" si="3"/>
        <v>0.34484181511889228</v>
      </c>
      <c r="J31" s="17">
        <f t="shared" si="4"/>
        <v>63.423306636666659</v>
      </c>
      <c r="K31" s="17">
        <f t="shared" si="5"/>
        <v>7.9279133295833324</v>
      </c>
      <c r="L31" s="17">
        <v>27</v>
      </c>
      <c r="M31" s="17">
        <f t="shared" si="6"/>
        <v>0.29629629629629628</v>
      </c>
      <c r="N31" s="17">
        <v>41</v>
      </c>
      <c r="O31" s="17">
        <f t="shared" ref="O31:P31" si="13">D31/7</f>
        <v>1.1428571428571428</v>
      </c>
      <c r="P31" s="17">
        <f t="shared" si="13"/>
        <v>0</v>
      </c>
      <c r="Q31" s="17">
        <f t="shared" si="8"/>
        <v>35</v>
      </c>
      <c r="R31" s="17" t="str">
        <f ca="1">IFERROR(__xludf.DUMMYFUNCTION("IFERROR(VLOOKUP($B$2,IMPORTRANGE(""https://docs.google.com/spreadsheets/d/1KiWZV1ko8G7lnRucBRBd29jj3Be6ltMfljMDqzOkQmI/edit#gid=1381463014"",""Lookup!A:F""),6,FALSE),"""")"),"")</f>
        <v/>
      </c>
      <c r="S31" s="57">
        <v>0.35135135135135143</v>
      </c>
      <c r="T31" s="57" t="str">
        <f ca="1">IFERROR(__xludf.DUMMYFUNCTION("IFERROR(VLOOKUP($B$2,IMPORTRANGE(""https://docs.google.com/spreadsheets/d/1KiWZV1ko8G7lnRucBRBd29jj3Be6ltMfljMDqzOkQmI/edit#gid=1381463014"",""Lookup!A:D""),4,FALSE),"""")"),"")</f>
        <v/>
      </c>
      <c r="U31" s="58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1" s="61" t="str">
        <f ca="1">IFERROR(__xludf.DUMMYFUNCTION("IFERROR(VLOOKUP($B$2,IMPORTRANGE(""https://docs.google.com/spreadsheets/d/1KiWZV1ko8G7lnRucBRBd29jj3Be6ltMfljMDqzOkQmI/edit#gid=1381463014"",""Lookup!A:D""),2,FALSE),"""")"),"")</f>
        <v/>
      </c>
      <c r="W31" s="57">
        <v>0</v>
      </c>
      <c r="X31" s="57">
        <f t="shared" si="9"/>
        <v>0</v>
      </c>
      <c r="Y31" s="57">
        <f t="shared" si="10"/>
        <v>0</v>
      </c>
      <c r="Z31" s="57">
        <v>0</v>
      </c>
      <c r="AA31" s="57" t="s">
        <v>35</v>
      </c>
      <c r="AB31" s="60">
        <f t="shared" si="11"/>
        <v>-0.69</v>
      </c>
      <c r="AC31" s="57">
        <v>0.12624305555555557</v>
      </c>
      <c r="AD31" s="57">
        <f t="shared" si="12"/>
        <v>-1.3937233333333334</v>
      </c>
      <c r="AE31" s="57">
        <v>-7.18</v>
      </c>
      <c r="AF31" s="57">
        <v>-4.2593712537500004</v>
      </c>
      <c r="AG31" s="57">
        <v>0</v>
      </c>
    </row>
    <row r="32" spans="1:33" ht="15.75" customHeight="1">
      <c r="A32" s="13"/>
      <c r="B32" s="13"/>
      <c r="C32" s="22"/>
      <c r="D32" s="15"/>
      <c r="E32" s="15"/>
      <c r="F32" s="14"/>
      <c r="G32" s="14"/>
      <c r="H32" s="14"/>
      <c r="I32" s="15"/>
      <c r="J32" s="15"/>
      <c r="K32" s="15"/>
      <c r="L32" s="15"/>
      <c r="M32" s="16"/>
      <c r="N32" s="15"/>
      <c r="O32" s="15"/>
      <c r="P32" s="15"/>
      <c r="Q32" s="15"/>
      <c r="R32" s="15"/>
      <c r="S32" s="18"/>
      <c r="T32" s="13"/>
      <c r="U32" s="19"/>
      <c r="V32" s="26"/>
      <c r="W32" s="13"/>
      <c r="X32" s="13"/>
      <c r="Y32" s="13"/>
      <c r="Z32" s="13"/>
      <c r="AA32" s="13"/>
      <c r="AB32" s="13"/>
      <c r="AC32" s="13"/>
      <c r="AD32" s="13"/>
      <c r="AE32" s="20"/>
      <c r="AF32" s="20"/>
      <c r="AG32" s="20"/>
    </row>
    <row r="33" spans="1:33" ht="15.75" customHeight="1">
      <c r="A33" s="13"/>
      <c r="B33" s="13"/>
      <c r="C33" s="22"/>
      <c r="D33" s="15"/>
      <c r="E33" s="15"/>
      <c r="F33" s="14"/>
      <c r="G33" s="14"/>
      <c r="H33" s="14"/>
      <c r="I33" s="15"/>
      <c r="J33" s="15"/>
      <c r="K33" s="15"/>
      <c r="L33" s="15"/>
      <c r="M33" s="16"/>
      <c r="N33" s="15"/>
      <c r="O33" s="15"/>
      <c r="P33" s="15"/>
      <c r="Q33" s="15"/>
      <c r="R33" s="15"/>
      <c r="S33" s="18"/>
      <c r="T33" s="13"/>
      <c r="U33" s="19"/>
      <c r="V33" s="26"/>
      <c r="W33" s="13"/>
      <c r="X33" s="13"/>
      <c r="Y33" s="13"/>
      <c r="Z33" s="13"/>
      <c r="AA33" s="13"/>
      <c r="AB33" s="13"/>
      <c r="AC33" s="13"/>
      <c r="AD33" s="13"/>
      <c r="AE33" s="20"/>
      <c r="AF33" s="20"/>
      <c r="AG33" s="20"/>
    </row>
    <row r="34" spans="1:33" ht="15.75" customHeight="1">
      <c r="A34" s="13"/>
      <c r="B34" s="13"/>
      <c r="C34" s="22"/>
      <c r="D34" s="15"/>
      <c r="E34" s="15"/>
      <c r="F34" s="14"/>
      <c r="G34" s="14"/>
      <c r="H34" s="14"/>
      <c r="I34" s="15"/>
      <c r="J34" s="15"/>
      <c r="K34" s="15"/>
      <c r="L34" s="15"/>
      <c r="M34" s="16"/>
      <c r="N34" s="15"/>
      <c r="O34" s="15"/>
      <c r="P34" s="15"/>
      <c r="Q34" s="15"/>
      <c r="R34" s="15"/>
      <c r="S34" s="18"/>
      <c r="T34" s="13"/>
      <c r="U34" s="19"/>
      <c r="V34" s="26"/>
      <c r="W34" s="13"/>
      <c r="X34" s="13"/>
      <c r="Y34" s="13"/>
      <c r="Z34" s="13"/>
      <c r="AA34" s="13"/>
      <c r="AB34" s="13"/>
      <c r="AC34" s="13"/>
      <c r="AD34" s="13"/>
      <c r="AE34" s="20"/>
      <c r="AF34" s="20"/>
      <c r="AG34" s="20"/>
    </row>
    <row r="35" spans="1:33" ht="15.75" customHeight="1">
      <c r="A35" s="13"/>
      <c r="B35" s="13"/>
      <c r="C35" s="22"/>
      <c r="D35" s="15"/>
      <c r="E35" s="15"/>
      <c r="F35" s="14"/>
      <c r="G35" s="14"/>
      <c r="H35" s="14"/>
      <c r="I35" s="15"/>
      <c r="J35" s="15"/>
      <c r="K35" s="15"/>
      <c r="L35" s="15"/>
      <c r="M35" s="16"/>
      <c r="N35" s="15"/>
      <c r="O35" s="15"/>
      <c r="P35" s="15"/>
      <c r="Q35" s="15"/>
      <c r="R35" s="15"/>
      <c r="S35" s="18"/>
      <c r="T35" s="13"/>
      <c r="U35" s="19"/>
      <c r="V35" s="26"/>
      <c r="W35" s="13"/>
      <c r="X35" s="13"/>
      <c r="Y35" s="13"/>
      <c r="Z35" s="13"/>
      <c r="AA35" s="13"/>
      <c r="AB35" s="13"/>
      <c r="AC35" s="13"/>
      <c r="AD35" s="13"/>
      <c r="AE35" s="20"/>
      <c r="AF35" s="20"/>
      <c r="AG35" s="20"/>
    </row>
    <row r="36" spans="1:33" ht="15.75" customHeight="1">
      <c r="A36" s="13"/>
      <c r="B36" s="13"/>
      <c r="C36" s="22"/>
      <c r="D36" s="15"/>
      <c r="E36" s="15"/>
      <c r="F36" s="14"/>
      <c r="G36" s="14"/>
      <c r="H36" s="14"/>
      <c r="I36" s="15"/>
      <c r="J36" s="15"/>
      <c r="K36" s="15"/>
      <c r="L36" s="15"/>
      <c r="M36" s="16"/>
      <c r="N36" s="15"/>
      <c r="O36" s="15"/>
      <c r="P36" s="15"/>
      <c r="Q36" s="15"/>
      <c r="R36" s="15"/>
      <c r="S36" s="18"/>
      <c r="T36" s="13"/>
      <c r="U36" s="19"/>
      <c r="V36" s="26"/>
      <c r="W36" s="13"/>
      <c r="X36" s="13"/>
      <c r="Y36" s="13"/>
      <c r="Z36" s="13"/>
      <c r="AA36" s="13"/>
      <c r="AB36" s="13"/>
      <c r="AC36" s="13"/>
      <c r="AD36" s="13"/>
      <c r="AE36" s="20"/>
      <c r="AF36" s="20"/>
      <c r="AG36" s="20"/>
    </row>
    <row r="37" spans="1:33" ht="15.75" customHeight="1">
      <c r="A37" s="13"/>
      <c r="B37" s="13"/>
      <c r="C37" s="22"/>
      <c r="D37" s="15"/>
      <c r="E37" s="15"/>
      <c r="F37" s="14"/>
      <c r="G37" s="14"/>
      <c r="H37" s="14"/>
      <c r="I37" s="15"/>
      <c r="J37" s="15"/>
      <c r="K37" s="15"/>
      <c r="L37" s="15"/>
      <c r="M37" s="16"/>
      <c r="N37" s="15"/>
      <c r="O37" s="15"/>
      <c r="P37" s="15"/>
      <c r="Q37" s="15"/>
      <c r="R37" s="15"/>
      <c r="S37" s="18"/>
      <c r="T37" s="13"/>
      <c r="U37" s="19"/>
      <c r="V37" s="26"/>
      <c r="W37" s="13"/>
      <c r="X37" s="13"/>
      <c r="Y37" s="13"/>
      <c r="Z37" s="13"/>
      <c r="AA37" s="13"/>
      <c r="AB37" s="13"/>
      <c r="AC37" s="13"/>
      <c r="AD37" s="13"/>
      <c r="AE37" s="20"/>
      <c r="AF37" s="20"/>
      <c r="AG37" s="20"/>
    </row>
    <row r="38" spans="1:33" ht="15.75" customHeight="1">
      <c r="A38" s="13"/>
      <c r="B38" s="13"/>
      <c r="C38" s="22"/>
      <c r="D38" s="15"/>
      <c r="E38" s="15"/>
      <c r="F38" s="14"/>
      <c r="G38" s="14"/>
      <c r="H38" s="14"/>
      <c r="I38" s="15"/>
      <c r="J38" s="15"/>
      <c r="K38" s="15"/>
      <c r="L38" s="15"/>
      <c r="M38" s="16"/>
      <c r="N38" s="15"/>
      <c r="O38" s="15"/>
      <c r="P38" s="15"/>
      <c r="Q38" s="15"/>
      <c r="R38" s="15"/>
      <c r="S38" s="18"/>
      <c r="T38" s="13"/>
      <c r="U38" s="19"/>
      <c r="V38" s="26"/>
      <c r="W38" s="13"/>
      <c r="X38" s="13"/>
      <c r="Y38" s="13"/>
      <c r="Z38" s="13"/>
      <c r="AA38" s="13"/>
      <c r="AB38" s="13"/>
      <c r="AC38" s="13"/>
      <c r="AD38" s="13"/>
      <c r="AE38" s="20"/>
      <c r="AF38" s="20"/>
      <c r="AG38" s="20"/>
    </row>
    <row r="39" spans="1:33" ht="15.75" customHeight="1">
      <c r="A39" s="13"/>
      <c r="B39" s="13"/>
      <c r="C39" s="22"/>
      <c r="D39" s="15"/>
      <c r="E39" s="15"/>
      <c r="F39" s="14"/>
      <c r="G39" s="14"/>
      <c r="H39" s="14"/>
      <c r="I39" s="15"/>
      <c r="J39" s="15"/>
      <c r="K39" s="15"/>
      <c r="L39" s="15"/>
      <c r="M39" s="16"/>
      <c r="N39" s="15"/>
      <c r="O39" s="15"/>
      <c r="P39" s="15"/>
      <c r="Q39" s="15"/>
      <c r="R39" s="15"/>
      <c r="S39" s="18"/>
      <c r="T39" s="13"/>
      <c r="U39" s="19"/>
      <c r="V39" s="26"/>
      <c r="W39" s="13"/>
      <c r="X39" s="13"/>
      <c r="Y39" s="13"/>
      <c r="Z39" s="13"/>
      <c r="AA39" s="13"/>
      <c r="AB39" s="13"/>
      <c r="AC39" s="13"/>
      <c r="AD39" s="13"/>
      <c r="AE39" s="20"/>
      <c r="AF39" s="20"/>
      <c r="AG39" s="20"/>
    </row>
    <row r="40" spans="1:33" ht="15.75" customHeight="1">
      <c r="A40" s="13"/>
      <c r="B40" s="13"/>
      <c r="C40" s="22"/>
      <c r="D40" s="15"/>
      <c r="E40" s="15"/>
      <c r="F40" s="14"/>
      <c r="G40" s="14"/>
      <c r="H40" s="14"/>
      <c r="I40" s="15"/>
      <c r="J40" s="15"/>
      <c r="K40" s="15"/>
      <c r="L40" s="15"/>
      <c r="M40" s="16"/>
      <c r="N40" s="15"/>
      <c r="O40" s="15"/>
      <c r="P40" s="15"/>
      <c r="Q40" s="15"/>
      <c r="R40" s="15"/>
      <c r="S40" s="18"/>
      <c r="T40" s="13"/>
      <c r="U40" s="19"/>
      <c r="V40" s="26"/>
      <c r="W40" s="13"/>
      <c r="X40" s="13"/>
      <c r="Y40" s="13"/>
      <c r="Z40" s="13"/>
      <c r="AA40" s="13"/>
      <c r="AB40" s="13"/>
      <c r="AC40" s="13"/>
      <c r="AD40" s="13"/>
      <c r="AE40" s="20"/>
      <c r="AF40" s="20"/>
      <c r="AG40" s="20"/>
    </row>
    <row r="41" spans="1:33" ht="15.75" customHeight="1">
      <c r="A41" s="13"/>
      <c r="B41" s="13"/>
      <c r="C41" s="22"/>
      <c r="D41" s="15"/>
      <c r="E41" s="15"/>
      <c r="F41" s="14"/>
      <c r="G41" s="14"/>
      <c r="H41" s="14"/>
      <c r="I41" s="15"/>
      <c r="J41" s="15"/>
      <c r="K41" s="15"/>
      <c r="L41" s="15"/>
      <c r="M41" s="16"/>
      <c r="N41" s="15"/>
      <c r="O41" s="15"/>
      <c r="P41" s="15"/>
      <c r="Q41" s="15"/>
      <c r="R41" s="15"/>
      <c r="S41" s="18"/>
      <c r="T41" s="13"/>
      <c r="U41" s="19"/>
      <c r="V41" s="26"/>
      <c r="W41" s="13"/>
      <c r="X41" s="13"/>
      <c r="Y41" s="13"/>
      <c r="Z41" s="13"/>
      <c r="AA41" s="13"/>
      <c r="AB41" s="13"/>
      <c r="AC41" s="13"/>
      <c r="AD41" s="13"/>
      <c r="AE41" s="20"/>
      <c r="AF41" s="20"/>
      <c r="AG41" s="20"/>
    </row>
    <row r="42" spans="1:33" ht="15.75" customHeight="1">
      <c r="A42" s="13"/>
      <c r="B42" s="13"/>
      <c r="C42" s="22"/>
      <c r="D42" s="15"/>
      <c r="E42" s="15"/>
      <c r="F42" s="14"/>
      <c r="G42" s="14"/>
      <c r="H42" s="14"/>
      <c r="I42" s="15"/>
      <c r="J42" s="15"/>
      <c r="K42" s="15"/>
      <c r="L42" s="15"/>
      <c r="M42" s="16"/>
      <c r="N42" s="15"/>
      <c r="O42" s="15"/>
      <c r="P42" s="15"/>
      <c r="Q42" s="15"/>
      <c r="R42" s="15"/>
      <c r="S42" s="18"/>
      <c r="T42" s="13"/>
      <c r="U42" s="19"/>
      <c r="V42" s="26"/>
      <c r="W42" s="13"/>
      <c r="X42" s="13"/>
      <c r="Y42" s="13"/>
      <c r="Z42" s="13"/>
      <c r="AA42" s="13"/>
      <c r="AB42" s="13"/>
      <c r="AC42" s="13"/>
      <c r="AD42" s="13"/>
      <c r="AE42" s="20"/>
      <c r="AF42" s="20"/>
      <c r="AG42" s="20"/>
    </row>
    <row r="43" spans="1:33" ht="15.75" customHeight="1">
      <c r="A43" s="13"/>
      <c r="B43" s="13"/>
      <c r="C43" s="22"/>
      <c r="D43" s="15"/>
      <c r="E43" s="15"/>
      <c r="F43" s="14"/>
      <c r="G43" s="14"/>
      <c r="H43" s="14"/>
      <c r="I43" s="15"/>
      <c r="J43" s="15"/>
      <c r="K43" s="15"/>
      <c r="L43" s="15"/>
      <c r="M43" s="16"/>
      <c r="N43" s="15"/>
      <c r="O43" s="15"/>
      <c r="P43" s="15"/>
      <c r="Q43" s="15"/>
      <c r="R43" s="15"/>
      <c r="S43" s="18"/>
      <c r="T43" s="13"/>
      <c r="U43" s="19"/>
      <c r="V43" s="26"/>
      <c r="W43" s="13"/>
      <c r="X43" s="13"/>
      <c r="Y43" s="13"/>
      <c r="Z43" s="13"/>
      <c r="AA43" s="13"/>
      <c r="AB43" s="13"/>
      <c r="AC43" s="13"/>
      <c r="AD43" s="13"/>
      <c r="AE43" s="20"/>
      <c r="AF43" s="20"/>
      <c r="AG43" s="20"/>
    </row>
    <row r="44" spans="1:33" ht="15.75" customHeight="1">
      <c r="A44" s="13"/>
      <c r="B44" s="13"/>
      <c r="C44" s="22"/>
      <c r="D44" s="15"/>
      <c r="E44" s="15"/>
      <c r="F44" s="14"/>
      <c r="G44" s="14"/>
      <c r="H44" s="14"/>
      <c r="I44" s="15"/>
      <c r="J44" s="15"/>
      <c r="K44" s="15"/>
      <c r="L44" s="15"/>
      <c r="M44" s="16"/>
      <c r="N44" s="15"/>
      <c r="O44" s="15"/>
      <c r="P44" s="15"/>
      <c r="Q44" s="15"/>
      <c r="R44" s="15"/>
      <c r="S44" s="18"/>
      <c r="T44" s="13"/>
      <c r="U44" s="19"/>
      <c r="V44" s="26"/>
      <c r="W44" s="13"/>
      <c r="X44" s="13"/>
      <c r="Y44" s="13"/>
      <c r="Z44" s="13"/>
      <c r="AA44" s="13"/>
      <c r="AB44" s="13"/>
      <c r="AC44" s="13"/>
      <c r="AD44" s="13"/>
      <c r="AE44" s="20"/>
      <c r="AF44" s="20"/>
      <c r="AG44" s="20"/>
    </row>
    <row r="45" spans="1:33" ht="15.75" customHeight="1">
      <c r="A45" s="13"/>
      <c r="B45" s="13"/>
      <c r="C45" s="22"/>
      <c r="D45" s="15"/>
      <c r="E45" s="15"/>
      <c r="F45" s="14"/>
      <c r="G45" s="14"/>
      <c r="H45" s="14"/>
      <c r="I45" s="15"/>
      <c r="J45" s="15"/>
      <c r="K45" s="15"/>
      <c r="L45" s="15"/>
      <c r="M45" s="16"/>
      <c r="N45" s="15"/>
      <c r="O45" s="15"/>
      <c r="P45" s="15"/>
      <c r="Q45" s="15"/>
      <c r="R45" s="15"/>
      <c r="S45" s="18"/>
      <c r="T45" s="13"/>
      <c r="U45" s="19"/>
      <c r="V45" s="26"/>
      <c r="W45" s="13"/>
      <c r="X45" s="13"/>
      <c r="Y45" s="13"/>
      <c r="Z45" s="13"/>
      <c r="AA45" s="13"/>
      <c r="AB45" s="13"/>
      <c r="AC45" s="13"/>
      <c r="AD45" s="13"/>
      <c r="AE45" s="20"/>
      <c r="AF45" s="20"/>
      <c r="AG45" s="20"/>
    </row>
    <row r="46" spans="1:33" ht="15.75" customHeight="1">
      <c r="A46" s="13"/>
      <c r="B46" s="13"/>
      <c r="C46" s="22"/>
      <c r="D46" s="15"/>
      <c r="E46" s="15"/>
      <c r="F46" s="14"/>
      <c r="G46" s="14"/>
      <c r="H46" s="14"/>
      <c r="I46" s="15"/>
      <c r="J46" s="15"/>
      <c r="K46" s="15"/>
      <c r="L46" s="15"/>
      <c r="M46" s="16"/>
      <c r="N46" s="15"/>
      <c r="O46" s="15"/>
      <c r="P46" s="15"/>
      <c r="Q46" s="15"/>
      <c r="R46" s="15"/>
      <c r="S46" s="18"/>
      <c r="T46" s="13"/>
      <c r="U46" s="19"/>
      <c r="V46" s="26"/>
      <c r="W46" s="13"/>
      <c r="X46" s="13"/>
      <c r="Y46" s="13"/>
      <c r="Z46" s="13"/>
      <c r="AA46" s="13"/>
      <c r="AB46" s="13"/>
      <c r="AC46" s="13"/>
      <c r="AD46" s="13"/>
      <c r="AE46" s="20"/>
      <c r="AF46" s="20"/>
      <c r="AG46" s="20"/>
    </row>
    <row r="47" spans="1:33" ht="15.75" customHeight="1">
      <c r="A47" s="13"/>
      <c r="B47" s="13"/>
      <c r="C47" s="22"/>
      <c r="D47" s="15"/>
      <c r="E47" s="15"/>
      <c r="F47" s="14"/>
      <c r="G47" s="14"/>
      <c r="H47" s="14"/>
      <c r="I47" s="15"/>
      <c r="J47" s="15"/>
      <c r="K47" s="15"/>
      <c r="L47" s="15"/>
      <c r="M47" s="16"/>
      <c r="N47" s="15"/>
      <c r="O47" s="15"/>
      <c r="P47" s="15"/>
      <c r="Q47" s="15"/>
      <c r="R47" s="15"/>
      <c r="S47" s="18"/>
      <c r="T47" s="13"/>
      <c r="U47" s="19"/>
      <c r="V47" s="26"/>
      <c r="W47" s="13"/>
      <c r="X47" s="13"/>
      <c r="Y47" s="13"/>
      <c r="Z47" s="13"/>
      <c r="AA47" s="13"/>
      <c r="AB47" s="13"/>
      <c r="AC47" s="13"/>
      <c r="AD47" s="13"/>
      <c r="AE47" s="20"/>
      <c r="AF47" s="20"/>
      <c r="AG47" s="20"/>
    </row>
    <row r="48" spans="1:33" ht="15.75" customHeight="1">
      <c r="A48" s="13"/>
      <c r="B48" s="13"/>
      <c r="C48" s="22"/>
      <c r="D48" s="15"/>
      <c r="E48" s="15"/>
      <c r="F48" s="14"/>
      <c r="G48" s="14"/>
      <c r="H48" s="14"/>
      <c r="I48" s="15"/>
      <c r="J48" s="15"/>
      <c r="K48" s="15"/>
      <c r="L48" s="15"/>
      <c r="M48" s="16"/>
      <c r="N48" s="15"/>
      <c r="O48" s="15"/>
      <c r="P48" s="15"/>
      <c r="Q48" s="15"/>
      <c r="R48" s="15"/>
      <c r="S48" s="18"/>
      <c r="T48" s="13"/>
      <c r="U48" s="19"/>
      <c r="V48" s="26"/>
      <c r="W48" s="13"/>
      <c r="X48" s="13"/>
      <c r="Y48" s="13"/>
      <c r="Z48" s="13"/>
      <c r="AA48" s="13"/>
      <c r="AB48" s="13"/>
      <c r="AC48" s="13"/>
      <c r="AD48" s="13"/>
      <c r="AE48" s="20"/>
      <c r="AF48" s="20"/>
      <c r="AG48" s="20"/>
    </row>
    <row r="49" spans="1:33" ht="15.75" customHeight="1">
      <c r="A49" s="13"/>
      <c r="B49" s="13"/>
      <c r="C49" s="22"/>
      <c r="D49" s="15"/>
      <c r="E49" s="15"/>
      <c r="F49" s="14"/>
      <c r="G49" s="14"/>
      <c r="H49" s="14"/>
      <c r="I49" s="15"/>
      <c r="J49" s="15"/>
      <c r="K49" s="15"/>
      <c r="L49" s="15"/>
      <c r="M49" s="16"/>
      <c r="N49" s="15"/>
      <c r="O49" s="15"/>
      <c r="P49" s="15"/>
      <c r="Q49" s="15"/>
      <c r="R49" s="15"/>
      <c r="S49" s="18"/>
      <c r="T49" s="13"/>
      <c r="U49" s="19"/>
      <c r="V49" s="26"/>
      <c r="W49" s="13"/>
      <c r="X49" s="13"/>
      <c r="Y49" s="13"/>
      <c r="Z49" s="13"/>
      <c r="AA49" s="13"/>
      <c r="AB49" s="13"/>
      <c r="AC49" s="13"/>
      <c r="AD49" s="13"/>
      <c r="AE49" s="20"/>
      <c r="AF49" s="20"/>
      <c r="AG49" s="20"/>
    </row>
    <row r="50" spans="1:33" ht="15.75" customHeight="1">
      <c r="A50" s="13"/>
      <c r="B50" s="13"/>
      <c r="C50" s="22"/>
      <c r="D50" s="15"/>
      <c r="E50" s="15"/>
      <c r="F50" s="14"/>
      <c r="G50" s="14"/>
      <c r="H50" s="14"/>
      <c r="I50" s="15"/>
      <c r="J50" s="15"/>
      <c r="K50" s="15"/>
      <c r="L50" s="15"/>
      <c r="M50" s="16"/>
      <c r="N50" s="15"/>
      <c r="O50" s="15"/>
      <c r="P50" s="15"/>
      <c r="Q50" s="15"/>
      <c r="R50" s="15"/>
      <c r="S50" s="18"/>
      <c r="T50" s="13"/>
      <c r="U50" s="19"/>
      <c r="V50" s="26"/>
      <c r="W50" s="13"/>
      <c r="X50" s="13"/>
      <c r="Y50" s="13"/>
      <c r="Z50" s="13"/>
      <c r="AA50" s="13"/>
      <c r="AB50" s="13"/>
      <c r="AC50" s="13"/>
      <c r="AD50" s="13"/>
      <c r="AE50" s="20"/>
      <c r="AF50" s="20"/>
      <c r="AG50" s="20"/>
    </row>
    <row r="51" spans="1:33" ht="15.75" customHeight="1">
      <c r="A51" s="13"/>
      <c r="B51" s="13"/>
      <c r="C51" s="22"/>
      <c r="D51" s="15"/>
      <c r="E51" s="15"/>
      <c r="F51" s="14"/>
      <c r="G51" s="14"/>
      <c r="H51" s="14"/>
      <c r="I51" s="15"/>
      <c r="J51" s="15"/>
      <c r="K51" s="15"/>
      <c r="L51" s="15"/>
      <c r="M51" s="16"/>
      <c r="N51" s="15"/>
      <c r="O51" s="15"/>
      <c r="P51" s="15"/>
      <c r="Q51" s="15"/>
      <c r="R51" s="15"/>
      <c r="S51" s="18"/>
      <c r="T51" s="13"/>
      <c r="U51" s="19"/>
      <c r="V51" s="26"/>
      <c r="W51" s="13"/>
      <c r="X51" s="13"/>
      <c r="Y51" s="13"/>
      <c r="Z51" s="13"/>
      <c r="AA51" s="13"/>
      <c r="AB51" s="13"/>
      <c r="AC51" s="13"/>
      <c r="AD51" s="13"/>
      <c r="AE51" s="20"/>
      <c r="AF51" s="20"/>
      <c r="AG51" s="20"/>
    </row>
    <row r="52" spans="1:33" ht="15.75" customHeight="1">
      <c r="A52" s="13"/>
      <c r="B52" s="13"/>
      <c r="C52" s="22"/>
      <c r="D52" s="15"/>
      <c r="E52" s="15"/>
      <c r="F52" s="14"/>
      <c r="G52" s="14"/>
      <c r="H52" s="14"/>
      <c r="I52" s="15"/>
      <c r="J52" s="15"/>
      <c r="K52" s="15"/>
      <c r="L52" s="15"/>
      <c r="M52" s="16"/>
      <c r="N52" s="15"/>
      <c r="O52" s="15"/>
      <c r="P52" s="15"/>
      <c r="Q52" s="15"/>
      <c r="R52" s="15"/>
      <c r="S52" s="18"/>
      <c r="T52" s="13"/>
      <c r="U52" s="19"/>
      <c r="V52" s="26"/>
      <c r="W52" s="13"/>
      <c r="X52" s="13"/>
      <c r="Y52" s="13"/>
      <c r="Z52" s="13"/>
      <c r="AA52" s="13"/>
      <c r="AB52" s="13"/>
      <c r="AC52" s="13"/>
      <c r="AD52" s="13"/>
      <c r="AE52" s="20"/>
      <c r="AF52" s="20"/>
      <c r="AG52" s="20"/>
    </row>
    <row r="53" spans="1:33" ht="15.75" customHeight="1">
      <c r="A53" s="13"/>
      <c r="B53" s="13"/>
      <c r="C53" s="22"/>
      <c r="D53" s="15"/>
      <c r="E53" s="15"/>
      <c r="F53" s="14"/>
      <c r="G53" s="14"/>
      <c r="H53" s="14"/>
      <c r="I53" s="15"/>
      <c r="J53" s="15"/>
      <c r="K53" s="15"/>
      <c r="L53" s="15"/>
      <c r="M53" s="16"/>
      <c r="N53" s="15"/>
      <c r="O53" s="15"/>
      <c r="P53" s="15"/>
      <c r="Q53" s="15"/>
      <c r="R53" s="15"/>
      <c r="S53" s="18"/>
      <c r="T53" s="13"/>
      <c r="U53" s="19"/>
      <c r="V53" s="26"/>
      <c r="W53" s="13"/>
      <c r="X53" s="13"/>
      <c r="Y53" s="13"/>
      <c r="Z53" s="13"/>
      <c r="AA53" s="13"/>
      <c r="AB53" s="13"/>
      <c r="AC53" s="13"/>
      <c r="AD53" s="13"/>
      <c r="AE53" s="20"/>
      <c r="AF53" s="20"/>
      <c r="AG53" s="20"/>
    </row>
    <row r="54" spans="1:33" ht="15.75" customHeight="1">
      <c r="A54" s="13"/>
      <c r="B54" s="13"/>
      <c r="C54" s="22"/>
      <c r="D54" s="15"/>
      <c r="E54" s="15"/>
      <c r="F54" s="14"/>
      <c r="G54" s="14"/>
      <c r="H54" s="14"/>
      <c r="I54" s="15"/>
      <c r="J54" s="15"/>
      <c r="K54" s="15"/>
      <c r="L54" s="15"/>
      <c r="M54" s="16"/>
      <c r="N54" s="15"/>
      <c r="O54" s="15"/>
      <c r="P54" s="15"/>
      <c r="Q54" s="15"/>
      <c r="R54" s="15"/>
      <c r="S54" s="18"/>
      <c r="T54" s="13"/>
      <c r="U54" s="19"/>
      <c r="V54" s="26"/>
      <c r="W54" s="13"/>
      <c r="X54" s="13"/>
      <c r="Y54" s="13"/>
      <c r="Z54" s="13"/>
      <c r="AA54" s="13"/>
      <c r="AB54" s="13"/>
      <c r="AC54" s="13"/>
      <c r="AD54" s="13"/>
      <c r="AE54" s="20"/>
      <c r="AF54" s="20"/>
      <c r="AG54" s="20"/>
    </row>
    <row r="55" spans="1:33" ht="15.75" customHeight="1">
      <c r="A55" s="13"/>
      <c r="B55" s="13"/>
      <c r="C55" s="22"/>
      <c r="D55" s="15"/>
      <c r="E55" s="15"/>
      <c r="F55" s="14"/>
      <c r="G55" s="14"/>
      <c r="H55" s="14"/>
      <c r="I55" s="15"/>
      <c r="J55" s="15"/>
      <c r="K55" s="15"/>
      <c r="L55" s="15"/>
      <c r="M55" s="16"/>
      <c r="N55" s="15"/>
      <c r="O55" s="15"/>
      <c r="P55" s="15"/>
      <c r="Q55" s="15"/>
      <c r="R55" s="15"/>
      <c r="S55" s="18"/>
      <c r="T55" s="13"/>
      <c r="U55" s="19"/>
      <c r="V55" s="26"/>
      <c r="W55" s="13"/>
      <c r="X55" s="13"/>
      <c r="Y55" s="13"/>
      <c r="Z55" s="13"/>
      <c r="AA55" s="13"/>
      <c r="AB55" s="13"/>
      <c r="AC55" s="13"/>
      <c r="AD55" s="13"/>
      <c r="AE55" s="20"/>
      <c r="AF55" s="20"/>
      <c r="AG55" s="20"/>
    </row>
    <row r="56" spans="1:33" ht="15.75" customHeight="1">
      <c r="A56" s="13"/>
      <c r="B56" s="13"/>
      <c r="C56" s="22"/>
      <c r="D56" s="15"/>
      <c r="E56" s="15"/>
      <c r="F56" s="14"/>
      <c r="G56" s="14"/>
      <c r="H56" s="14"/>
      <c r="I56" s="15"/>
      <c r="J56" s="15"/>
      <c r="K56" s="15"/>
      <c r="L56" s="15"/>
      <c r="M56" s="16"/>
      <c r="N56" s="15"/>
      <c r="O56" s="15"/>
      <c r="P56" s="15"/>
      <c r="Q56" s="15"/>
      <c r="R56" s="15"/>
      <c r="S56" s="18"/>
      <c r="T56" s="13"/>
      <c r="U56" s="19"/>
      <c r="V56" s="26"/>
      <c r="W56" s="13"/>
      <c r="X56" s="13"/>
      <c r="Y56" s="13"/>
      <c r="Z56" s="13"/>
      <c r="AA56" s="13"/>
      <c r="AB56" s="13"/>
      <c r="AC56" s="13"/>
      <c r="AD56" s="13"/>
      <c r="AE56" s="20"/>
      <c r="AF56" s="20"/>
      <c r="AG56" s="20"/>
    </row>
    <row r="57" spans="1:33" ht="15.75" customHeight="1">
      <c r="A57" s="13"/>
      <c r="B57" s="13"/>
      <c r="C57" s="22"/>
      <c r="D57" s="15"/>
      <c r="E57" s="15"/>
      <c r="F57" s="14"/>
      <c r="G57" s="14"/>
      <c r="H57" s="14"/>
      <c r="I57" s="15"/>
      <c r="J57" s="15"/>
      <c r="K57" s="15"/>
      <c r="L57" s="15"/>
      <c r="M57" s="16"/>
      <c r="N57" s="15"/>
      <c r="O57" s="15"/>
      <c r="P57" s="15"/>
      <c r="Q57" s="15"/>
      <c r="R57" s="15"/>
      <c r="S57" s="18"/>
      <c r="T57" s="13"/>
      <c r="U57" s="19"/>
      <c r="V57" s="26"/>
      <c r="W57" s="13"/>
      <c r="X57" s="13"/>
      <c r="Y57" s="13"/>
      <c r="Z57" s="13"/>
      <c r="AA57" s="13"/>
      <c r="AB57" s="13"/>
      <c r="AC57" s="13"/>
      <c r="AD57" s="13"/>
      <c r="AE57" s="20"/>
      <c r="AF57" s="20"/>
      <c r="AG57" s="20"/>
    </row>
    <row r="58" spans="1:33" ht="15.75" customHeight="1">
      <c r="A58" s="13"/>
      <c r="B58" s="13"/>
      <c r="C58" s="22"/>
      <c r="D58" s="15"/>
      <c r="E58" s="15"/>
      <c r="F58" s="14"/>
      <c r="G58" s="14"/>
      <c r="H58" s="14"/>
      <c r="I58" s="15"/>
      <c r="J58" s="15"/>
      <c r="K58" s="15"/>
      <c r="L58" s="15"/>
      <c r="M58" s="16"/>
      <c r="N58" s="15"/>
      <c r="O58" s="15"/>
      <c r="P58" s="15"/>
      <c r="Q58" s="15"/>
      <c r="R58" s="15"/>
      <c r="S58" s="18"/>
      <c r="T58" s="13"/>
      <c r="U58" s="19"/>
      <c r="V58" s="26"/>
      <c r="W58" s="13"/>
      <c r="X58" s="13"/>
      <c r="Y58" s="13"/>
      <c r="Z58" s="13"/>
      <c r="AA58" s="13"/>
      <c r="AB58" s="13"/>
      <c r="AC58" s="13"/>
      <c r="AD58" s="13"/>
      <c r="AE58" s="20"/>
      <c r="AF58" s="20"/>
      <c r="AG58" s="20"/>
    </row>
    <row r="59" spans="1:33" ht="15.75" customHeight="1">
      <c r="A59" s="13"/>
      <c r="B59" s="13"/>
      <c r="C59" s="22"/>
      <c r="D59" s="15"/>
      <c r="E59" s="15"/>
      <c r="F59" s="14"/>
      <c r="G59" s="14"/>
      <c r="H59" s="14"/>
      <c r="I59" s="15"/>
      <c r="J59" s="15"/>
      <c r="K59" s="15"/>
      <c r="L59" s="15"/>
      <c r="M59" s="16"/>
      <c r="N59" s="15"/>
      <c r="O59" s="15"/>
      <c r="P59" s="15"/>
      <c r="Q59" s="15"/>
      <c r="R59" s="15"/>
      <c r="S59" s="18"/>
      <c r="T59" s="13"/>
      <c r="U59" s="19"/>
      <c r="V59" s="26"/>
      <c r="W59" s="13"/>
      <c r="X59" s="13"/>
      <c r="Y59" s="13"/>
      <c r="Z59" s="13"/>
      <c r="AA59" s="13"/>
      <c r="AB59" s="13"/>
      <c r="AC59" s="13"/>
      <c r="AD59" s="13"/>
      <c r="AE59" s="20"/>
      <c r="AF59" s="20"/>
      <c r="AG59" s="20"/>
    </row>
    <row r="60" spans="1:33" ht="15.75" customHeight="1">
      <c r="A60" s="13"/>
      <c r="B60" s="13"/>
      <c r="C60" s="22"/>
      <c r="D60" s="15"/>
      <c r="E60" s="15"/>
      <c r="F60" s="14"/>
      <c r="G60" s="14"/>
      <c r="H60" s="14"/>
      <c r="I60" s="15"/>
      <c r="J60" s="15"/>
      <c r="K60" s="15"/>
      <c r="L60" s="15"/>
      <c r="M60" s="16"/>
      <c r="N60" s="15"/>
      <c r="O60" s="15"/>
      <c r="P60" s="15"/>
      <c r="Q60" s="15"/>
      <c r="R60" s="15"/>
      <c r="S60" s="18"/>
      <c r="T60" s="13"/>
      <c r="U60" s="19"/>
      <c r="V60" s="26"/>
      <c r="W60" s="13"/>
      <c r="X60" s="13"/>
      <c r="Y60" s="13"/>
      <c r="Z60" s="13"/>
      <c r="AA60" s="13"/>
      <c r="AB60" s="13"/>
      <c r="AC60" s="13"/>
      <c r="AD60" s="13"/>
      <c r="AE60" s="20"/>
      <c r="AF60" s="20"/>
      <c r="AG60" s="20"/>
    </row>
    <row r="61" spans="1:33" ht="15.75" customHeight="1">
      <c r="A61" s="13"/>
      <c r="B61" s="13"/>
      <c r="C61" s="22"/>
      <c r="D61" s="15"/>
      <c r="E61" s="15"/>
      <c r="F61" s="14"/>
      <c r="G61" s="14"/>
      <c r="H61" s="14"/>
      <c r="I61" s="15"/>
      <c r="J61" s="15"/>
      <c r="K61" s="15"/>
      <c r="L61" s="15"/>
      <c r="M61" s="16"/>
      <c r="N61" s="15"/>
      <c r="O61" s="15"/>
      <c r="P61" s="15"/>
      <c r="Q61" s="15"/>
      <c r="R61" s="15"/>
      <c r="S61" s="18"/>
      <c r="T61" s="13"/>
      <c r="U61" s="19"/>
      <c r="V61" s="26"/>
      <c r="W61" s="13"/>
      <c r="X61" s="13"/>
      <c r="Y61" s="13"/>
      <c r="Z61" s="13"/>
      <c r="AA61" s="13"/>
      <c r="AB61" s="13"/>
      <c r="AC61" s="13"/>
      <c r="AD61" s="13"/>
      <c r="AE61" s="20"/>
      <c r="AF61" s="20"/>
      <c r="AG61" s="20"/>
    </row>
    <row r="62" spans="1:33" ht="15.75" customHeight="1">
      <c r="A62" s="13"/>
      <c r="B62" s="13"/>
      <c r="C62" s="22"/>
      <c r="D62" s="15"/>
      <c r="E62" s="15"/>
      <c r="F62" s="14"/>
      <c r="G62" s="14"/>
      <c r="H62" s="14"/>
      <c r="I62" s="15"/>
      <c r="J62" s="15"/>
      <c r="K62" s="15"/>
      <c r="L62" s="15"/>
      <c r="M62" s="16"/>
      <c r="N62" s="15"/>
      <c r="O62" s="15"/>
      <c r="P62" s="15"/>
      <c r="Q62" s="15"/>
      <c r="R62" s="15"/>
      <c r="S62" s="18"/>
      <c r="T62" s="13"/>
      <c r="U62" s="19"/>
      <c r="V62" s="26"/>
      <c r="W62" s="13"/>
      <c r="X62" s="13"/>
      <c r="Y62" s="13"/>
      <c r="Z62" s="13"/>
      <c r="AA62" s="13"/>
      <c r="AB62" s="13"/>
      <c r="AC62" s="13"/>
      <c r="AD62" s="13"/>
      <c r="AE62" s="20"/>
      <c r="AF62" s="20"/>
      <c r="AG62" s="20"/>
    </row>
    <row r="63" spans="1:33" ht="15.75" customHeight="1">
      <c r="A63" s="13"/>
      <c r="B63" s="13"/>
      <c r="C63" s="22"/>
      <c r="D63" s="15"/>
      <c r="E63" s="15"/>
      <c r="F63" s="14"/>
      <c r="G63" s="14"/>
      <c r="H63" s="14"/>
      <c r="I63" s="15"/>
      <c r="J63" s="15"/>
      <c r="K63" s="15"/>
      <c r="L63" s="15"/>
      <c r="M63" s="16"/>
      <c r="N63" s="15"/>
      <c r="O63" s="15"/>
      <c r="P63" s="15"/>
      <c r="Q63" s="15"/>
      <c r="R63" s="15"/>
      <c r="S63" s="18"/>
      <c r="T63" s="13"/>
      <c r="U63" s="19"/>
      <c r="V63" s="26"/>
      <c r="W63" s="13"/>
      <c r="X63" s="13"/>
      <c r="Y63" s="13"/>
      <c r="Z63" s="13"/>
      <c r="AA63" s="13"/>
      <c r="AB63" s="13"/>
      <c r="AC63" s="13"/>
      <c r="AD63" s="13"/>
      <c r="AE63" s="20"/>
      <c r="AF63" s="20"/>
      <c r="AG63" s="20"/>
    </row>
    <row r="64" spans="1:33" ht="15.75" customHeight="1">
      <c r="A64" s="13"/>
      <c r="B64" s="13"/>
      <c r="C64" s="22"/>
      <c r="D64" s="15"/>
      <c r="E64" s="15"/>
      <c r="F64" s="14"/>
      <c r="G64" s="14"/>
      <c r="H64" s="14"/>
      <c r="I64" s="15"/>
      <c r="J64" s="15"/>
      <c r="K64" s="15"/>
      <c r="L64" s="15"/>
      <c r="M64" s="16"/>
      <c r="N64" s="15"/>
      <c r="O64" s="15"/>
      <c r="P64" s="15"/>
      <c r="Q64" s="15"/>
      <c r="R64" s="15"/>
      <c r="S64" s="18"/>
      <c r="T64" s="13"/>
      <c r="U64" s="19"/>
      <c r="V64" s="26"/>
      <c r="W64" s="13"/>
      <c r="X64" s="13"/>
      <c r="Y64" s="13"/>
      <c r="Z64" s="13"/>
      <c r="AA64" s="13"/>
      <c r="AB64" s="13"/>
      <c r="AC64" s="13"/>
      <c r="AD64" s="13"/>
      <c r="AE64" s="20"/>
      <c r="AF64" s="20"/>
      <c r="AG64" s="20"/>
    </row>
    <row r="65" spans="1:33" ht="15.75" customHeight="1">
      <c r="A65" s="13"/>
      <c r="B65" s="13"/>
      <c r="C65" s="22"/>
      <c r="D65" s="15"/>
      <c r="E65" s="15"/>
      <c r="F65" s="14"/>
      <c r="G65" s="14"/>
      <c r="H65" s="14"/>
      <c r="I65" s="15"/>
      <c r="J65" s="15"/>
      <c r="K65" s="15"/>
      <c r="L65" s="15"/>
      <c r="M65" s="16"/>
      <c r="N65" s="15"/>
      <c r="O65" s="15"/>
      <c r="P65" s="15"/>
      <c r="Q65" s="15"/>
      <c r="R65" s="15"/>
      <c r="S65" s="18"/>
      <c r="T65" s="13"/>
      <c r="U65" s="19"/>
      <c r="V65" s="26"/>
      <c r="W65" s="13"/>
      <c r="X65" s="13"/>
      <c r="Y65" s="13"/>
      <c r="Z65" s="13"/>
      <c r="AA65" s="13"/>
      <c r="AB65" s="13"/>
      <c r="AC65" s="13"/>
      <c r="AD65" s="13"/>
      <c r="AE65" s="20"/>
      <c r="AF65" s="20"/>
      <c r="AG65" s="20"/>
    </row>
    <row r="66" spans="1:33" ht="15.75" customHeight="1">
      <c r="A66" s="13"/>
      <c r="B66" s="13"/>
      <c r="C66" s="22"/>
      <c r="D66" s="15"/>
      <c r="E66" s="15"/>
      <c r="F66" s="14"/>
      <c r="G66" s="14"/>
      <c r="H66" s="14"/>
      <c r="I66" s="15"/>
      <c r="J66" s="15"/>
      <c r="K66" s="15"/>
      <c r="L66" s="15"/>
      <c r="M66" s="16"/>
      <c r="N66" s="15"/>
      <c r="O66" s="15"/>
      <c r="P66" s="15"/>
      <c r="Q66" s="15"/>
      <c r="R66" s="15"/>
      <c r="S66" s="18"/>
      <c r="T66" s="13"/>
      <c r="U66" s="19"/>
      <c r="V66" s="26"/>
      <c r="W66" s="13"/>
      <c r="X66" s="13"/>
      <c r="Y66" s="13"/>
      <c r="Z66" s="13"/>
      <c r="AA66" s="13"/>
      <c r="AB66" s="13"/>
      <c r="AC66" s="13"/>
      <c r="AD66" s="13"/>
      <c r="AE66" s="20"/>
      <c r="AF66" s="20"/>
      <c r="AG66" s="20"/>
    </row>
    <row r="67" spans="1:33" ht="15.75" customHeight="1">
      <c r="A67" s="13"/>
      <c r="B67" s="13"/>
      <c r="C67" s="22"/>
      <c r="D67" s="15"/>
      <c r="E67" s="15"/>
      <c r="F67" s="14"/>
      <c r="G67" s="14"/>
      <c r="H67" s="14"/>
      <c r="I67" s="15"/>
      <c r="J67" s="15"/>
      <c r="K67" s="15"/>
      <c r="L67" s="15"/>
      <c r="M67" s="16"/>
      <c r="N67" s="15"/>
      <c r="O67" s="15"/>
      <c r="P67" s="15"/>
      <c r="Q67" s="15"/>
      <c r="R67" s="15"/>
      <c r="S67" s="18"/>
      <c r="T67" s="13"/>
      <c r="U67" s="19"/>
      <c r="V67" s="26"/>
      <c r="W67" s="13"/>
      <c r="X67" s="13"/>
      <c r="Y67" s="13"/>
      <c r="Z67" s="13"/>
      <c r="AA67" s="13"/>
      <c r="AB67" s="13"/>
      <c r="AC67" s="13"/>
      <c r="AD67" s="13"/>
      <c r="AE67" s="20"/>
      <c r="AF67" s="20"/>
      <c r="AG67" s="20"/>
    </row>
    <row r="68" spans="1:33" ht="15.75" customHeight="1">
      <c r="A68" s="13"/>
      <c r="B68" s="13"/>
      <c r="C68" s="22"/>
      <c r="D68" s="15"/>
      <c r="E68" s="15"/>
      <c r="F68" s="14"/>
      <c r="G68" s="14"/>
      <c r="H68" s="14"/>
      <c r="I68" s="15"/>
      <c r="J68" s="15"/>
      <c r="K68" s="15"/>
      <c r="L68" s="15"/>
      <c r="M68" s="16"/>
      <c r="N68" s="15"/>
      <c r="O68" s="15"/>
      <c r="P68" s="15"/>
      <c r="Q68" s="15"/>
      <c r="R68" s="15"/>
      <c r="S68" s="18"/>
      <c r="T68" s="13"/>
      <c r="U68" s="19"/>
      <c r="V68" s="26"/>
      <c r="W68" s="13"/>
      <c r="X68" s="13"/>
      <c r="Y68" s="13"/>
      <c r="Z68" s="13"/>
      <c r="AA68" s="13"/>
      <c r="AB68" s="13"/>
      <c r="AC68" s="13"/>
      <c r="AD68" s="13"/>
      <c r="AE68" s="20"/>
      <c r="AF68" s="20"/>
      <c r="AG68" s="20"/>
    </row>
    <row r="69" spans="1:33" ht="15.75" customHeight="1">
      <c r="A69" s="13"/>
      <c r="B69" s="13"/>
      <c r="C69" s="22"/>
      <c r="D69" s="15"/>
      <c r="E69" s="15"/>
      <c r="F69" s="14"/>
      <c r="G69" s="14"/>
      <c r="H69" s="14"/>
      <c r="I69" s="15"/>
      <c r="J69" s="15"/>
      <c r="K69" s="15"/>
      <c r="L69" s="15"/>
      <c r="M69" s="16"/>
      <c r="N69" s="15"/>
      <c r="O69" s="15"/>
      <c r="P69" s="15"/>
      <c r="Q69" s="15"/>
      <c r="R69" s="15"/>
      <c r="S69" s="18"/>
      <c r="T69" s="13"/>
      <c r="U69" s="19"/>
      <c r="V69" s="26"/>
      <c r="W69" s="13"/>
      <c r="X69" s="13"/>
      <c r="Y69" s="13"/>
      <c r="Z69" s="13"/>
      <c r="AA69" s="13"/>
      <c r="AB69" s="13"/>
      <c r="AC69" s="13"/>
      <c r="AD69" s="13"/>
      <c r="AE69" s="20"/>
      <c r="AF69" s="20"/>
      <c r="AG69" s="20"/>
    </row>
    <row r="70" spans="1:33" ht="15.75" customHeight="1">
      <c r="A70" s="13"/>
      <c r="B70" s="13"/>
      <c r="C70" s="22"/>
      <c r="D70" s="15"/>
      <c r="E70" s="15"/>
      <c r="F70" s="14"/>
      <c r="G70" s="14"/>
      <c r="H70" s="14"/>
      <c r="I70" s="15"/>
      <c r="J70" s="15"/>
      <c r="K70" s="15"/>
      <c r="L70" s="15"/>
      <c r="M70" s="16"/>
      <c r="N70" s="15"/>
      <c r="O70" s="15"/>
      <c r="P70" s="15"/>
      <c r="Q70" s="15"/>
      <c r="R70" s="15"/>
      <c r="S70" s="18"/>
      <c r="T70" s="13"/>
      <c r="U70" s="19"/>
      <c r="V70" s="26"/>
      <c r="W70" s="13"/>
      <c r="X70" s="13"/>
      <c r="Y70" s="13"/>
      <c r="Z70" s="13"/>
      <c r="AA70" s="13"/>
      <c r="AB70" s="13"/>
      <c r="AC70" s="13"/>
      <c r="AD70" s="13"/>
      <c r="AE70" s="20"/>
      <c r="AF70" s="20"/>
      <c r="AG70" s="20"/>
    </row>
    <row r="71" spans="1:33" ht="15.75" customHeight="1">
      <c r="A71" s="13"/>
      <c r="B71" s="13"/>
      <c r="C71" s="22"/>
      <c r="D71" s="15"/>
      <c r="E71" s="15"/>
      <c r="F71" s="14"/>
      <c r="G71" s="14"/>
      <c r="H71" s="14"/>
      <c r="I71" s="15"/>
      <c r="J71" s="15"/>
      <c r="K71" s="15"/>
      <c r="L71" s="15"/>
      <c r="M71" s="16"/>
      <c r="N71" s="15"/>
      <c r="O71" s="15"/>
      <c r="P71" s="15"/>
      <c r="Q71" s="15"/>
      <c r="R71" s="15"/>
      <c r="S71" s="18"/>
      <c r="T71" s="13"/>
      <c r="U71" s="19"/>
      <c r="V71" s="26"/>
      <c r="W71" s="13"/>
      <c r="X71" s="13"/>
      <c r="Y71" s="13"/>
      <c r="Z71" s="13"/>
      <c r="AA71" s="13"/>
      <c r="AB71" s="13"/>
      <c r="AC71" s="13"/>
      <c r="AD71" s="13"/>
      <c r="AE71" s="20"/>
      <c r="AF71" s="20"/>
      <c r="AG71" s="20"/>
    </row>
    <row r="72" spans="1:33" ht="15.75" customHeight="1">
      <c r="A72" s="13"/>
      <c r="B72" s="13"/>
      <c r="C72" s="22"/>
      <c r="D72" s="15"/>
      <c r="E72" s="15"/>
      <c r="F72" s="14"/>
      <c r="G72" s="14"/>
      <c r="H72" s="14"/>
      <c r="I72" s="15"/>
      <c r="J72" s="15"/>
      <c r="K72" s="15"/>
      <c r="L72" s="15"/>
      <c r="M72" s="16"/>
      <c r="N72" s="15"/>
      <c r="O72" s="15"/>
      <c r="P72" s="15"/>
      <c r="Q72" s="15"/>
      <c r="R72" s="15"/>
      <c r="S72" s="18"/>
      <c r="T72" s="13"/>
      <c r="U72" s="19"/>
      <c r="V72" s="26"/>
      <c r="W72" s="13"/>
      <c r="X72" s="13"/>
      <c r="Y72" s="13"/>
      <c r="Z72" s="13"/>
      <c r="AA72" s="13"/>
      <c r="AB72" s="13"/>
      <c r="AC72" s="13"/>
      <c r="AD72" s="13"/>
      <c r="AE72" s="20"/>
      <c r="AF72" s="20"/>
      <c r="AG72" s="20"/>
    </row>
    <row r="73" spans="1:33" ht="15.75" customHeight="1">
      <c r="A73" s="13"/>
      <c r="B73" s="13"/>
      <c r="C73" s="22"/>
      <c r="D73" s="15"/>
      <c r="E73" s="15"/>
      <c r="F73" s="14"/>
      <c r="G73" s="14"/>
      <c r="H73" s="14"/>
      <c r="I73" s="15"/>
      <c r="J73" s="15"/>
      <c r="K73" s="15"/>
      <c r="L73" s="15"/>
      <c r="M73" s="16"/>
      <c r="N73" s="15"/>
      <c r="O73" s="15"/>
      <c r="P73" s="15"/>
      <c r="Q73" s="15"/>
      <c r="R73" s="15"/>
      <c r="S73" s="18"/>
      <c r="T73" s="13"/>
      <c r="U73" s="19"/>
      <c r="V73" s="26"/>
      <c r="W73" s="13"/>
      <c r="X73" s="13"/>
      <c r="Y73" s="13"/>
      <c r="Z73" s="13"/>
      <c r="AA73" s="13"/>
      <c r="AB73" s="13"/>
      <c r="AC73" s="13"/>
      <c r="AD73" s="13"/>
      <c r="AE73" s="20"/>
      <c r="AF73" s="20"/>
      <c r="AG73" s="20"/>
    </row>
    <row r="74" spans="1:33" ht="15.75" customHeight="1">
      <c r="A74" s="13"/>
      <c r="B74" s="13"/>
      <c r="C74" s="22"/>
      <c r="D74" s="15"/>
      <c r="E74" s="15"/>
      <c r="F74" s="14"/>
      <c r="G74" s="14"/>
      <c r="H74" s="14"/>
      <c r="I74" s="15"/>
      <c r="J74" s="15"/>
      <c r="K74" s="15"/>
      <c r="L74" s="15"/>
      <c r="M74" s="16"/>
      <c r="N74" s="15"/>
      <c r="O74" s="15"/>
      <c r="P74" s="15"/>
      <c r="Q74" s="15"/>
      <c r="R74" s="15"/>
      <c r="S74" s="18"/>
      <c r="T74" s="13"/>
      <c r="U74" s="19"/>
      <c r="V74" s="26"/>
      <c r="W74" s="13"/>
      <c r="X74" s="13"/>
      <c r="Y74" s="13"/>
      <c r="Z74" s="13"/>
      <c r="AA74" s="13"/>
      <c r="AB74" s="13"/>
      <c r="AC74" s="13"/>
      <c r="AD74" s="13"/>
      <c r="AE74" s="20"/>
      <c r="AF74" s="20"/>
      <c r="AG74" s="20"/>
    </row>
    <row r="75" spans="1:33" ht="15.75" customHeight="1">
      <c r="A75" s="13"/>
      <c r="B75" s="13"/>
      <c r="C75" s="22"/>
      <c r="D75" s="15"/>
      <c r="E75" s="15"/>
      <c r="F75" s="14"/>
      <c r="G75" s="14"/>
      <c r="H75" s="14"/>
      <c r="I75" s="15"/>
      <c r="J75" s="15"/>
      <c r="K75" s="15"/>
      <c r="L75" s="15"/>
      <c r="M75" s="16"/>
      <c r="N75" s="15"/>
      <c r="O75" s="15"/>
      <c r="P75" s="15"/>
      <c r="Q75" s="15"/>
      <c r="R75" s="15"/>
      <c r="S75" s="18"/>
      <c r="T75" s="13"/>
      <c r="U75" s="19"/>
      <c r="V75" s="26"/>
      <c r="W75" s="13"/>
      <c r="X75" s="13"/>
      <c r="Y75" s="13"/>
      <c r="Z75" s="13"/>
      <c r="AA75" s="13"/>
      <c r="AB75" s="13"/>
      <c r="AC75" s="13"/>
      <c r="AD75" s="13"/>
      <c r="AE75" s="20"/>
      <c r="AF75" s="20"/>
      <c r="AG75" s="20"/>
    </row>
    <row r="76" spans="1:33" ht="15.75" customHeight="1">
      <c r="A76" s="13"/>
      <c r="B76" s="13"/>
      <c r="C76" s="22"/>
      <c r="D76" s="15"/>
      <c r="E76" s="15"/>
      <c r="F76" s="14"/>
      <c r="G76" s="14"/>
      <c r="H76" s="14"/>
      <c r="I76" s="15"/>
      <c r="J76" s="15"/>
      <c r="K76" s="15"/>
      <c r="L76" s="15"/>
      <c r="M76" s="16"/>
      <c r="N76" s="15"/>
      <c r="O76" s="15"/>
      <c r="P76" s="15"/>
      <c r="Q76" s="15"/>
      <c r="R76" s="15"/>
      <c r="S76" s="18"/>
      <c r="T76" s="13"/>
      <c r="U76" s="19"/>
      <c r="V76" s="26"/>
      <c r="W76" s="13"/>
      <c r="X76" s="13"/>
      <c r="Y76" s="13"/>
      <c r="Z76" s="13"/>
      <c r="AA76" s="13"/>
      <c r="AB76" s="13"/>
      <c r="AC76" s="13"/>
      <c r="AD76" s="13"/>
      <c r="AE76" s="20"/>
      <c r="AF76" s="20"/>
      <c r="AG76" s="20"/>
    </row>
    <row r="77" spans="1:33" ht="15.75" customHeight="1">
      <c r="A77" s="13"/>
      <c r="B77" s="13"/>
      <c r="C77" s="22"/>
      <c r="D77" s="15"/>
      <c r="E77" s="15"/>
      <c r="F77" s="14"/>
      <c r="G77" s="14"/>
      <c r="H77" s="14"/>
      <c r="I77" s="15"/>
      <c r="J77" s="15"/>
      <c r="K77" s="15"/>
      <c r="L77" s="15"/>
      <c r="M77" s="16"/>
      <c r="N77" s="15"/>
      <c r="O77" s="15"/>
      <c r="P77" s="15"/>
      <c r="Q77" s="15"/>
      <c r="R77" s="15"/>
      <c r="S77" s="18"/>
      <c r="T77" s="13"/>
      <c r="U77" s="19"/>
      <c r="V77" s="26"/>
      <c r="W77" s="13"/>
      <c r="X77" s="13"/>
      <c r="Y77" s="13"/>
      <c r="Z77" s="13"/>
      <c r="AA77" s="13"/>
      <c r="AB77" s="13"/>
      <c r="AC77" s="13"/>
      <c r="AD77" s="13"/>
      <c r="AE77" s="20"/>
      <c r="AF77" s="20"/>
      <c r="AG77" s="20"/>
    </row>
    <row r="78" spans="1:33" ht="15.75" customHeight="1">
      <c r="A78" s="13"/>
      <c r="B78" s="13"/>
      <c r="C78" s="22"/>
      <c r="D78" s="15"/>
      <c r="E78" s="15"/>
      <c r="F78" s="14"/>
      <c r="G78" s="14"/>
      <c r="H78" s="14"/>
      <c r="I78" s="15"/>
      <c r="J78" s="15"/>
      <c r="K78" s="15"/>
      <c r="L78" s="15"/>
      <c r="M78" s="16"/>
      <c r="N78" s="15"/>
      <c r="O78" s="15"/>
      <c r="P78" s="15"/>
      <c r="Q78" s="15"/>
      <c r="R78" s="15"/>
      <c r="S78" s="18"/>
      <c r="T78" s="13"/>
      <c r="U78" s="19"/>
      <c r="V78" s="26"/>
      <c r="W78" s="13"/>
      <c r="X78" s="13"/>
      <c r="Y78" s="13"/>
      <c r="Z78" s="13"/>
      <c r="AA78" s="13"/>
      <c r="AB78" s="13"/>
      <c r="AC78" s="13"/>
      <c r="AD78" s="13"/>
      <c r="AE78" s="20"/>
      <c r="AF78" s="20"/>
      <c r="AG78" s="20"/>
    </row>
    <row r="79" spans="1:33" ht="15.75" customHeight="1">
      <c r="A79" s="13"/>
      <c r="B79" s="13"/>
      <c r="C79" s="22"/>
      <c r="D79" s="15"/>
      <c r="E79" s="15"/>
      <c r="F79" s="14"/>
      <c r="G79" s="14"/>
      <c r="H79" s="14"/>
      <c r="I79" s="15"/>
      <c r="J79" s="15"/>
      <c r="K79" s="15"/>
      <c r="L79" s="15"/>
      <c r="M79" s="16"/>
      <c r="N79" s="15"/>
      <c r="O79" s="15"/>
      <c r="P79" s="15"/>
      <c r="Q79" s="15"/>
      <c r="R79" s="15"/>
      <c r="S79" s="18"/>
      <c r="T79" s="13"/>
      <c r="U79" s="19"/>
      <c r="V79" s="26"/>
      <c r="W79" s="13"/>
      <c r="X79" s="13"/>
      <c r="Y79" s="13"/>
      <c r="Z79" s="13"/>
      <c r="AA79" s="13"/>
      <c r="AB79" s="13"/>
      <c r="AC79" s="13"/>
      <c r="AD79" s="13"/>
      <c r="AE79" s="20"/>
      <c r="AF79" s="20"/>
      <c r="AG79" s="20"/>
    </row>
    <row r="80" spans="1:33" ht="15.75" customHeight="1">
      <c r="A80" s="13"/>
      <c r="B80" s="13"/>
      <c r="C80" s="22"/>
      <c r="D80" s="15"/>
      <c r="E80" s="15"/>
      <c r="F80" s="14"/>
      <c r="G80" s="14"/>
      <c r="H80" s="14"/>
      <c r="I80" s="15"/>
      <c r="J80" s="15"/>
      <c r="K80" s="15"/>
      <c r="L80" s="15"/>
      <c r="M80" s="16"/>
      <c r="N80" s="15"/>
      <c r="O80" s="15"/>
      <c r="P80" s="15"/>
      <c r="Q80" s="15"/>
      <c r="R80" s="15"/>
      <c r="S80" s="18"/>
      <c r="T80" s="13"/>
      <c r="U80" s="19"/>
      <c r="V80" s="26"/>
      <c r="W80" s="13"/>
      <c r="X80" s="13"/>
      <c r="Y80" s="13"/>
      <c r="Z80" s="13"/>
      <c r="AA80" s="13"/>
      <c r="AB80" s="13"/>
      <c r="AC80" s="13"/>
      <c r="AD80" s="13"/>
      <c r="AE80" s="20"/>
      <c r="AF80" s="20"/>
      <c r="AG80" s="20"/>
    </row>
    <row r="81" spans="1:33" ht="15.75" customHeight="1">
      <c r="A81" s="13"/>
      <c r="B81" s="13"/>
      <c r="C81" s="22"/>
      <c r="D81" s="15"/>
      <c r="E81" s="15"/>
      <c r="F81" s="14"/>
      <c r="G81" s="14"/>
      <c r="H81" s="14"/>
      <c r="I81" s="15"/>
      <c r="J81" s="15"/>
      <c r="K81" s="15"/>
      <c r="L81" s="15"/>
      <c r="M81" s="16"/>
      <c r="N81" s="15"/>
      <c r="O81" s="15"/>
      <c r="P81" s="15"/>
      <c r="Q81" s="15"/>
      <c r="R81" s="15"/>
      <c r="S81" s="18"/>
      <c r="T81" s="13"/>
      <c r="U81" s="19"/>
      <c r="V81" s="26"/>
      <c r="W81" s="13"/>
      <c r="X81" s="13"/>
      <c r="Y81" s="13"/>
      <c r="Z81" s="13"/>
      <c r="AA81" s="13"/>
      <c r="AB81" s="13"/>
      <c r="AC81" s="13"/>
      <c r="AD81" s="13"/>
      <c r="AE81" s="20"/>
      <c r="AF81" s="20"/>
      <c r="AG81" s="20"/>
    </row>
    <row r="82" spans="1:33" ht="15.75" customHeight="1">
      <c r="A82" s="13"/>
      <c r="B82" s="13"/>
      <c r="C82" s="22"/>
      <c r="D82" s="15"/>
      <c r="E82" s="15"/>
      <c r="F82" s="14"/>
      <c r="G82" s="14"/>
      <c r="H82" s="14"/>
      <c r="I82" s="15"/>
      <c r="J82" s="15"/>
      <c r="K82" s="15"/>
      <c r="L82" s="15"/>
      <c r="M82" s="16"/>
      <c r="N82" s="15"/>
      <c r="O82" s="15"/>
      <c r="P82" s="15"/>
      <c r="Q82" s="15"/>
      <c r="R82" s="15"/>
      <c r="S82" s="18"/>
      <c r="T82" s="13"/>
      <c r="U82" s="19"/>
      <c r="V82" s="26"/>
      <c r="W82" s="13"/>
      <c r="X82" s="13"/>
      <c r="Y82" s="13"/>
      <c r="Z82" s="13"/>
      <c r="AA82" s="13"/>
      <c r="AB82" s="13"/>
      <c r="AC82" s="13"/>
      <c r="AD82" s="13"/>
      <c r="AE82" s="20"/>
      <c r="AF82" s="20"/>
      <c r="AG82" s="20"/>
    </row>
    <row r="83" spans="1:33" ht="15.75" customHeight="1">
      <c r="A83" s="13"/>
      <c r="B83" s="13"/>
      <c r="C83" s="22"/>
      <c r="D83" s="15"/>
      <c r="E83" s="15"/>
      <c r="F83" s="14"/>
      <c r="G83" s="14"/>
      <c r="H83" s="14"/>
      <c r="I83" s="15"/>
      <c r="J83" s="15"/>
      <c r="K83" s="15"/>
      <c r="L83" s="15"/>
      <c r="M83" s="16"/>
      <c r="N83" s="15"/>
      <c r="O83" s="15"/>
      <c r="P83" s="15"/>
      <c r="Q83" s="15"/>
      <c r="R83" s="15"/>
      <c r="S83" s="18"/>
      <c r="T83" s="13"/>
      <c r="U83" s="19"/>
      <c r="V83" s="26"/>
      <c r="W83" s="13"/>
      <c r="X83" s="13"/>
      <c r="Y83" s="13"/>
      <c r="Z83" s="13"/>
      <c r="AA83" s="13"/>
      <c r="AB83" s="13"/>
      <c r="AC83" s="13"/>
      <c r="AD83" s="13"/>
      <c r="AE83" s="20"/>
      <c r="AF83" s="20"/>
      <c r="AG83" s="20"/>
    </row>
    <row r="84" spans="1:33" ht="15.75" customHeight="1">
      <c r="A84" s="13"/>
      <c r="B84" s="13"/>
      <c r="C84" s="22"/>
      <c r="D84" s="15"/>
      <c r="E84" s="15"/>
      <c r="F84" s="14"/>
      <c r="G84" s="14"/>
      <c r="H84" s="14"/>
      <c r="I84" s="15"/>
      <c r="J84" s="15"/>
      <c r="K84" s="15"/>
      <c r="L84" s="15"/>
      <c r="M84" s="16"/>
      <c r="N84" s="15"/>
      <c r="O84" s="15"/>
      <c r="P84" s="15"/>
      <c r="Q84" s="15"/>
      <c r="R84" s="15"/>
      <c r="S84" s="18"/>
      <c r="T84" s="13"/>
      <c r="U84" s="19"/>
      <c r="V84" s="26"/>
      <c r="W84" s="13"/>
      <c r="X84" s="13"/>
      <c r="Y84" s="13"/>
      <c r="Z84" s="13"/>
      <c r="AA84" s="13"/>
      <c r="AB84" s="13"/>
      <c r="AC84" s="13"/>
      <c r="AD84" s="13"/>
      <c r="AE84" s="20"/>
      <c r="AF84" s="20"/>
      <c r="AG84" s="20"/>
    </row>
    <row r="85" spans="1:33" ht="15.75" customHeight="1">
      <c r="A85" s="13"/>
      <c r="B85" s="13"/>
      <c r="C85" s="22"/>
      <c r="D85" s="15"/>
      <c r="E85" s="15"/>
      <c r="F85" s="14"/>
      <c r="G85" s="14"/>
      <c r="H85" s="14"/>
      <c r="I85" s="15"/>
      <c r="J85" s="15"/>
      <c r="K85" s="15"/>
      <c r="L85" s="15"/>
      <c r="M85" s="16"/>
      <c r="N85" s="15"/>
      <c r="O85" s="15"/>
      <c r="P85" s="15"/>
      <c r="Q85" s="15"/>
      <c r="R85" s="15"/>
      <c r="S85" s="18"/>
      <c r="T85" s="13"/>
      <c r="U85" s="19"/>
      <c r="V85" s="26"/>
      <c r="W85" s="13"/>
      <c r="X85" s="13"/>
      <c r="Y85" s="13"/>
      <c r="Z85" s="13"/>
      <c r="AA85" s="13"/>
      <c r="AB85" s="13"/>
      <c r="AC85" s="13"/>
      <c r="AD85" s="13"/>
      <c r="AE85" s="20"/>
      <c r="AF85" s="20"/>
      <c r="AG85" s="20"/>
    </row>
    <row r="86" spans="1:33" ht="15.75" customHeight="1">
      <c r="A86" s="13"/>
      <c r="B86" s="13"/>
      <c r="C86" s="22"/>
      <c r="D86" s="15"/>
      <c r="E86" s="15"/>
      <c r="F86" s="14"/>
      <c r="G86" s="14"/>
      <c r="H86" s="14"/>
      <c r="I86" s="15"/>
      <c r="J86" s="15"/>
      <c r="K86" s="15"/>
      <c r="L86" s="15"/>
      <c r="M86" s="16"/>
      <c r="N86" s="15"/>
      <c r="O86" s="15"/>
      <c r="P86" s="15"/>
      <c r="Q86" s="15"/>
      <c r="R86" s="15"/>
      <c r="S86" s="18"/>
      <c r="T86" s="13"/>
      <c r="U86" s="19"/>
      <c r="V86" s="26"/>
      <c r="W86" s="13"/>
      <c r="X86" s="13"/>
      <c r="Y86" s="13"/>
      <c r="Z86" s="13"/>
      <c r="AA86" s="13"/>
      <c r="AB86" s="13"/>
      <c r="AC86" s="13"/>
      <c r="AD86" s="13"/>
      <c r="AE86" s="20"/>
      <c r="AF86" s="20"/>
      <c r="AG86" s="20"/>
    </row>
    <row r="87" spans="1:33" ht="15.75" customHeight="1">
      <c r="A87" s="13"/>
      <c r="B87" s="13"/>
      <c r="C87" s="22"/>
      <c r="D87" s="15"/>
      <c r="E87" s="15"/>
      <c r="F87" s="14"/>
      <c r="G87" s="14"/>
      <c r="H87" s="14"/>
      <c r="I87" s="15"/>
      <c r="J87" s="15"/>
      <c r="K87" s="15"/>
      <c r="L87" s="15"/>
      <c r="M87" s="16"/>
      <c r="N87" s="15"/>
      <c r="O87" s="15"/>
      <c r="P87" s="15"/>
      <c r="Q87" s="15"/>
      <c r="R87" s="15"/>
      <c r="S87" s="18"/>
      <c r="T87" s="13"/>
      <c r="U87" s="19"/>
      <c r="V87" s="26"/>
      <c r="W87" s="13"/>
      <c r="X87" s="13"/>
      <c r="Y87" s="13"/>
      <c r="Z87" s="13"/>
      <c r="AA87" s="13"/>
      <c r="AB87" s="13"/>
      <c r="AC87" s="13"/>
      <c r="AD87" s="13"/>
      <c r="AE87" s="20"/>
      <c r="AF87" s="20"/>
      <c r="AG87" s="20"/>
    </row>
    <row r="88" spans="1:33" ht="15.75" customHeight="1">
      <c r="A88" s="13"/>
      <c r="B88" s="13"/>
      <c r="C88" s="22"/>
      <c r="D88" s="15"/>
      <c r="E88" s="15"/>
      <c r="F88" s="14"/>
      <c r="G88" s="14"/>
      <c r="H88" s="14"/>
      <c r="I88" s="15"/>
      <c r="J88" s="15"/>
      <c r="K88" s="15"/>
      <c r="L88" s="15"/>
      <c r="M88" s="16"/>
      <c r="N88" s="15"/>
      <c r="O88" s="15"/>
      <c r="P88" s="15"/>
      <c r="Q88" s="15"/>
      <c r="R88" s="15"/>
      <c r="S88" s="18"/>
      <c r="T88" s="13"/>
      <c r="U88" s="19"/>
      <c r="V88" s="26"/>
      <c r="W88" s="13"/>
      <c r="X88" s="13"/>
      <c r="Y88" s="13"/>
      <c r="Z88" s="13"/>
      <c r="AA88" s="13"/>
      <c r="AB88" s="13"/>
      <c r="AC88" s="13"/>
      <c r="AD88" s="13"/>
      <c r="AE88" s="20"/>
      <c r="AF88" s="20"/>
      <c r="AG88" s="20"/>
    </row>
    <row r="89" spans="1:33" ht="15.75" customHeight="1">
      <c r="A89" s="13"/>
      <c r="B89" s="13"/>
      <c r="C89" s="22"/>
      <c r="D89" s="15"/>
      <c r="E89" s="15"/>
      <c r="F89" s="14"/>
      <c r="G89" s="14"/>
      <c r="H89" s="14"/>
      <c r="I89" s="15"/>
      <c r="J89" s="15"/>
      <c r="K89" s="15"/>
      <c r="L89" s="15"/>
      <c r="M89" s="16"/>
      <c r="N89" s="15"/>
      <c r="O89" s="15"/>
      <c r="P89" s="15"/>
      <c r="Q89" s="15"/>
      <c r="R89" s="15"/>
      <c r="S89" s="18"/>
      <c r="T89" s="13"/>
      <c r="U89" s="19"/>
      <c r="V89" s="26"/>
      <c r="W89" s="13"/>
      <c r="X89" s="13"/>
      <c r="Y89" s="13"/>
      <c r="Z89" s="13"/>
      <c r="AA89" s="13"/>
      <c r="AB89" s="13"/>
      <c r="AC89" s="13"/>
      <c r="AD89" s="13"/>
      <c r="AE89" s="20"/>
      <c r="AF89" s="20"/>
      <c r="AG89" s="20"/>
    </row>
    <row r="90" spans="1:33" ht="15.75" customHeight="1">
      <c r="A90" s="13"/>
      <c r="B90" s="13"/>
      <c r="C90" s="22"/>
      <c r="D90" s="15"/>
      <c r="E90" s="15"/>
      <c r="F90" s="14"/>
      <c r="G90" s="14"/>
      <c r="H90" s="14"/>
      <c r="I90" s="15"/>
      <c r="J90" s="15"/>
      <c r="K90" s="15"/>
      <c r="L90" s="15"/>
      <c r="M90" s="16"/>
      <c r="N90" s="15"/>
      <c r="O90" s="15"/>
      <c r="P90" s="15"/>
      <c r="Q90" s="15"/>
      <c r="R90" s="15"/>
      <c r="S90" s="18"/>
      <c r="T90" s="13"/>
      <c r="U90" s="19"/>
      <c r="V90" s="26"/>
      <c r="W90" s="13"/>
      <c r="X90" s="13"/>
      <c r="Y90" s="13"/>
      <c r="Z90" s="13"/>
      <c r="AA90" s="13"/>
      <c r="AB90" s="13"/>
      <c r="AC90" s="13"/>
      <c r="AD90" s="13"/>
      <c r="AE90" s="20"/>
      <c r="AF90" s="20"/>
      <c r="AG90" s="20"/>
    </row>
    <row r="91" spans="1:33" ht="15.75" customHeight="1">
      <c r="A91" s="13"/>
      <c r="B91" s="13"/>
      <c r="C91" s="22"/>
      <c r="D91" s="15"/>
      <c r="E91" s="15"/>
      <c r="F91" s="14"/>
      <c r="G91" s="14"/>
      <c r="H91" s="14"/>
      <c r="I91" s="15"/>
      <c r="J91" s="15"/>
      <c r="K91" s="15"/>
      <c r="L91" s="15"/>
      <c r="M91" s="16"/>
      <c r="N91" s="15"/>
      <c r="O91" s="15"/>
      <c r="P91" s="15"/>
      <c r="Q91" s="15"/>
      <c r="R91" s="15"/>
      <c r="S91" s="18"/>
      <c r="T91" s="13"/>
      <c r="U91" s="19"/>
      <c r="V91" s="26"/>
      <c r="W91" s="13"/>
      <c r="X91" s="13"/>
      <c r="Y91" s="13"/>
      <c r="Z91" s="13"/>
      <c r="AA91" s="13"/>
      <c r="AB91" s="13"/>
      <c r="AC91" s="13"/>
      <c r="AD91" s="13"/>
      <c r="AE91" s="20"/>
      <c r="AF91" s="20"/>
      <c r="AG91" s="20"/>
    </row>
    <row r="92" spans="1:33" ht="15.75" customHeight="1">
      <c r="A92" s="13"/>
      <c r="B92" s="13"/>
      <c r="C92" s="22"/>
      <c r="D92" s="15"/>
      <c r="E92" s="15"/>
      <c r="F92" s="14"/>
      <c r="G92" s="14"/>
      <c r="H92" s="14"/>
      <c r="I92" s="15"/>
      <c r="J92" s="15"/>
      <c r="K92" s="15"/>
      <c r="L92" s="15"/>
      <c r="M92" s="16"/>
      <c r="N92" s="15"/>
      <c r="O92" s="15"/>
      <c r="P92" s="15"/>
      <c r="Q92" s="15"/>
      <c r="R92" s="15"/>
      <c r="S92" s="18"/>
      <c r="T92" s="13"/>
      <c r="U92" s="19"/>
      <c r="V92" s="26"/>
      <c r="W92" s="13"/>
      <c r="X92" s="13"/>
      <c r="Y92" s="13"/>
      <c r="Z92" s="13"/>
      <c r="AA92" s="13"/>
      <c r="AB92" s="13"/>
      <c r="AC92" s="13"/>
      <c r="AD92" s="13"/>
      <c r="AE92" s="20"/>
      <c r="AF92" s="20"/>
      <c r="AG92" s="20"/>
    </row>
    <row r="93" spans="1:33" ht="15.75" customHeight="1">
      <c r="A93" s="13"/>
      <c r="B93" s="13"/>
      <c r="C93" s="22"/>
      <c r="D93" s="15"/>
      <c r="E93" s="15"/>
      <c r="F93" s="14"/>
      <c r="G93" s="14"/>
      <c r="H93" s="14"/>
      <c r="I93" s="15"/>
      <c r="J93" s="15"/>
      <c r="K93" s="15"/>
      <c r="L93" s="15"/>
      <c r="M93" s="16"/>
      <c r="N93" s="15"/>
      <c r="O93" s="15"/>
      <c r="P93" s="15"/>
      <c r="Q93" s="15"/>
      <c r="R93" s="15"/>
      <c r="S93" s="18"/>
      <c r="T93" s="13"/>
      <c r="U93" s="19"/>
      <c r="V93" s="26"/>
      <c r="W93" s="13"/>
      <c r="X93" s="13"/>
      <c r="Y93" s="13"/>
      <c r="Z93" s="13"/>
      <c r="AA93" s="13"/>
      <c r="AB93" s="13"/>
      <c r="AC93" s="13"/>
      <c r="AD93" s="13"/>
      <c r="AE93" s="20"/>
      <c r="AF93" s="20"/>
      <c r="AG93" s="20"/>
    </row>
    <row r="94" spans="1:33" ht="15.75" customHeight="1">
      <c r="A94" s="13"/>
      <c r="B94" s="13"/>
      <c r="C94" s="22"/>
      <c r="D94" s="15"/>
      <c r="E94" s="15"/>
      <c r="F94" s="14"/>
      <c r="G94" s="14"/>
      <c r="H94" s="14"/>
      <c r="I94" s="15"/>
      <c r="J94" s="15"/>
      <c r="K94" s="15"/>
      <c r="L94" s="15"/>
      <c r="M94" s="16"/>
      <c r="N94" s="15"/>
      <c r="O94" s="15"/>
      <c r="P94" s="15"/>
      <c r="Q94" s="15"/>
      <c r="R94" s="15"/>
      <c r="S94" s="18"/>
      <c r="T94" s="13"/>
      <c r="U94" s="19"/>
      <c r="V94" s="26"/>
      <c r="W94" s="13"/>
      <c r="X94" s="13"/>
      <c r="Y94" s="13"/>
      <c r="Z94" s="13"/>
      <c r="AA94" s="13"/>
      <c r="AB94" s="13"/>
      <c r="AC94" s="13"/>
      <c r="AD94" s="13"/>
      <c r="AE94" s="20"/>
      <c r="AF94" s="20"/>
      <c r="AG94" s="20"/>
    </row>
    <row r="95" spans="1:33" ht="15.75" customHeight="1">
      <c r="A95" s="13"/>
      <c r="B95" s="13"/>
      <c r="C95" s="15"/>
      <c r="D95" s="15"/>
      <c r="E95" s="15"/>
      <c r="F95" s="14"/>
      <c r="G95" s="14"/>
      <c r="H95" s="15"/>
      <c r="I95" s="15"/>
      <c r="J95" s="15"/>
      <c r="K95" s="15"/>
      <c r="L95" s="15"/>
      <c r="M95" s="15"/>
      <c r="N95" s="15"/>
      <c r="O95" s="15"/>
      <c r="P95" s="15"/>
      <c r="Q95" s="23"/>
      <c r="R95" s="23"/>
      <c r="S95" s="1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20"/>
    </row>
    <row r="96" spans="1:33" ht="15.75" customHeight="1">
      <c r="A96" s="13"/>
      <c r="B96" s="13"/>
      <c r="C96" s="15"/>
      <c r="D96" s="15"/>
      <c r="E96" s="15"/>
      <c r="F96" s="14"/>
      <c r="G96" s="14"/>
      <c r="H96" s="15"/>
      <c r="I96" s="15"/>
      <c r="J96" s="15"/>
      <c r="K96" s="15"/>
      <c r="L96" s="15"/>
      <c r="M96" s="15"/>
      <c r="N96" s="15"/>
      <c r="O96" s="15"/>
      <c r="P96" s="15"/>
      <c r="Q96" s="23"/>
      <c r="R96" s="23"/>
      <c r="S96" s="1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20"/>
    </row>
    <row r="97" spans="1:33" ht="15.75" customHeight="1">
      <c r="A97" s="13"/>
      <c r="B97" s="13"/>
      <c r="C97" s="15"/>
      <c r="D97" s="15"/>
      <c r="E97" s="15"/>
      <c r="F97" s="14"/>
      <c r="G97" s="14"/>
      <c r="H97" s="15"/>
      <c r="I97" s="15"/>
      <c r="J97" s="15"/>
      <c r="K97" s="15"/>
      <c r="L97" s="15"/>
      <c r="M97" s="15"/>
      <c r="N97" s="15"/>
      <c r="O97" s="15"/>
      <c r="P97" s="15"/>
      <c r="Q97" s="23"/>
      <c r="R97" s="23"/>
      <c r="S97" s="1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20"/>
    </row>
    <row r="98" spans="1:33" ht="15.75" customHeight="1">
      <c r="A98" s="13"/>
      <c r="B98" s="13"/>
      <c r="C98" s="15"/>
      <c r="D98" s="15"/>
      <c r="E98" s="15"/>
      <c r="F98" s="14"/>
      <c r="G98" s="14"/>
      <c r="H98" s="15"/>
      <c r="I98" s="15"/>
      <c r="J98" s="15"/>
      <c r="K98" s="15"/>
      <c r="L98" s="15"/>
      <c r="M98" s="15"/>
      <c r="N98" s="15"/>
      <c r="O98" s="15"/>
      <c r="P98" s="15"/>
      <c r="Q98" s="23"/>
      <c r="R98" s="23"/>
      <c r="S98" s="1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20"/>
    </row>
    <row r="99" spans="1:33" ht="15.75" customHeight="1">
      <c r="A99" s="13"/>
      <c r="B99" s="13"/>
      <c r="C99" s="15"/>
      <c r="D99" s="15"/>
      <c r="E99" s="15"/>
      <c r="F99" s="14"/>
      <c r="G99" s="14"/>
      <c r="H99" s="15"/>
      <c r="I99" s="15"/>
      <c r="J99" s="15"/>
      <c r="K99" s="15"/>
      <c r="L99" s="15"/>
      <c r="M99" s="15"/>
      <c r="N99" s="15"/>
      <c r="O99" s="15"/>
      <c r="P99" s="15"/>
      <c r="Q99" s="23"/>
      <c r="R99" s="23"/>
      <c r="S99" s="1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20"/>
    </row>
    <row r="100" spans="1:33" ht="15.75" customHeight="1">
      <c r="A100" s="13"/>
      <c r="B100" s="13"/>
      <c r="C100" s="15"/>
      <c r="D100" s="15"/>
      <c r="E100" s="15"/>
      <c r="F100" s="14"/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23"/>
      <c r="R100" s="23"/>
      <c r="S100" s="1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20"/>
    </row>
    <row r="101" spans="1:33" ht="15.75" customHeight="1">
      <c r="A101" s="13"/>
      <c r="B101" s="13"/>
      <c r="C101" s="15"/>
      <c r="D101" s="15"/>
      <c r="E101" s="15"/>
      <c r="F101" s="14"/>
      <c r="G101" s="14"/>
      <c r="H101" s="15"/>
      <c r="I101" s="15"/>
      <c r="J101" s="15"/>
      <c r="K101" s="15"/>
      <c r="L101" s="15"/>
      <c r="M101" s="15"/>
      <c r="N101" s="15"/>
      <c r="O101" s="15"/>
      <c r="P101" s="15"/>
      <c r="Q101" s="23"/>
      <c r="R101" s="23"/>
      <c r="S101" s="1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20"/>
    </row>
    <row r="102" spans="1:33" ht="15.75" customHeight="1">
      <c r="A102" s="13"/>
      <c r="B102" s="13"/>
      <c r="C102" s="15"/>
      <c r="D102" s="15"/>
      <c r="E102" s="15"/>
      <c r="F102" s="14"/>
      <c r="G102" s="14"/>
      <c r="H102" s="15"/>
      <c r="I102" s="15"/>
      <c r="J102" s="15"/>
      <c r="K102" s="15"/>
      <c r="L102" s="15"/>
      <c r="M102" s="15"/>
      <c r="N102" s="15"/>
      <c r="O102" s="15"/>
      <c r="P102" s="15"/>
      <c r="Q102" s="23"/>
      <c r="R102" s="23"/>
      <c r="S102" s="1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20"/>
    </row>
    <row r="103" spans="1:33" ht="15.75" customHeight="1">
      <c r="A103" s="13"/>
      <c r="B103" s="13"/>
      <c r="C103" s="15"/>
      <c r="D103" s="15"/>
      <c r="E103" s="15"/>
      <c r="F103" s="14"/>
      <c r="G103" s="14"/>
      <c r="H103" s="15"/>
      <c r="I103" s="15"/>
      <c r="J103" s="15"/>
      <c r="K103" s="15"/>
      <c r="L103" s="15"/>
      <c r="M103" s="15"/>
      <c r="N103" s="15"/>
      <c r="O103" s="15"/>
      <c r="P103" s="15"/>
      <c r="Q103" s="23"/>
      <c r="R103" s="23"/>
      <c r="S103" s="1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20"/>
    </row>
    <row r="104" spans="1:33" ht="15.75" customHeight="1">
      <c r="A104" s="13"/>
      <c r="B104" s="13"/>
      <c r="C104" s="15"/>
      <c r="D104" s="15"/>
      <c r="E104" s="15"/>
      <c r="F104" s="14"/>
      <c r="G104" s="14"/>
      <c r="H104" s="15"/>
      <c r="I104" s="15"/>
      <c r="J104" s="15"/>
      <c r="K104" s="15"/>
      <c r="L104" s="15"/>
      <c r="M104" s="15"/>
      <c r="N104" s="15"/>
      <c r="O104" s="15"/>
      <c r="P104" s="15"/>
      <c r="Q104" s="23"/>
      <c r="R104" s="23"/>
      <c r="S104" s="1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20"/>
    </row>
    <row r="105" spans="1:33" ht="15.75" customHeight="1">
      <c r="A105" s="13"/>
      <c r="B105" s="13"/>
      <c r="C105" s="15"/>
      <c r="D105" s="15"/>
      <c r="E105" s="15"/>
      <c r="F105" s="14"/>
      <c r="G105" s="14"/>
      <c r="H105" s="15"/>
      <c r="I105" s="15"/>
      <c r="J105" s="15"/>
      <c r="K105" s="15"/>
      <c r="L105" s="15"/>
      <c r="M105" s="15"/>
      <c r="N105" s="15"/>
      <c r="O105" s="15"/>
      <c r="P105" s="15"/>
      <c r="Q105" s="23"/>
      <c r="R105" s="23"/>
      <c r="S105" s="1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20"/>
    </row>
    <row r="106" spans="1:33" ht="15.75" customHeight="1">
      <c r="A106" s="13"/>
      <c r="B106" s="13"/>
      <c r="C106" s="15"/>
      <c r="D106" s="15"/>
      <c r="E106" s="15"/>
      <c r="F106" s="14"/>
      <c r="G106" s="14"/>
      <c r="H106" s="15"/>
      <c r="I106" s="15"/>
      <c r="J106" s="15"/>
      <c r="K106" s="15"/>
      <c r="L106" s="15"/>
      <c r="M106" s="15"/>
      <c r="N106" s="15"/>
      <c r="O106" s="15"/>
      <c r="P106" s="15"/>
      <c r="Q106" s="23"/>
      <c r="R106" s="23"/>
      <c r="S106" s="18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20"/>
    </row>
    <row r="107" spans="1:33" ht="15.75" customHeight="1">
      <c r="A107" s="13"/>
      <c r="B107" s="13"/>
      <c r="C107" s="15"/>
      <c r="D107" s="15"/>
      <c r="E107" s="15"/>
      <c r="F107" s="14"/>
      <c r="G107" s="14"/>
      <c r="H107" s="15"/>
      <c r="I107" s="15"/>
      <c r="J107" s="15"/>
      <c r="K107" s="15"/>
      <c r="L107" s="15"/>
      <c r="M107" s="15"/>
      <c r="N107" s="15"/>
      <c r="O107" s="15"/>
      <c r="P107" s="15"/>
      <c r="Q107" s="23"/>
      <c r="R107" s="23"/>
      <c r="S107" s="18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20"/>
    </row>
    <row r="108" spans="1:33" ht="15.75" customHeight="1">
      <c r="A108" s="13"/>
      <c r="B108" s="13"/>
      <c r="C108" s="15"/>
      <c r="D108" s="15"/>
      <c r="E108" s="15"/>
      <c r="F108" s="14"/>
      <c r="G108" s="14"/>
      <c r="H108" s="15"/>
      <c r="I108" s="15"/>
      <c r="J108" s="15"/>
      <c r="K108" s="15"/>
      <c r="L108" s="15"/>
      <c r="M108" s="15"/>
      <c r="N108" s="15"/>
      <c r="O108" s="15"/>
      <c r="P108" s="15"/>
      <c r="Q108" s="23"/>
      <c r="R108" s="23"/>
      <c r="S108" s="1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20"/>
    </row>
    <row r="109" spans="1:33" ht="15.75" customHeight="1">
      <c r="A109" s="13"/>
      <c r="B109" s="13"/>
      <c r="C109" s="15"/>
      <c r="D109" s="15"/>
      <c r="E109" s="15"/>
      <c r="F109" s="14"/>
      <c r="G109" s="14"/>
      <c r="H109" s="15"/>
      <c r="I109" s="15"/>
      <c r="J109" s="15"/>
      <c r="K109" s="15"/>
      <c r="L109" s="15"/>
      <c r="M109" s="15"/>
      <c r="N109" s="15"/>
      <c r="O109" s="15"/>
      <c r="P109" s="15"/>
      <c r="Q109" s="23"/>
      <c r="R109" s="23"/>
      <c r="S109" s="1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20"/>
    </row>
    <row r="110" spans="1:33" ht="15.75" customHeight="1">
      <c r="A110" s="13"/>
      <c r="B110" s="13"/>
      <c r="C110" s="15"/>
      <c r="D110" s="15"/>
      <c r="E110" s="15"/>
      <c r="F110" s="14"/>
      <c r="G110" s="14"/>
      <c r="H110" s="15"/>
      <c r="I110" s="15"/>
      <c r="J110" s="15"/>
      <c r="K110" s="15"/>
      <c r="L110" s="15"/>
      <c r="M110" s="15"/>
      <c r="N110" s="15"/>
      <c r="O110" s="15"/>
      <c r="P110" s="15"/>
      <c r="Q110" s="23"/>
      <c r="R110" s="23"/>
      <c r="S110" s="1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20"/>
    </row>
    <row r="111" spans="1:33" ht="15.75" customHeight="1">
      <c r="A111" s="13"/>
      <c r="B111" s="13"/>
      <c r="C111" s="15"/>
      <c r="D111" s="15"/>
      <c r="E111" s="15"/>
      <c r="F111" s="14"/>
      <c r="G111" s="14"/>
      <c r="H111" s="15"/>
      <c r="I111" s="15"/>
      <c r="J111" s="15"/>
      <c r="K111" s="15"/>
      <c r="L111" s="15"/>
      <c r="M111" s="15"/>
      <c r="N111" s="15"/>
      <c r="O111" s="15"/>
      <c r="P111" s="15"/>
      <c r="Q111" s="23"/>
      <c r="R111" s="23"/>
      <c r="S111" s="1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20"/>
    </row>
    <row r="112" spans="1:33" ht="15.75" customHeight="1">
      <c r="A112" s="13"/>
      <c r="B112" s="13"/>
      <c r="C112" s="15"/>
      <c r="D112" s="15"/>
      <c r="E112" s="15"/>
      <c r="F112" s="14"/>
      <c r="G112" s="14"/>
      <c r="H112" s="15"/>
      <c r="I112" s="15"/>
      <c r="J112" s="15"/>
      <c r="K112" s="15"/>
      <c r="L112" s="15"/>
      <c r="M112" s="15"/>
      <c r="N112" s="15"/>
      <c r="O112" s="15"/>
      <c r="P112" s="15"/>
      <c r="Q112" s="23"/>
      <c r="R112" s="23"/>
      <c r="S112" s="1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20"/>
    </row>
    <row r="113" spans="1:33" ht="15.75" customHeight="1">
      <c r="A113" s="13"/>
      <c r="B113" s="13"/>
      <c r="C113" s="15"/>
      <c r="D113" s="15"/>
      <c r="E113" s="15"/>
      <c r="F113" s="14"/>
      <c r="G113" s="14"/>
      <c r="H113" s="15"/>
      <c r="I113" s="15"/>
      <c r="J113" s="15"/>
      <c r="K113" s="15"/>
      <c r="L113" s="15"/>
      <c r="M113" s="15"/>
      <c r="N113" s="15"/>
      <c r="O113" s="15"/>
      <c r="P113" s="15"/>
      <c r="Q113" s="23"/>
      <c r="R113" s="23"/>
      <c r="S113" s="1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20"/>
    </row>
    <row r="114" spans="1:33" ht="15.75" customHeight="1">
      <c r="A114" s="13"/>
      <c r="B114" s="13"/>
      <c r="C114" s="23"/>
      <c r="D114" s="15"/>
      <c r="E114" s="15"/>
      <c r="F114" s="14"/>
      <c r="G114" s="14"/>
      <c r="H114" s="15"/>
      <c r="I114" s="15"/>
      <c r="J114" s="23"/>
      <c r="K114" s="23"/>
      <c r="L114" s="15"/>
      <c r="M114" s="15"/>
      <c r="N114" s="15"/>
      <c r="O114" s="15"/>
      <c r="P114" s="23"/>
      <c r="Q114" s="23"/>
      <c r="R114" s="23"/>
      <c r="S114" s="1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20"/>
    </row>
    <row r="115" spans="1:33" ht="15.75" customHeight="1">
      <c r="A115" s="13"/>
      <c r="B115" s="13"/>
      <c r="C115" s="23"/>
      <c r="D115" s="15"/>
      <c r="E115" s="15"/>
      <c r="F115" s="14"/>
      <c r="G115" s="14"/>
      <c r="H115" s="15"/>
      <c r="I115" s="15"/>
      <c r="J115" s="23"/>
      <c r="K115" s="23"/>
      <c r="L115" s="15"/>
      <c r="M115" s="15"/>
      <c r="N115" s="15"/>
      <c r="O115" s="15"/>
      <c r="P115" s="23"/>
      <c r="Q115" s="23"/>
      <c r="R115" s="23"/>
      <c r="S115" s="1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20"/>
    </row>
    <row r="116" spans="1:33" ht="15.75" customHeight="1">
      <c r="A116" s="13"/>
      <c r="B116" s="13"/>
      <c r="C116" s="23"/>
      <c r="D116" s="15"/>
      <c r="E116" s="15"/>
      <c r="F116" s="14"/>
      <c r="G116" s="14"/>
      <c r="H116" s="15"/>
      <c r="I116" s="15"/>
      <c r="J116" s="23"/>
      <c r="K116" s="23"/>
      <c r="L116" s="15"/>
      <c r="M116" s="15"/>
      <c r="N116" s="15"/>
      <c r="O116" s="15"/>
      <c r="P116" s="23"/>
      <c r="Q116" s="23"/>
      <c r="R116" s="23"/>
      <c r="S116" s="1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20"/>
    </row>
    <row r="117" spans="1:33" ht="15.75" customHeight="1">
      <c r="A117" s="13"/>
      <c r="B117" s="13"/>
      <c r="C117" s="23"/>
      <c r="D117" s="15"/>
      <c r="E117" s="15"/>
      <c r="F117" s="14"/>
      <c r="G117" s="14"/>
      <c r="H117" s="15"/>
      <c r="I117" s="15"/>
      <c r="J117" s="23"/>
      <c r="K117" s="23"/>
      <c r="L117" s="15"/>
      <c r="M117" s="15"/>
      <c r="N117" s="15"/>
      <c r="O117" s="15"/>
      <c r="P117" s="23"/>
      <c r="Q117" s="23"/>
      <c r="R117" s="23"/>
      <c r="S117" s="1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20"/>
    </row>
    <row r="118" spans="1:33" ht="15.75" customHeight="1">
      <c r="A118" s="13"/>
      <c r="B118" s="13"/>
      <c r="C118" s="23"/>
      <c r="D118" s="15"/>
      <c r="E118" s="15"/>
      <c r="F118" s="14"/>
      <c r="G118" s="14"/>
      <c r="H118" s="15"/>
      <c r="I118" s="15"/>
      <c r="J118" s="23"/>
      <c r="K118" s="23"/>
      <c r="L118" s="15"/>
      <c r="M118" s="15"/>
      <c r="N118" s="15"/>
      <c r="O118" s="15"/>
      <c r="P118" s="23"/>
      <c r="Q118" s="23"/>
      <c r="R118" s="23"/>
      <c r="S118" s="1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20"/>
    </row>
    <row r="119" spans="1:33" ht="15.75" customHeight="1">
      <c r="A119" s="13"/>
      <c r="B119" s="13"/>
      <c r="C119" s="23"/>
      <c r="D119" s="15"/>
      <c r="E119" s="15"/>
      <c r="F119" s="14"/>
      <c r="G119" s="14"/>
      <c r="H119" s="15"/>
      <c r="I119" s="15"/>
      <c r="J119" s="23"/>
      <c r="K119" s="23"/>
      <c r="L119" s="15"/>
      <c r="M119" s="15"/>
      <c r="N119" s="15"/>
      <c r="O119" s="15"/>
      <c r="P119" s="23"/>
      <c r="Q119" s="23"/>
      <c r="R119" s="23"/>
      <c r="S119" s="1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20"/>
    </row>
    <row r="120" spans="1:33" ht="15.75" customHeight="1">
      <c r="A120" s="13"/>
      <c r="B120" s="13"/>
      <c r="C120" s="23"/>
      <c r="D120" s="15"/>
      <c r="E120" s="15"/>
      <c r="F120" s="14"/>
      <c r="G120" s="14"/>
      <c r="H120" s="15"/>
      <c r="I120" s="15"/>
      <c r="J120" s="23"/>
      <c r="K120" s="23"/>
      <c r="L120" s="15"/>
      <c r="M120" s="15"/>
      <c r="N120" s="15"/>
      <c r="O120" s="15"/>
      <c r="P120" s="23"/>
      <c r="Q120" s="23"/>
      <c r="R120" s="23"/>
      <c r="S120" s="1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20"/>
    </row>
    <row r="121" spans="1:33" ht="15.75" customHeight="1">
      <c r="A121" s="13"/>
      <c r="B121" s="13"/>
      <c r="C121" s="23"/>
      <c r="D121" s="15"/>
      <c r="E121" s="15"/>
      <c r="F121" s="14"/>
      <c r="G121" s="14"/>
      <c r="H121" s="15"/>
      <c r="I121" s="15"/>
      <c r="J121" s="23"/>
      <c r="K121" s="23"/>
      <c r="L121" s="15"/>
      <c r="M121" s="15"/>
      <c r="N121" s="15"/>
      <c r="O121" s="15"/>
      <c r="P121" s="23"/>
      <c r="Q121" s="23"/>
      <c r="R121" s="23"/>
      <c r="S121" s="18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20"/>
    </row>
    <row r="122" spans="1:33" ht="15.75" customHeight="1">
      <c r="A122" s="13"/>
      <c r="B122" s="13"/>
      <c r="C122" s="23"/>
      <c r="D122" s="15"/>
      <c r="E122" s="15"/>
      <c r="F122" s="14"/>
      <c r="G122" s="14"/>
      <c r="H122" s="15"/>
      <c r="I122" s="15"/>
      <c r="J122" s="23"/>
      <c r="K122" s="23"/>
      <c r="L122" s="15"/>
      <c r="M122" s="15"/>
      <c r="N122" s="15"/>
      <c r="O122" s="15"/>
      <c r="P122" s="23"/>
      <c r="Q122" s="23"/>
      <c r="R122" s="23"/>
      <c r="S122" s="18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20"/>
    </row>
    <row r="123" spans="1:33" ht="15.75" customHeight="1">
      <c r="A123" s="13"/>
      <c r="B123" s="13"/>
      <c r="C123" s="23"/>
      <c r="D123" s="15"/>
      <c r="E123" s="15"/>
      <c r="F123" s="14"/>
      <c r="G123" s="14"/>
      <c r="H123" s="15"/>
      <c r="I123" s="15"/>
      <c r="J123" s="23"/>
      <c r="K123" s="23"/>
      <c r="L123" s="15"/>
      <c r="M123" s="15"/>
      <c r="N123" s="15"/>
      <c r="O123" s="15"/>
      <c r="P123" s="23"/>
      <c r="Q123" s="23"/>
      <c r="R123" s="23"/>
      <c r="S123" s="1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20"/>
    </row>
    <row r="124" spans="1:33" ht="15.75" customHeight="1">
      <c r="A124" s="13"/>
      <c r="B124" s="13"/>
      <c r="C124" s="23"/>
      <c r="D124" s="15"/>
      <c r="E124" s="15"/>
      <c r="F124" s="14"/>
      <c r="G124" s="14"/>
      <c r="H124" s="15"/>
      <c r="I124" s="15"/>
      <c r="J124" s="23"/>
      <c r="K124" s="23"/>
      <c r="L124" s="15"/>
      <c r="M124" s="15"/>
      <c r="N124" s="15"/>
      <c r="O124" s="15"/>
      <c r="P124" s="23"/>
      <c r="Q124" s="23"/>
      <c r="R124" s="23"/>
      <c r="S124" s="1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20"/>
    </row>
    <row r="125" spans="1:33" ht="15.75" customHeight="1">
      <c r="A125" s="13"/>
      <c r="B125" s="13"/>
      <c r="C125" s="23"/>
      <c r="D125" s="15"/>
      <c r="E125" s="15"/>
      <c r="F125" s="14"/>
      <c r="G125" s="14"/>
      <c r="H125" s="15"/>
      <c r="I125" s="15"/>
      <c r="J125" s="23"/>
      <c r="K125" s="23"/>
      <c r="L125" s="15"/>
      <c r="M125" s="15"/>
      <c r="N125" s="15"/>
      <c r="O125" s="15"/>
      <c r="P125" s="23"/>
      <c r="Q125" s="23"/>
      <c r="R125" s="23"/>
      <c r="S125" s="1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20"/>
    </row>
    <row r="126" spans="1:33" ht="15.75" customHeight="1">
      <c r="A126" s="13"/>
      <c r="B126" s="13"/>
      <c r="C126" s="23"/>
      <c r="D126" s="15"/>
      <c r="E126" s="15"/>
      <c r="F126" s="14"/>
      <c r="G126" s="14"/>
      <c r="H126" s="15"/>
      <c r="I126" s="15"/>
      <c r="J126" s="23"/>
      <c r="K126" s="23"/>
      <c r="L126" s="15"/>
      <c r="M126" s="15"/>
      <c r="N126" s="15"/>
      <c r="O126" s="15"/>
      <c r="P126" s="23"/>
      <c r="Q126" s="23"/>
      <c r="R126" s="23"/>
      <c r="S126" s="1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20"/>
    </row>
    <row r="127" spans="1:33" ht="15.75" customHeight="1">
      <c r="A127" s="13"/>
      <c r="B127" s="13"/>
      <c r="C127" s="23"/>
      <c r="D127" s="15"/>
      <c r="E127" s="15"/>
      <c r="F127" s="14"/>
      <c r="G127" s="14"/>
      <c r="H127" s="15"/>
      <c r="I127" s="15"/>
      <c r="J127" s="23"/>
      <c r="K127" s="23"/>
      <c r="L127" s="15"/>
      <c r="M127" s="15"/>
      <c r="N127" s="15"/>
      <c r="O127" s="15"/>
      <c r="P127" s="23"/>
      <c r="Q127" s="23"/>
      <c r="R127" s="23"/>
      <c r="S127" s="1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20"/>
    </row>
    <row r="128" spans="1:33" ht="15.75" customHeight="1">
      <c r="A128" s="13"/>
      <c r="B128" s="13"/>
      <c r="C128" s="23"/>
      <c r="D128" s="15"/>
      <c r="E128" s="15"/>
      <c r="F128" s="14"/>
      <c r="G128" s="14"/>
      <c r="H128" s="15"/>
      <c r="I128" s="15"/>
      <c r="J128" s="23"/>
      <c r="K128" s="23"/>
      <c r="L128" s="15"/>
      <c r="M128" s="15"/>
      <c r="N128" s="15"/>
      <c r="O128" s="15"/>
      <c r="P128" s="23"/>
      <c r="Q128" s="23"/>
      <c r="R128" s="23"/>
      <c r="S128" s="1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20"/>
    </row>
    <row r="129" spans="1:33" ht="15.75" customHeight="1">
      <c r="A129" s="13"/>
      <c r="B129" s="13"/>
      <c r="C129" s="23"/>
      <c r="D129" s="15"/>
      <c r="E129" s="15"/>
      <c r="F129" s="14"/>
      <c r="G129" s="14"/>
      <c r="H129" s="15"/>
      <c r="I129" s="15"/>
      <c r="J129" s="23"/>
      <c r="K129" s="23"/>
      <c r="L129" s="15"/>
      <c r="M129" s="15"/>
      <c r="N129" s="15"/>
      <c r="O129" s="15"/>
      <c r="P129" s="23"/>
      <c r="Q129" s="23"/>
      <c r="R129" s="23"/>
      <c r="S129" s="1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20"/>
    </row>
    <row r="130" spans="1:33" ht="15.75" customHeight="1">
      <c r="A130" s="13"/>
      <c r="B130" s="13"/>
      <c r="C130" s="23"/>
      <c r="D130" s="15"/>
      <c r="E130" s="15"/>
      <c r="F130" s="14"/>
      <c r="G130" s="14"/>
      <c r="H130" s="15"/>
      <c r="I130" s="15"/>
      <c r="J130" s="23"/>
      <c r="K130" s="23"/>
      <c r="L130" s="15"/>
      <c r="M130" s="15"/>
      <c r="N130" s="15"/>
      <c r="O130" s="15"/>
      <c r="P130" s="23"/>
      <c r="Q130" s="23"/>
      <c r="R130" s="23"/>
      <c r="S130" s="1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20"/>
    </row>
    <row r="131" spans="1:33" ht="15.75" customHeight="1">
      <c r="A131" s="13"/>
      <c r="B131" s="13"/>
      <c r="C131" s="23"/>
      <c r="D131" s="15"/>
      <c r="E131" s="15"/>
      <c r="F131" s="14"/>
      <c r="G131" s="14"/>
      <c r="H131" s="15"/>
      <c r="I131" s="15"/>
      <c r="J131" s="23"/>
      <c r="K131" s="23"/>
      <c r="L131" s="15"/>
      <c r="M131" s="15"/>
      <c r="N131" s="15"/>
      <c r="O131" s="15"/>
      <c r="P131" s="23"/>
      <c r="Q131" s="23"/>
      <c r="R131" s="23"/>
      <c r="S131" s="1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20"/>
    </row>
    <row r="132" spans="1:33" ht="15.75" customHeight="1">
      <c r="A132" s="13"/>
      <c r="B132" s="13"/>
      <c r="C132" s="23"/>
      <c r="D132" s="15"/>
      <c r="E132" s="15"/>
      <c r="F132" s="14"/>
      <c r="G132" s="14"/>
      <c r="H132" s="15"/>
      <c r="I132" s="15"/>
      <c r="J132" s="23"/>
      <c r="K132" s="23"/>
      <c r="L132" s="15"/>
      <c r="M132" s="15"/>
      <c r="N132" s="15"/>
      <c r="O132" s="15"/>
      <c r="P132" s="23"/>
      <c r="Q132" s="23"/>
      <c r="R132" s="23"/>
      <c r="S132" s="1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20"/>
    </row>
    <row r="133" spans="1:33" ht="15.75" customHeight="1">
      <c r="A133" s="13"/>
      <c r="B133" s="13"/>
      <c r="C133" s="23"/>
      <c r="D133" s="15"/>
      <c r="E133" s="15"/>
      <c r="F133" s="14"/>
      <c r="G133" s="14"/>
      <c r="H133" s="15"/>
      <c r="I133" s="15"/>
      <c r="J133" s="23"/>
      <c r="K133" s="23"/>
      <c r="L133" s="15"/>
      <c r="M133" s="15"/>
      <c r="N133" s="15"/>
      <c r="O133" s="15"/>
      <c r="P133" s="23"/>
      <c r="Q133" s="23"/>
      <c r="R133" s="23"/>
      <c r="S133" s="1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20"/>
    </row>
    <row r="134" spans="1:33" ht="15.75" customHeight="1">
      <c r="A134" s="13"/>
      <c r="B134" s="13"/>
      <c r="C134" s="23"/>
      <c r="D134" s="15"/>
      <c r="E134" s="15"/>
      <c r="F134" s="14"/>
      <c r="G134" s="14"/>
      <c r="H134" s="15"/>
      <c r="I134" s="15"/>
      <c r="J134" s="23"/>
      <c r="K134" s="23"/>
      <c r="L134" s="15"/>
      <c r="M134" s="15"/>
      <c r="N134" s="15"/>
      <c r="O134" s="15"/>
      <c r="P134" s="23"/>
      <c r="Q134" s="23"/>
      <c r="R134" s="23"/>
      <c r="S134" s="1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20"/>
    </row>
    <row r="135" spans="1:33" ht="15.75" customHeight="1">
      <c r="A135" s="13"/>
      <c r="B135" s="13"/>
      <c r="C135" s="23"/>
      <c r="D135" s="15"/>
      <c r="E135" s="15"/>
      <c r="F135" s="14"/>
      <c r="G135" s="14"/>
      <c r="H135" s="15"/>
      <c r="I135" s="15"/>
      <c r="J135" s="23"/>
      <c r="K135" s="23"/>
      <c r="L135" s="15"/>
      <c r="M135" s="15"/>
      <c r="N135" s="15"/>
      <c r="O135" s="15"/>
      <c r="P135" s="23"/>
      <c r="Q135" s="23"/>
      <c r="R135" s="23"/>
      <c r="S135" s="1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20"/>
    </row>
    <row r="136" spans="1:33" ht="15.75" customHeight="1">
      <c r="A136" s="13"/>
      <c r="B136" s="13"/>
      <c r="C136" s="23"/>
      <c r="D136" s="15"/>
      <c r="E136" s="15"/>
      <c r="F136" s="14"/>
      <c r="G136" s="14"/>
      <c r="H136" s="15"/>
      <c r="I136" s="15"/>
      <c r="J136" s="23"/>
      <c r="K136" s="23"/>
      <c r="L136" s="15"/>
      <c r="M136" s="15"/>
      <c r="N136" s="15"/>
      <c r="O136" s="15"/>
      <c r="P136" s="23"/>
      <c r="Q136" s="23"/>
      <c r="R136" s="23"/>
      <c r="S136" s="18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20"/>
    </row>
    <row r="137" spans="1:33" ht="15.75" customHeight="1">
      <c r="A137" s="13"/>
      <c r="B137" s="13"/>
      <c r="C137" s="23"/>
      <c r="D137" s="15"/>
      <c r="E137" s="15"/>
      <c r="F137" s="14"/>
      <c r="G137" s="14"/>
      <c r="H137" s="15"/>
      <c r="I137" s="15"/>
      <c r="J137" s="23"/>
      <c r="K137" s="23"/>
      <c r="L137" s="15"/>
      <c r="M137" s="15"/>
      <c r="N137" s="15"/>
      <c r="O137" s="15"/>
      <c r="P137" s="23"/>
      <c r="Q137" s="23"/>
      <c r="R137" s="23"/>
      <c r="S137" s="18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20"/>
    </row>
    <row r="138" spans="1:33" ht="15.75" customHeight="1">
      <c r="A138" s="13"/>
      <c r="B138" s="13"/>
      <c r="C138" s="23"/>
      <c r="D138" s="15"/>
      <c r="E138" s="15"/>
      <c r="F138" s="14"/>
      <c r="G138" s="14"/>
      <c r="H138" s="15"/>
      <c r="I138" s="15"/>
      <c r="J138" s="23"/>
      <c r="K138" s="23"/>
      <c r="L138" s="15"/>
      <c r="M138" s="15"/>
      <c r="N138" s="15"/>
      <c r="O138" s="15"/>
      <c r="P138" s="23"/>
      <c r="Q138" s="23"/>
      <c r="R138" s="23"/>
      <c r="S138" s="18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20"/>
    </row>
    <row r="139" spans="1:33" ht="15.75" customHeight="1">
      <c r="A139" s="13"/>
      <c r="B139" s="13"/>
      <c r="C139" s="23"/>
      <c r="D139" s="15"/>
      <c r="E139" s="15"/>
      <c r="F139" s="14"/>
      <c r="G139" s="14"/>
      <c r="H139" s="15"/>
      <c r="I139" s="15"/>
      <c r="J139" s="23"/>
      <c r="K139" s="23"/>
      <c r="L139" s="15"/>
      <c r="M139" s="15"/>
      <c r="N139" s="15"/>
      <c r="O139" s="15"/>
      <c r="P139" s="23"/>
      <c r="Q139" s="23"/>
      <c r="R139" s="23"/>
      <c r="S139" s="18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20"/>
    </row>
    <row r="140" spans="1:33" ht="15.75" customHeight="1">
      <c r="A140" s="13"/>
      <c r="B140" s="13"/>
      <c r="C140" s="23"/>
      <c r="D140" s="15"/>
      <c r="E140" s="15"/>
      <c r="F140" s="14"/>
      <c r="G140" s="14"/>
      <c r="H140" s="15"/>
      <c r="I140" s="15"/>
      <c r="J140" s="23"/>
      <c r="K140" s="23"/>
      <c r="L140" s="15"/>
      <c r="M140" s="15"/>
      <c r="N140" s="15"/>
      <c r="O140" s="15"/>
      <c r="P140" s="23"/>
      <c r="Q140" s="23"/>
      <c r="R140" s="23"/>
      <c r="S140" s="18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20"/>
    </row>
    <row r="141" spans="1:33" ht="15.75" customHeight="1">
      <c r="A141" s="13"/>
      <c r="B141" s="13"/>
      <c r="C141" s="23"/>
      <c r="D141" s="15"/>
      <c r="E141" s="15"/>
      <c r="F141" s="14"/>
      <c r="G141" s="14"/>
      <c r="H141" s="15"/>
      <c r="I141" s="15"/>
      <c r="J141" s="23"/>
      <c r="K141" s="23"/>
      <c r="L141" s="15"/>
      <c r="M141" s="15"/>
      <c r="N141" s="15"/>
      <c r="O141" s="15"/>
      <c r="P141" s="23"/>
      <c r="Q141" s="23"/>
      <c r="R141" s="23"/>
      <c r="S141" s="18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20"/>
    </row>
    <row r="142" spans="1:33" ht="15.75" customHeight="1">
      <c r="A142" s="13"/>
      <c r="B142" s="13"/>
      <c r="C142" s="23"/>
      <c r="D142" s="15"/>
      <c r="E142" s="15"/>
      <c r="F142" s="14"/>
      <c r="G142" s="14"/>
      <c r="H142" s="15"/>
      <c r="I142" s="15"/>
      <c r="J142" s="23"/>
      <c r="K142" s="23"/>
      <c r="L142" s="15"/>
      <c r="M142" s="15"/>
      <c r="N142" s="15"/>
      <c r="O142" s="15"/>
      <c r="P142" s="23"/>
      <c r="Q142" s="23"/>
      <c r="R142" s="23"/>
      <c r="S142" s="18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20"/>
    </row>
    <row r="143" spans="1:33" ht="15.75" customHeight="1">
      <c r="A143" s="13"/>
      <c r="B143" s="13"/>
      <c r="C143" s="23"/>
      <c r="D143" s="15"/>
      <c r="E143" s="15"/>
      <c r="F143" s="14"/>
      <c r="G143" s="14"/>
      <c r="H143" s="15"/>
      <c r="I143" s="15"/>
      <c r="J143" s="23"/>
      <c r="K143" s="23"/>
      <c r="L143" s="15"/>
      <c r="M143" s="15"/>
      <c r="N143" s="15"/>
      <c r="O143" s="15"/>
      <c r="P143" s="23"/>
      <c r="Q143" s="23"/>
      <c r="R143" s="23"/>
      <c r="S143" s="18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20"/>
    </row>
    <row r="144" spans="1:33" ht="15.75" customHeight="1">
      <c r="A144" s="13"/>
      <c r="B144" s="13"/>
      <c r="C144" s="23"/>
      <c r="D144" s="15"/>
      <c r="E144" s="15"/>
      <c r="F144" s="14"/>
      <c r="G144" s="14"/>
      <c r="H144" s="15"/>
      <c r="I144" s="15"/>
      <c r="J144" s="23"/>
      <c r="K144" s="23"/>
      <c r="L144" s="15"/>
      <c r="M144" s="15"/>
      <c r="N144" s="15"/>
      <c r="O144" s="15"/>
      <c r="P144" s="23"/>
      <c r="Q144" s="23"/>
      <c r="R144" s="23"/>
      <c r="S144" s="18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20"/>
    </row>
    <row r="145" spans="1:33" ht="15.75" customHeight="1">
      <c r="A145" s="13"/>
      <c r="B145" s="13"/>
      <c r="C145" s="23"/>
      <c r="D145" s="15"/>
      <c r="E145" s="15"/>
      <c r="F145" s="14"/>
      <c r="G145" s="14"/>
      <c r="H145" s="15"/>
      <c r="I145" s="15"/>
      <c r="J145" s="23"/>
      <c r="K145" s="23"/>
      <c r="L145" s="15"/>
      <c r="M145" s="15"/>
      <c r="N145" s="15"/>
      <c r="O145" s="15"/>
      <c r="P145" s="23"/>
      <c r="Q145" s="23"/>
      <c r="R145" s="23"/>
      <c r="S145" s="18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20"/>
    </row>
    <row r="146" spans="1:33" ht="15.75" customHeight="1">
      <c r="A146" s="13"/>
      <c r="B146" s="13"/>
      <c r="C146" s="23"/>
      <c r="D146" s="15"/>
      <c r="E146" s="15"/>
      <c r="F146" s="14"/>
      <c r="G146" s="14"/>
      <c r="H146" s="15"/>
      <c r="I146" s="15"/>
      <c r="J146" s="23"/>
      <c r="K146" s="23"/>
      <c r="L146" s="15"/>
      <c r="M146" s="15"/>
      <c r="N146" s="15"/>
      <c r="O146" s="15"/>
      <c r="P146" s="23"/>
      <c r="Q146" s="23"/>
      <c r="R146" s="23"/>
      <c r="S146" s="18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20"/>
    </row>
    <row r="147" spans="1:33" ht="15.75" customHeight="1">
      <c r="A147" s="13"/>
      <c r="B147" s="13"/>
      <c r="C147" s="23"/>
      <c r="D147" s="15"/>
      <c r="E147" s="15"/>
      <c r="F147" s="14"/>
      <c r="G147" s="14"/>
      <c r="H147" s="15"/>
      <c r="I147" s="15"/>
      <c r="J147" s="23"/>
      <c r="K147" s="23"/>
      <c r="L147" s="15"/>
      <c r="M147" s="15"/>
      <c r="N147" s="15"/>
      <c r="O147" s="15"/>
      <c r="P147" s="23"/>
      <c r="Q147" s="23"/>
      <c r="R147" s="23"/>
      <c r="S147" s="18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20"/>
    </row>
    <row r="148" spans="1:33" ht="15.75" customHeight="1">
      <c r="A148" s="13"/>
      <c r="B148" s="13"/>
      <c r="C148" s="23"/>
      <c r="D148" s="15"/>
      <c r="E148" s="15"/>
      <c r="F148" s="14"/>
      <c r="G148" s="14"/>
      <c r="H148" s="15"/>
      <c r="I148" s="15"/>
      <c r="J148" s="23"/>
      <c r="K148" s="23"/>
      <c r="L148" s="15"/>
      <c r="M148" s="15"/>
      <c r="N148" s="15"/>
      <c r="O148" s="15"/>
      <c r="P148" s="23"/>
      <c r="Q148" s="23"/>
      <c r="R148" s="23"/>
      <c r="S148" s="18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20"/>
    </row>
    <row r="149" spans="1:33" ht="15.75" customHeight="1">
      <c r="A149" s="13"/>
      <c r="B149" s="13"/>
      <c r="C149" s="23"/>
      <c r="D149" s="15"/>
      <c r="E149" s="15"/>
      <c r="F149" s="14"/>
      <c r="G149" s="14"/>
      <c r="H149" s="15"/>
      <c r="I149" s="15"/>
      <c r="J149" s="23"/>
      <c r="K149" s="23"/>
      <c r="L149" s="15"/>
      <c r="M149" s="15"/>
      <c r="N149" s="15"/>
      <c r="O149" s="15"/>
      <c r="P149" s="23"/>
      <c r="Q149" s="23"/>
      <c r="R149" s="23"/>
      <c r="S149" s="18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20"/>
    </row>
    <row r="150" spans="1:33" ht="15.75" customHeight="1">
      <c r="A150" s="13"/>
      <c r="B150" s="13"/>
      <c r="C150" s="23"/>
      <c r="D150" s="15"/>
      <c r="E150" s="15"/>
      <c r="F150" s="14"/>
      <c r="G150" s="14"/>
      <c r="H150" s="15"/>
      <c r="I150" s="15"/>
      <c r="J150" s="23"/>
      <c r="K150" s="23"/>
      <c r="L150" s="15"/>
      <c r="M150" s="15"/>
      <c r="N150" s="15"/>
      <c r="O150" s="15"/>
      <c r="P150" s="23"/>
      <c r="Q150" s="23"/>
      <c r="R150" s="23"/>
      <c r="S150" s="18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20"/>
    </row>
    <row r="151" spans="1:33" ht="15.75" customHeight="1">
      <c r="A151" s="13"/>
      <c r="B151" s="13"/>
      <c r="C151" s="23"/>
      <c r="D151" s="15"/>
      <c r="E151" s="15"/>
      <c r="F151" s="14"/>
      <c r="G151" s="14"/>
      <c r="H151" s="15"/>
      <c r="I151" s="15"/>
      <c r="J151" s="23"/>
      <c r="K151" s="23"/>
      <c r="L151" s="15"/>
      <c r="M151" s="15"/>
      <c r="N151" s="15"/>
      <c r="O151" s="15"/>
      <c r="P151" s="23"/>
      <c r="Q151" s="23"/>
      <c r="R151" s="23"/>
      <c r="S151" s="18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20"/>
    </row>
    <row r="152" spans="1:33" ht="15.75" customHeight="1">
      <c r="A152" s="13"/>
      <c r="B152" s="13"/>
      <c r="C152" s="23"/>
      <c r="D152" s="15"/>
      <c r="E152" s="15"/>
      <c r="F152" s="14"/>
      <c r="G152" s="14"/>
      <c r="H152" s="15"/>
      <c r="I152" s="15"/>
      <c r="J152" s="23"/>
      <c r="K152" s="23"/>
      <c r="L152" s="15"/>
      <c r="M152" s="15"/>
      <c r="N152" s="15"/>
      <c r="O152" s="15"/>
      <c r="P152" s="23"/>
      <c r="Q152" s="23"/>
      <c r="R152" s="23"/>
      <c r="S152" s="18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20"/>
    </row>
    <row r="153" spans="1:33" ht="15.75" customHeight="1">
      <c r="A153" s="13"/>
      <c r="B153" s="13"/>
      <c r="C153" s="23"/>
      <c r="D153" s="15"/>
      <c r="E153" s="15"/>
      <c r="F153" s="14"/>
      <c r="G153" s="14"/>
      <c r="H153" s="15"/>
      <c r="I153" s="15"/>
      <c r="J153" s="23"/>
      <c r="K153" s="23"/>
      <c r="L153" s="15"/>
      <c r="M153" s="15"/>
      <c r="N153" s="15"/>
      <c r="O153" s="15"/>
      <c r="P153" s="23"/>
      <c r="Q153" s="23"/>
      <c r="R153" s="23"/>
      <c r="S153" s="18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20"/>
    </row>
    <row r="154" spans="1:33" ht="15.75" customHeight="1">
      <c r="A154" s="13"/>
      <c r="B154" s="13"/>
      <c r="C154" s="23"/>
      <c r="D154" s="15"/>
      <c r="E154" s="15"/>
      <c r="F154" s="14"/>
      <c r="G154" s="14"/>
      <c r="H154" s="15"/>
      <c r="I154" s="15"/>
      <c r="J154" s="23"/>
      <c r="K154" s="23"/>
      <c r="L154" s="15"/>
      <c r="M154" s="15"/>
      <c r="N154" s="15"/>
      <c r="O154" s="15"/>
      <c r="P154" s="23"/>
      <c r="Q154" s="23"/>
      <c r="R154" s="23"/>
      <c r="S154" s="18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20"/>
    </row>
    <row r="155" spans="1:33" ht="15.75" customHeight="1">
      <c r="A155" s="13"/>
      <c r="B155" s="13"/>
      <c r="C155" s="23"/>
      <c r="D155" s="15"/>
      <c r="E155" s="15"/>
      <c r="F155" s="14"/>
      <c r="G155" s="14"/>
      <c r="H155" s="15"/>
      <c r="I155" s="15"/>
      <c r="J155" s="23"/>
      <c r="K155" s="23"/>
      <c r="L155" s="15"/>
      <c r="M155" s="15"/>
      <c r="N155" s="15"/>
      <c r="O155" s="15"/>
      <c r="P155" s="23"/>
      <c r="Q155" s="23"/>
      <c r="R155" s="23"/>
      <c r="S155" s="18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20"/>
    </row>
    <row r="156" spans="1:33" ht="15.75" customHeight="1">
      <c r="A156" s="13"/>
      <c r="B156" s="13"/>
      <c r="C156" s="23"/>
      <c r="D156" s="15"/>
      <c r="E156" s="15"/>
      <c r="F156" s="14"/>
      <c r="G156" s="14"/>
      <c r="H156" s="15"/>
      <c r="I156" s="15"/>
      <c r="J156" s="23"/>
      <c r="K156" s="23"/>
      <c r="L156" s="15"/>
      <c r="M156" s="15"/>
      <c r="N156" s="15"/>
      <c r="O156" s="15"/>
      <c r="P156" s="23"/>
      <c r="Q156" s="23"/>
      <c r="R156" s="23"/>
      <c r="S156" s="18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20"/>
    </row>
    <row r="157" spans="1:33" ht="15.75" customHeight="1">
      <c r="A157" s="13"/>
      <c r="B157" s="13"/>
      <c r="C157" s="23"/>
      <c r="D157" s="15"/>
      <c r="E157" s="15"/>
      <c r="F157" s="14"/>
      <c r="G157" s="14"/>
      <c r="H157" s="15"/>
      <c r="I157" s="15"/>
      <c r="J157" s="23"/>
      <c r="K157" s="23"/>
      <c r="L157" s="15"/>
      <c r="M157" s="15"/>
      <c r="N157" s="15"/>
      <c r="O157" s="15"/>
      <c r="P157" s="23"/>
      <c r="Q157" s="23"/>
      <c r="R157" s="23"/>
      <c r="S157" s="18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20"/>
    </row>
    <row r="158" spans="1:33" ht="15.75" customHeight="1">
      <c r="A158" s="13"/>
      <c r="B158" s="13"/>
      <c r="C158" s="23"/>
      <c r="D158" s="15"/>
      <c r="E158" s="15"/>
      <c r="F158" s="14"/>
      <c r="G158" s="14"/>
      <c r="H158" s="15"/>
      <c r="I158" s="15"/>
      <c r="J158" s="23"/>
      <c r="K158" s="23"/>
      <c r="L158" s="15"/>
      <c r="M158" s="15"/>
      <c r="N158" s="15"/>
      <c r="O158" s="15"/>
      <c r="P158" s="23"/>
      <c r="Q158" s="23"/>
      <c r="R158" s="23"/>
      <c r="S158" s="18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20"/>
    </row>
    <row r="159" spans="1:33" ht="15.75" customHeight="1">
      <c r="A159" s="13"/>
      <c r="B159" s="13"/>
      <c r="C159" s="23"/>
      <c r="D159" s="15"/>
      <c r="E159" s="15"/>
      <c r="F159" s="14"/>
      <c r="G159" s="14"/>
      <c r="H159" s="15"/>
      <c r="I159" s="15"/>
      <c r="J159" s="23"/>
      <c r="K159" s="23"/>
      <c r="L159" s="15"/>
      <c r="M159" s="15"/>
      <c r="N159" s="15"/>
      <c r="O159" s="15"/>
      <c r="P159" s="23"/>
      <c r="Q159" s="23"/>
      <c r="R159" s="23"/>
      <c r="S159" s="18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20"/>
    </row>
    <row r="160" spans="1:33" ht="15.75" customHeight="1">
      <c r="A160" s="13"/>
      <c r="B160" s="13"/>
      <c r="C160" s="23"/>
      <c r="D160" s="15"/>
      <c r="E160" s="15"/>
      <c r="F160" s="14"/>
      <c r="G160" s="14"/>
      <c r="H160" s="15"/>
      <c r="I160" s="15"/>
      <c r="J160" s="23"/>
      <c r="K160" s="23"/>
      <c r="L160" s="15"/>
      <c r="M160" s="15"/>
      <c r="N160" s="15"/>
      <c r="O160" s="15"/>
      <c r="P160" s="23"/>
      <c r="Q160" s="23"/>
      <c r="R160" s="23"/>
      <c r="S160" s="18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20"/>
    </row>
    <row r="161" spans="1:33" ht="15.75" customHeight="1">
      <c r="A161" s="13"/>
      <c r="B161" s="13"/>
      <c r="C161" s="23"/>
      <c r="D161" s="15"/>
      <c r="E161" s="15"/>
      <c r="F161" s="14"/>
      <c r="G161" s="14"/>
      <c r="H161" s="15"/>
      <c r="I161" s="15"/>
      <c r="J161" s="23"/>
      <c r="K161" s="23"/>
      <c r="L161" s="15"/>
      <c r="M161" s="15"/>
      <c r="N161" s="15"/>
      <c r="O161" s="15"/>
      <c r="P161" s="23"/>
      <c r="Q161" s="23"/>
      <c r="R161" s="23"/>
      <c r="S161" s="18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20"/>
    </row>
    <row r="162" spans="1:33" ht="15.75" customHeight="1">
      <c r="A162" s="13"/>
      <c r="B162" s="13"/>
      <c r="C162" s="23"/>
      <c r="D162" s="15"/>
      <c r="E162" s="15"/>
      <c r="F162" s="14"/>
      <c r="G162" s="14"/>
      <c r="H162" s="15"/>
      <c r="I162" s="15"/>
      <c r="J162" s="23"/>
      <c r="K162" s="23"/>
      <c r="L162" s="15"/>
      <c r="M162" s="15"/>
      <c r="N162" s="15"/>
      <c r="O162" s="15"/>
      <c r="P162" s="23"/>
      <c r="Q162" s="23"/>
      <c r="R162" s="23"/>
      <c r="S162" s="18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20"/>
    </row>
    <row r="163" spans="1:33" ht="15.75" customHeight="1">
      <c r="A163" s="13"/>
      <c r="B163" s="13"/>
      <c r="C163" s="23"/>
      <c r="D163" s="15"/>
      <c r="E163" s="15"/>
      <c r="F163" s="14"/>
      <c r="G163" s="14"/>
      <c r="H163" s="15"/>
      <c r="I163" s="15"/>
      <c r="J163" s="23"/>
      <c r="K163" s="23"/>
      <c r="L163" s="15"/>
      <c r="M163" s="15"/>
      <c r="N163" s="15"/>
      <c r="O163" s="15"/>
      <c r="P163" s="23"/>
      <c r="Q163" s="23"/>
      <c r="R163" s="23"/>
      <c r="S163" s="18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20"/>
    </row>
    <row r="164" spans="1:33" ht="15.75" customHeight="1">
      <c r="A164" s="13"/>
      <c r="B164" s="13"/>
      <c r="C164" s="23"/>
      <c r="D164" s="15"/>
      <c r="E164" s="15"/>
      <c r="F164" s="14"/>
      <c r="G164" s="14"/>
      <c r="H164" s="15"/>
      <c r="I164" s="15"/>
      <c r="J164" s="23"/>
      <c r="K164" s="23"/>
      <c r="L164" s="15"/>
      <c r="M164" s="15"/>
      <c r="N164" s="15"/>
      <c r="O164" s="15"/>
      <c r="P164" s="23"/>
      <c r="Q164" s="23"/>
      <c r="R164" s="23"/>
      <c r="S164" s="18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20"/>
    </row>
    <row r="165" spans="1:33" ht="15.75" customHeight="1">
      <c r="A165" s="13"/>
      <c r="B165" s="13"/>
      <c r="C165" s="23"/>
      <c r="D165" s="15"/>
      <c r="E165" s="15"/>
      <c r="F165" s="14"/>
      <c r="G165" s="14"/>
      <c r="H165" s="15"/>
      <c r="I165" s="15"/>
      <c r="J165" s="23"/>
      <c r="K165" s="23"/>
      <c r="L165" s="15"/>
      <c r="M165" s="15"/>
      <c r="N165" s="15"/>
      <c r="O165" s="15"/>
      <c r="P165" s="23"/>
      <c r="Q165" s="23"/>
      <c r="R165" s="23"/>
      <c r="S165" s="18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20"/>
    </row>
    <row r="166" spans="1:33" ht="15.75" customHeight="1">
      <c r="A166" s="13"/>
      <c r="B166" s="13"/>
      <c r="C166" s="23"/>
      <c r="D166" s="15"/>
      <c r="E166" s="15"/>
      <c r="F166" s="14"/>
      <c r="G166" s="14"/>
      <c r="H166" s="15"/>
      <c r="I166" s="15"/>
      <c r="J166" s="23"/>
      <c r="K166" s="23"/>
      <c r="L166" s="15"/>
      <c r="M166" s="15"/>
      <c r="N166" s="15"/>
      <c r="O166" s="15"/>
      <c r="P166" s="23"/>
      <c r="Q166" s="23"/>
      <c r="R166" s="23"/>
      <c r="S166" s="18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20"/>
    </row>
    <row r="167" spans="1:33" ht="15.75" customHeight="1">
      <c r="A167" s="13"/>
      <c r="B167" s="13"/>
      <c r="C167" s="23"/>
      <c r="D167" s="15"/>
      <c r="E167" s="15"/>
      <c r="F167" s="14"/>
      <c r="G167" s="14"/>
      <c r="H167" s="15"/>
      <c r="I167" s="15"/>
      <c r="J167" s="23"/>
      <c r="K167" s="23"/>
      <c r="L167" s="15"/>
      <c r="M167" s="15"/>
      <c r="N167" s="15"/>
      <c r="O167" s="15"/>
      <c r="P167" s="23"/>
      <c r="Q167" s="23"/>
      <c r="R167" s="23"/>
      <c r="S167" s="18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20"/>
    </row>
    <row r="168" spans="1:33" ht="15.75" customHeight="1">
      <c r="A168" s="13"/>
      <c r="B168" s="13"/>
      <c r="C168" s="23"/>
      <c r="D168" s="15"/>
      <c r="E168" s="15"/>
      <c r="F168" s="14"/>
      <c r="G168" s="14"/>
      <c r="H168" s="15"/>
      <c r="I168" s="15"/>
      <c r="J168" s="23"/>
      <c r="K168" s="23"/>
      <c r="L168" s="15"/>
      <c r="M168" s="15"/>
      <c r="N168" s="15"/>
      <c r="O168" s="15"/>
      <c r="P168" s="23"/>
      <c r="Q168" s="23"/>
      <c r="R168" s="23"/>
      <c r="S168" s="18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20"/>
    </row>
    <row r="169" spans="1:33" ht="15.75" customHeight="1">
      <c r="A169" s="13"/>
      <c r="B169" s="13"/>
      <c r="C169" s="23"/>
      <c r="D169" s="15"/>
      <c r="E169" s="15"/>
      <c r="F169" s="14"/>
      <c r="G169" s="14"/>
      <c r="H169" s="15"/>
      <c r="I169" s="15"/>
      <c r="J169" s="23"/>
      <c r="K169" s="23"/>
      <c r="L169" s="15"/>
      <c r="M169" s="15"/>
      <c r="N169" s="15"/>
      <c r="O169" s="15"/>
      <c r="P169" s="23"/>
      <c r="Q169" s="23"/>
      <c r="R169" s="23"/>
      <c r="S169" s="18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20"/>
    </row>
    <row r="170" spans="1:33" ht="15.75" customHeight="1">
      <c r="A170" s="13"/>
      <c r="B170" s="13"/>
      <c r="C170" s="23"/>
      <c r="D170" s="15"/>
      <c r="E170" s="15"/>
      <c r="F170" s="14"/>
      <c r="G170" s="14"/>
      <c r="H170" s="15"/>
      <c r="I170" s="15"/>
      <c r="J170" s="23"/>
      <c r="K170" s="23"/>
      <c r="L170" s="15"/>
      <c r="M170" s="15"/>
      <c r="N170" s="15"/>
      <c r="O170" s="15"/>
      <c r="P170" s="23"/>
      <c r="Q170" s="23"/>
      <c r="R170" s="23"/>
      <c r="S170" s="18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20"/>
    </row>
    <row r="171" spans="1:33" ht="15.75" customHeight="1">
      <c r="A171" s="13"/>
      <c r="B171" s="13"/>
      <c r="C171" s="23"/>
      <c r="D171" s="15"/>
      <c r="E171" s="15"/>
      <c r="F171" s="14"/>
      <c r="G171" s="14"/>
      <c r="H171" s="15"/>
      <c r="I171" s="15"/>
      <c r="J171" s="23"/>
      <c r="K171" s="23"/>
      <c r="L171" s="15"/>
      <c r="M171" s="15"/>
      <c r="N171" s="15"/>
      <c r="O171" s="15"/>
      <c r="P171" s="23"/>
      <c r="Q171" s="23"/>
      <c r="R171" s="23"/>
      <c r="S171" s="18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20"/>
    </row>
    <row r="172" spans="1:33" ht="15.75" customHeight="1">
      <c r="A172" s="13"/>
      <c r="B172" s="13"/>
      <c r="C172" s="23"/>
      <c r="D172" s="15"/>
      <c r="E172" s="15"/>
      <c r="F172" s="14"/>
      <c r="G172" s="14"/>
      <c r="H172" s="15"/>
      <c r="I172" s="15"/>
      <c r="J172" s="23"/>
      <c r="K172" s="23"/>
      <c r="L172" s="15"/>
      <c r="M172" s="15"/>
      <c r="N172" s="15"/>
      <c r="O172" s="15"/>
      <c r="P172" s="23"/>
      <c r="Q172" s="23"/>
      <c r="R172" s="23"/>
      <c r="S172" s="18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20"/>
    </row>
    <row r="173" spans="1:33" ht="15.75" customHeight="1">
      <c r="A173" s="13"/>
      <c r="B173" s="13"/>
      <c r="C173" s="23"/>
      <c r="D173" s="15"/>
      <c r="E173" s="15"/>
      <c r="F173" s="14"/>
      <c r="G173" s="14"/>
      <c r="H173" s="15"/>
      <c r="I173" s="15"/>
      <c r="J173" s="23"/>
      <c r="K173" s="23"/>
      <c r="L173" s="15"/>
      <c r="M173" s="15"/>
      <c r="N173" s="15"/>
      <c r="O173" s="15"/>
      <c r="P173" s="23"/>
      <c r="Q173" s="23"/>
      <c r="R173" s="23"/>
      <c r="S173" s="18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20"/>
    </row>
    <row r="174" spans="1:33" ht="15.75" customHeight="1">
      <c r="A174" s="13"/>
      <c r="B174" s="13"/>
      <c r="C174" s="23"/>
      <c r="D174" s="15"/>
      <c r="E174" s="15"/>
      <c r="F174" s="14"/>
      <c r="G174" s="14"/>
      <c r="H174" s="15"/>
      <c r="I174" s="15"/>
      <c r="J174" s="23"/>
      <c r="K174" s="23"/>
      <c r="L174" s="15"/>
      <c r="M174" s="15"/>
      <c r="N174" s="15"/>
      <c r="O174" s="15"/>
      <c r="P174" s="23"/>
      <c r="Q174" s="23"/>
      <c r="R174" s="23"/>
      <c r="S174" s="18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20"/>
    </row>
    <row r="175" spans="1:33" ht="15.75" customHeight="1">
      <c r="A175" s="13"/>
      <c r="B175" s="13"/>
      <c r="C175" s="23"/>
      <c r="D175" s="15"/>
      <c r="E175" s="15"/>
      <c r="F175" s="14"/>
      <c r="G175" s="14"/>
      <c r="H175" s="15"/>
      <c r="I175" s="15"/>
      <c r="J175" s="23"/>
      <c r="K175" s="23"/>
      <c r="L175" s="15"/>
      <c r="M175" s="15"/>
      <c r="N175" s="15"/>
      <c r="O175" s="15"/>
      <c r="P175" s="23"/>
      <c r="Q175" s="23"/>
      <c r="R175" s="23"/>
      <c r="S175" s="18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20"/>
    </row>
    <row r="176" spans="1:33" ht="15.75" customHeight="1">
      <c r="A176" s="13"/>
      <c r="B176" s="13"/>
      <c r="C176" s="23"/>
      <c r="D176" s="15"/>
      <c r="E176" s="15"/>
      <c r="F176" s="14"/>
      <c r="G176" s="14"/>
      <c r="H176" s="15"/>
      <c r="I176" s="15"/>
      <c r="J176" s="23"/>
      <c r="K176" s="23"/>
      <c r="L176" s="15"/>
      <c r="M176" s="15"/>
      <c r="N176" s="15"/>
      <c r="O176" s="15"/>
      <c r="P176" s="23"/>
      <c r="Q176" s="23"/>
      <c r="R176" s="23"/>
      <c r="S176" s="18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20"/>
    </row>
    <row r="177" spans="1:33" ht="15.75" customHeight="1">
      <c r="A177" s="13"/>
      <c r="B177" s="13"/>
      <c r="C177" s="23"/>
      <c r="D177" s="15"/>
      <c r="E177" s="15"/>
      <c r="F177" s="14"/>
      <c r="G177" s="14"/>
      <c r="H177" s="15"/>
      <c r="I177" s="15"/>
      <c r="J177" s="23"/>
      <c r="K177" s="23"/>
      <c r="L177" s="15"/>
      <c r="M177" s="15"/>
      <c r="N177" s="15"/>
      <c r="O177" s="15"/>
      <c r="P177" s="23"/>
      <c r="Q177" s="23"/>
      <c r="R177" s="23"/>
      <c r="S177" s="18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20"/>
    </row>
    <row r="178" spans="1:33" ht="15.75" customHeight="1">
      <c r="A178" s="13"/>
      <c r="B178" s="13"/>
      <c r="C178" s="23"/>
      <c r="D178" s="15"/>
      <c r="E178" s="15"/>
      <c r="F178" s="14"/>
      <c r="G178" s="14"/>
      <c r="H178" s="15"/>
      <c r="I178" s="15"/>
      <c r="J178" s="23"/>
      <c r="K178" s="23"/>
      <c r="L178" s="15"/>
      <c r="M178" s="15"/>
      <c r="N178" s="15"/>
      <c r="O178" s="15"/>
      <c r="P178" s="23"/>
      <c r="Q178" s="23"/>
      <c r="R178" s="23"/>
      <c r="S178" s="18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20"/>
    </row>
    <row r="179" spans="1:33" ht="15.75" customHeight="1">
      <c r="A179" s="13"/>
      <c r="B179" s="13"/>
      <c r="C179" s="23"/>
      <c r="D179" s="15"/>
      <c r="E179" s="15"/>
      <c r="F179" s="14"/>
      <c r="G179" s="14"/>
      <c r="H179" s="15"/>
      <c r="I179" s="15"/>
      <c r="J179" s="23"/>
      <c r="K179" s="23"/>
      <c r="L179" s="15"/>
      <c r="M179" s="15"/>
      <c r="N179" s="15"/>
      <c r="O179" s="15"/>
      <c r="P179" s="23"/>
      <c r="Q179" s="23"/>
      <c r="R179" s="23"/>
      <c r="S179" s="18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20"/>
    </row>
    <row r="180" spans="1:33" ht="15.75" customHeight="1">
      <c r="A180" s="13"/>
      <c r="B180" s="13"/>
      <c r="C180" s="23"/>
      <c r="D180" s="15"/>
      <c r="E180" s="15"/>
      <c r="F180" s="14"/>
      <c r="G180" s="14"/>
      <c r="H180" s="15"/>
      <c r="I180" s="15"/>
      <c r="J180" s="23"/>
      <c r="K180" s="23"/>
      <c r="L180" s="15"/>
      <c r="M180" s="15"/>
      <c r="N180" s="15"/>
      <c r="O180" s="15"/>
      <c r="P180" s="23"/>
      <c r="Q180" s="23"/>
      <c r="R180" s="23"/>
      <c r="S180" s="18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20"/>
    </row>
    <row r="181" spans="1:33" ht="15.75" customHeight="1">
      <c r="A181" s="13"/>
      <c r="B181" s="13"/>
      <c r="C181" s="23"/>
      <c r="D181" s="15"/>
      <c r="E181" s="15"/>
      <c r="F181" s="14"/>
      <c r="G181" s="14"/>
      <c r="H181" s="15"/>
      <c r="I181" s="15"/>
      <c r="J181" s="23"/>
      <c r="K181" s="23"/>
      <c r="L181" s="15"/>
      <c r="M181" s="15"/>
      <c r="N181" s="15"/>
      <c r="O181" s="15"/>
      <c r="P181" s="23"/>
      <c r="Q181" s="23"/>
      <c r="R181" s="23"/>
      <c r="S181" s="18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20"/>
    </row>
    <row r="182" spans="1:33" ht="15.75" customHeight="1">
      <c r="A182" s="13"/>
      <c r="B182" s="13"/>
      <c r="C182" s="23"/>
      <c r="D182" s="15"/>
      <c r="E182" s="15"/>
      <c r="F182" s="14"/>
      <c r="G182" s="14"/>
      <c r="H182" s="15"/>
      <c r="I182" s="15"/>
      <c r="J182" s="23"/>
      <c r="K182" s="23"/>
      <c r="L182" s="15"/>
      <c r="M182" s="15"/>
      <c r="N182" s="15"/>
      <c r="O182" s="15"/>
      <c r="P182" s="23"/>
      <c r="Q182" s="23"/>
      <c r="R182" s="2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20"/>
    </row>
    <row r="183" spans="1:33" ht="15.75" customHeight="1">
      <c r="A183" s="13"/>
      <c r="B183" s="13"/>
      <c r="C183" s="23"/>
      <c r="D183" s="15"/>
      <c r="E183" s="15"/>
      <c r="F183" s="14"/>
      <c r="G183" s="14"/>
      <c r="H183" s="15"/>
      <c r="I183" s="15"/>
      <c r="J183" s="23"/>
      <c r="K183" s="23"/>
      <c r="L183" s="15"/>
      <c r="M183" s="15"/>
      <c r="N183" s="15"/>
      <c r="O183" s="15"/>
      <c r="P183" s="23"/>
      <c r="Q183" s="23"/>
      <c r="R183" s="2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20"/>
    </row>
    <row r="184" spans="1:33" ht="15.75" customHeight="1">
      <c r="A184" s="13"/>
      <c r="B184" s="13"/>
      <c r="C184" s="23"/>
      <c r="D184" s="15"/>
      <c r="E184" s="15"/>
      <c r="F184" s="14"/>
      <c r="G184" s="14"/>
      <c r="H184" s="15"/>
      <c r="I184" s="15"/>
      <c r="J184" s="23"/>
      <c r="K184" s="23"/>
      <c r="L184" s="15"/>
      <c r="M184" s="15"/>
      <c r="N184" s="15"/>
      <c r="O184" s="15"/>
      <c r="P184" s="23"/>
      <c r="Q184" s="23"/>
      <c r="R184" s="2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20"/>
    </row>
    <row r="185" spans="1:33" ht="15.75" customHeight="1">
      <c r="A185" s="13"/>
      <c r="B185" s="13"/>
      <c r="C185" s="23"/>
      <c r="D185" s="15"/>
      <c r="E185" s="15"/>
      <c r="F185" s="14"/>
      <c r="G185" s="14"/>
      <c r="H185" s="15"/>
      <c r="I185" s="15"/>
      <c r="J185" s="23"/>
      <c r="K185" s="23"/>
      <c r="L185" s="15"/>
      <c r="M185" s="15"/>
      <c r="N185" s="15"/>
      <c r="O185" s="15"/>
      <c r="P185" s="23"/>
      <c r="Q185" s="23"/>
      <c r="R185" s="2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20"/>
    </row>
    <row r="186" spans="1:33" ht="15.75" customHeight="1">
      <c r="A186" s="13"/>
      <c r="B186" s="13"/>
      <c r="C186" s="23"/>
      <c r="D186" s="15"/>
      <c r="E186" s="15"/>
      <c r="F186" s="14"/>
      <c r="G186" s="14"/>
      <c r="H186" s="15"/>
      <c r="I186" s="15"/>
      <c r="J186" s="23"/>
      <c r="K186" s="23"/>
      <c r="L186" s="15"/>
      <c r="M186" s="15"/>
      <c r="N186" s="15"/>
      <c r="O186" s="15"/>
      <c r="P186" s="23"/>
      <c r="Q186" s="23"/>
      <c r="R186" s="2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20"/>
    </row>
    <row r="187" spans="1:33" ht="15.75" customHeight="1">
      <c r="A187" s="13"/>
      <c r="B187" s="13"/>
      <c r="C187" s="23"/>
      <c r="D187" s="15"/>
      <c r="E187" s="15"/>
      <c r="F187" s="14"/>
      <c r="G187" s="14"/>
      <c r="H187" s="15"/>
      <c r="I187" s="15"/>
      <c r="J187" s="23"/>
      <c r="K187" s="23"/>
      <c r="L187" s="15"/>
      <c r="M187" s="15"/>
      <c r="N187" s="15"/>
      <c r="O187" s="15"/>
      <c r="P187" s="23"/>
      <c r="Q187" s="23"/>
      <c r="R187" s="2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20"/>
    </row>
    <row r="188" spans="1:33" ht="15.75" customHeight="1">
      <c r="A188" s="13"/>
      <c r="B188" s="13"/>
      <c r="C188" s="23"/>
      <c r="D188" s="15"/>
      <c r="E188" s="15"/>
      <c r="F188" s="14"/>
      <c r="G188" s="14"/>
      <c r="H188" s="15"/>
      <c r="I188" s="15"/>
      <c r="J188" s="23"/>
      <c r="K188" s="23"/>
      <c r="L188" s="15"/>
      <c r="M188" s="15"/>
      <c r="N188" s="15"/>
      <c r="O188" s="15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20"/>
    </row>
    <row r="189" spans="1:33" ht="15.75" customHeight="1">
      <c r="A189" s="13"/>
      <c r="B189" s="13"/>
      <c r="C189" s="23"/>
      <c r="D189" s="15"/>
      <c r="E189" s="15"/>
      <c r="F189" s="14"/>
      <c r="G189" s="14"/>
      <c r="H189" s="15"/>
      <c r="I189" s="15"/>
      <c r="J189" s="23"/>
      <c r="K189" s="23"/>
      <c r="L189" s="15"/>
      <c r="M189" s="15"/>
      <c r="N189" s="15"/>
      <c r="O189" s="15"/>
      <c r="P189" s="23"/>
      <c r="Q189" s="23"/>
      <c r="R189" s="2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20"/>
    </row>
    <row r="190" spans="1:33" ht="15.75" customHeight="1">
      <c r="A190" s="13"/>
      <c r="B190" s="13"/>
      <c r="C190" s="23"/>
      <c r="D190" s="15"/>
      <c r="E190" s="15"/>
      <c r="F190" s="14"/>
      <c r="G190" s="14"/>
      <c r="H190" s="15"/>
      <c r="I190" s="15"/>
      <c r="J190" s="23"/>
      <c r="K190" s="23"/>
      <c r="L190" s="15"/>
      <c r="M190" s="15"/>
      <c r="N190" s="15"/>
      <c r="O190" s="15"/>
      <c r="P190" s="23"/>
      <c r="Q190" s="23"/>
      <c r="R190" s="2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20"/>
    </row>
    <row r="191" spans="1:33" ht="15.75" customHeight="1">
      <c r="A191" s="13"/>
      <c r="B191" s="13"/>
      <c r="C191" s="23"/>
      <c r="D191" s="15"/>
      <c r="E191" s="15"/>
      <c r="F191" s="14"/>
      <c r="G191" s="14"/>
      <c r="H191" s="15"/>
      <c r="I191" s="15"/>
      <c r="J191" s="23"/>
      <c r="K191" s="23"/>
      <c r="L191" s="15"/>
      <c r="M191" s="15"/>
      <c r="N191" s="15"/>
      <c r="O191" s="15"/>
      <c r="P191" s="23"/>
      <c r="Q191" s="23"/>
      <c r="R191" s="2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20"/>
    </row>
    <row r="192" spans="1:33" ht="15.75" customHeight="1">
      <c r="A192" s="13"/>
      <c r="B192" s="13"/>
      <c r="C192" s="23"/>
      <c r="D192" s="15"/>
      <c r="E192" s="15"/>
      <c r="F192" s="14"/>
      <c r="G192" s="14"/>
      <c r="H192" s="15"/>
      <c r="I192" s="15"/>
      <c r="J192" s="23"/>
      <c r="K192" s="23"/>
      <c r="L192" s="15"/>
      <c r="M192" s="15"/>
      <c r="N192" s="15"/>
      <c r="O192" s="15"/>
      <c r="P192" s="23"/>
      <c r="Q192" s="23"/>
      <c r="R192" s="2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20"/>
    </row>
    <row r="193" spans="1:33" ht="15.75" customHeight="1">
      <c r="A193" s="13"/>
      <c r="B193" s="13"/>
      <c r="C193" s="23"/>
      <c r="D193" s="15"/>
      <c r="E193" s="15"/>
      <c r="F193" s="14"/>
      <c r="G193" s="14"/>
      <c r="H193" s="15"/>
      <c r="I193" s="15"/>
      <c r="J193" s="23"/>
      <c r="K193" s="23"/>
      <c r="L193" s="15"/>
      <c r="M193" s="15"/>
      <c r="N193" s="15"/>
      <c r="O193" s="15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20"/>
    </row>
    <row r="194" spans="1:33" ht="15.75" customHeight="1">
      <c r="A194" s="13"/>
      <c r="B194" s="13"/>
      <c r="C194" s="23"/>
      <c r="D194" s="15"/>
      <c r="E194" s="15"/>
      <c r="F194" s="14"/>
      <c r="G194" s="14"/>
      <c r="H194" s="15"/>
      <c r="I194" s="15"/>
      <c r="J194" s="23"/>
      <c r="K194" s="23"/>
      <c r="L194" s="15"/>
      <c r="M194" s="15"/>
      <c r="N194" s="15"/>
      <c r="O194" s="15"/>
      <c r="P194" s="23"/>
      <c r="Q194" s="23"/>
      <c r="R194" s="2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20"/>
    </row>
    <row r="195" spans="1:33" ht="15.75" customHeight="1">
      <c r="C195" s="23"/>
      <c r="D195" s="15"/>
      <c r="E195" s="15"/>
      <c r="F195" s="14"/>
      <c r="G195" s="14"/>
      <c r="H195" s="15"/>
      <c r="I195" s="15"/>
      <c r="J195" s="23"/>
      <c r="K195" s="23"/>
      <c r="L195" s="15"/>
      <c r="M195" s="15"/>
      <c r="N195" s="15"/>
      <c r="O195" s="15"/>
      <c r="P195" s="23"/>
      <c r="Q195" s="23"/>
      <c r="R195" s="23"/>
      <c r="AG195" s="20"/>
    </row>
    <row r="196" spans="1:33" ht="15.75" customHeight="1">
      <c r="C196" s="23"/>
      <c r="D196" s="15"/>
      <c r="E196" s="15"/>
      <c r="F196" s="14"/>
      <c r="G196" s="14"/>
      <c r="H196" s="15"/>
      <c r="I196" s="15"/>
      <c r="J196" s="23"/>
      <c r="K196" s="23"/>
      <c r="L196" s="15"/>
      <c r="M196" s="15"/>
      <c r="N196" s="15"/>
      <c r="O196" s="15"/>
      <c r="P196" s="23"/>
      <c r="Q196" s="23"/>
      <c r="R196" s="23"/>
      <c r="AG196" s="20"/>
    </row>
    <row r="197" spans="1:33" ht="15.75" customHeight="1"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</row>
    <row r="198" spans="1:33" ht="15.75" customHeight="1"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</row>
    <row r="199" spans="1:33" ht="15.75" customHeight="1"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</row>
    <row r="200" spans="1:33" ht="15.75" customHeight="1"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</row>
    <row r="201" spans="1:33" ht="15.75" customHeight="1"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</row>
    <row r="202" spans="1:33" ht="15.75" customHeight="1"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</row>
    <row r="203" spans="1:33" ht="15.75" customHeight="1"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</row>
    <row r="204" spans="1:33" ht="15.75" customHeight="1"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</row>
    <row r="205" spans="1:33" ht="15.75" customHeight="1"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</row>
    <row r="206" spans="1:33" ht="15.75" customHeight="1"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</row>
    <row r="207" spans="1:33" ht="15.75" customHeight="1"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</row>
    <row r="208" spans="1:33" ht="15.75" customHeight="1"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</row>
    <row r="209" spans="3:18" ht="15.75" customHeight="1"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</row>
    <row r="210" spans="3:18" ht="15.75" customHeight="1"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</row>
    <row r="211" spans="3:18" ht="15.75" customHeight="1"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</row>
    <row r="212" spans="3:18" ht="15.75" customHeight="1"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</row>
    <row r="213" spans="3:18" ht="15.75" customHeight="1"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</row>
    <row r="214" spans="3:18" ht="15.75" customHeight="1"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</row>
    <row r="215" spans="3:18" ht="15.75" customHeight="1"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</row>
    <row r="216" spans="3:18" ht="15.75" customHeight="1"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</row>
    <row r="217" spans="3:18" ht="15.75" customHeight="1"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</row>
    <row r="218" spans="3:18" ht="15.75" customHeight="1"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</row>
    <row r="219" spans="3:18" ht="15.75" customHeight="1"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</row>
    <row r="220" spans="3:18" ht="15.75" customHeight="1"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</row>
    <row r="221" spans="3:18" ht="15.75" customHeight="1">
      <c r="R221" s="13"/>
    </row>
    <row r="222" spans="3:18" ht="15.75" customHeight="1">
      <c r="R222" s="13"/>
    </row>
    <row r="223" spans="3:18" ht="15.75" customHeight="1">
      <c r="R223" s="13"/>
    </row>
    <row r="224" spans="3:18" ht="15.75" customHeight="1">
      <c r="R224" s="13"/>
    </row>
    <row r="225" spans="18:18" ht="15.75" customHeight="1">
      <c r="R225" s="13"/>
    </row>
    <row r="226" spans="18:18" ht="15.75" customHeight="1">
      <c r="R226" s="13"/>
    </row>
    <row r="227" spans="18:18" ht="15.75" customHeight="1">
      <c r="R227" s="13"/>
    </row>
    <row r="228" spans="18:18" ht="15.75" customHeight="1">
      <c r="R228" s="13"/>
    </row>
    <row r="229" spans="18:18" ht="15.75" customHeight="1">
      <c r="R229" s="13"/>
    </row>
    <row r="230" spans="18:18" ht="15.75" customHeight="1">
      <c r="R230" s="13"/>
    </row>
    <row r="231" spans="18:18" ht="15.75" customHeight="1">
      <c r="R231" s="13"/>
    </row>
    <row r="232" spans="18:18" ht="15.75" customHeight="1"/>
    <row r="233" spans="18:18" ht="15.75" customHeight="1"/>
    <row r="234" spans="18:18" ht="15.75" customHeight="1"/>
    <row r="235" spans="18:18" ht="15.75" customHeight="1"/>
    <row r="236" spans="18:18" ht="15.75" customHeight="1"/>
    <row r="237" spans="18:18" ht="15.75" customHeight="1"/>
    <row r="238" spans="18:18" ht="15.75" customHeight="1"/>
    <row r="239" spans="18:18" ht="15.75" customHeight="1"/>
    <row r="240" spans="18:18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AG1:AG2"/>
    <mergeCell ref="W1:W2"/>
    <mergeCell ref="X1:X2"/>
    <mergeCell ref="Y1:Y2"/>
    <mergeCell ref="Z1:Z2"/>
    <mergeCell ref="AA1:AA2"/>
    <mergeCell ref="AB1:AB2"/>
    <mergeCell ref="AC1:AC2"/>
    <mergeCell ref="U1:U2"/>
    <mergeCell ref="V1:V2"/>
    <mergeCell ref="AD1:AD2"/>
    <mergeCell ref="AE1:AE2"/>
    <mergeCell ref="AF1:AF2"/>
    <mergeCell ref="P1:P2"/>
    <mergeCell ref="Q1:Q2"/>
    <mergeCell ref="R1:R2"/>
    <mergeCell ref="S1:S2"/>
    <mergeCell ref="T1:T2"/>
    <mergeCell ref="K1:K2"/>
    <mergeCell ref="L1:L2"/>
    <mergeCell ref="M1:M2"/>
    <mergeCell ref="N1:N2"/>
    <mergeCell ref="O1:O2"/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OS-BCL-B1000P</vt:lpstr>
      <vt:lpstr>OS-BCL-B1000R-FN</vt:lpstr>
      <vt:lpstr>OS-BCL-BLBV6-FN</vt:lpstr>
      <vt:lpstr>OS-BCL-BLCBB4-FN</vt:lpstr>
      <vt:lpstr>OS-BCL-BLCBB4-ADH-FN</vt:lpstr>
      <vt:lpstr>OS-BCL-BLCBG4-FN</vt:lpstr>
      <vt:lpstr>OS-BCL-BLCBGB4-FN</vt:lpstr>
      <vt:lpstr>OS-BCL-BLCBG4-ADH-FN</vt:lpstr>
      <vt:lpstr>OS-BCL-BLCBGB4-ADH-FN</vt:lpstr>
      <vt:lpstr>OS-BCL-BLCBGB6-FN</vt:lpstr>
      <vt:lpstr>OS-BCL-BOCE90-RG</vt:lpstr>
      <vt:lpstr>OS-BCL-BOCE90-RGBY-A</vt:lpstr>
      <vt:lpstr>OS-BCL-BWDW200-FN</vt:lpstr>
      <vt:lpstr>OS-BCL-BWH400</vt:lpstr>
      <vt:lpstr>OS-BCL-BWH400-A</vt:lpstr>
      <vt:lpstr>OS-BCL-BXCBG2-FN</vt:lpstr>
      <vt:lpstr>OS-BCL-CHC-BLBK</vt:lpstr>
      <vt:lpstr>OS-BCL-CHC-REBK</vt:lpstr>
      <vt:lpstr>OS-BCL-CHC-REBL</vt:lpstr>
      <vt:lpstr>OS-BCL-CHC-REGY</vt:lpstr>
      <vt:lpstr>OS-BCL-CHC-STAR</vt:lpstr>
      <vt:lpstr>OS-BCL-CH-13STAR</vt:lpstr>
      <vt:lpstr>OS-BCL-CH-BLBK</vt:lpstr>
      <vt:lpstr>OS-BCL-CH-BLGY</vt:lpstr>
      <vt:lpstr>OS-BCL-CH-BLYE</vt:lpstr>
      <vt:lpstr>OS-BCL-CH-FLAG</vt:lpstr>
      <vt:lpstr>OS-BCL-CH-GNBK</vt:lpstr>
      <vt:lpstr>OS-BCL-CH-HGBK</vt:lpstr>
      <vt:lpstr>OS-BCL-CH-HGGY</vt:lpstr>
      <vt:lpstr>OS-BCL-CH-HGNB</vt:lpstr>
      <vt:lpstr>OS-BCL-CH-HGYE</vt:lpstr>
      <vt:lpstr>OS-BCL-CH-NBGY</vt:lpstr>
      <vt:lpstr>OS-BCL-CH-NBYE</vt:lpstr>
      <vt:lpstr>OS-BCL-CH-ORBK</vt:lpstr>
      <vt:lpstr>OS-BCL-CH-ORBL</vt:lpstr>
      <vt:lpstr>OS-BCL-CH-ORNB</vt:lpstr>
      <vt:lpstr>OS-BCL-CH-PUBK</vt:lpstr>
      <vt:lpstr>OS-BCL-CH-REBK</vt:lpstr>
      <vt:lpstr>OS-BCL-CH-REBL</vt:lpstr>
      <vt:lpstr>OS-BCL-CH-REGY</vt:lpstr>
      <vt:lpstr>OS-BCL-CH-RENB</vt:lpstr>
      <vt:lpstr>OS-BCL-CH-REYE</vt:lpstr>
      <vt:lpstr>OS-BCL-CH-SLBK</vt:lpstr>
      <vt:lpstr>OS-BCL-CH-STAR</vt:lpstr>
      <vt:lpstr>OS-BCL-CH-YEBK</vt:lpstr>
      <vt:lpstr>OS-BCL-CHB-SCORE</vt:lpstr>
      <vt:lpstr>OS-BCL-CHB-SCORE-2PK</vt:lpstr>
      <vt:lpstr>OS-BCL-CHL-RE</vt:lpstr>
      <vt:lpstr>OS-BCL-CHL-BL</vt:lpstr>
      <vt:lpstr>OS-BCL-CHL-WH</vt:lpstr>
      <vt:lpstr>OS-BCL-CHPRO-BLBK</vt:lpstr>
      <vt:lpstr>OS-BCL-CHPRO-BLGY</vt:lpstr>
      <vt:lpstr>OS-BCL-CHPRO-FLAG</vt:lpstr>
      <vt:lpstr>OS-BCL-CHPRO-ORBK</vt:lpstr>
      <vt:lpstr>OS-BCL-CHPRO-ORBL</vt:lpstr>
      <vt:lpstr>OS-BCL-CHPRO-REBK</vt:lpstr>
      <vt:lpstr>OS-BCL-CHPRO-REBL</vt:lpstr>
      <vt:lpstr>OS-BCL-CHPRO-REGR</vt:lpstr>
      <vt:lpstr>OS-BCL-CKRB-B10</vt:lpstr>
      <vt:lpstr>OS-BCL-CKRB-B30</vt:lpstr>
      <vt:lpstr>OS-BCL-CKRD-B30</vt:lpstr>
      <vt:lpstr>OS-BCL-CKRB-K30</vt:lpstr>
      <vt:lpstr>OS-BCL-CKRB-S10</vt:lpstr>
      <vt:lpstr>OS-BCL-CKRB-S30</vt:lpstr>
      <vt:lpstr>OS-BCL-CKRD-S30</vt:lpstr>
      <vt:lpstr>OS-BCL-CKSQ-S30</vt:lpstr>
      <vt:lpstr>OS-BCL-DICE-6PK</vt:lpstr>
      <vt:lpstr>OS-BCL-GC-AO3-48CT</vt:lpstr>
      <vt:lpstr>OS-BCL-GC-FL3-36CT</vt:lpstr>
      <vt:lpstr>OS-BCL-HTOSS-A</vt:lpstr>
      <vt:lpstr>OS-BCL-HTOSS-SB</vt:lpstr>
      <vt:lpstr>OS-BCL-PG-BINOC</vt:lpstr>
      <vt:lpstr>OS-BCL-PG-CROCK20-FN</vt:lpstr>
      <vt:lpstr>OS-BCL-PG-CRBUND</vt:lpstr>
      <vt:lpstr>OS-BCL-CROCK20-A</vt:lpstr>
      <vt:lpstr>OS-BCL-CROCK20-A-FN</vt:lpstr>
      <vt:lpstr>OS-BCL-PG-CROCK32</vt:lpstr>
      <vt:lpstr>OS-BCL-PG-DCROPE78-FN</vt:lpstr>
      <vt:lpstr>OS-BCL-PG-CROPE78-FN</vt:lpstr>
      <vt:lpstr>OS-BCL-PG-PWHEEL12-FN</vt:lpstr>
      <vt:lpstr>OS-BCL-PG-PTBUND</vt:lpstr>
      <vt:lpstr>OS-BCL-PG-SHANDLE-BL</vt:lpstr>
      <vt:lpstr>OS-BCL-PG-SHANDLE-FN</vt:lpstr>
      <vt:lpstr>OS-BCL-PG-SHANDLE-RE</vt:lpstr>
      <vt:lpstr>OS-BCL-PG-SHANDLE-GNYE</vt:lpstr>
      <vt:lpstr>OS-BCL-PG-SHANDLE-YLW</vt:lpstr>
      <vt:lpstr>OS-BCL-PG-TELES14-FN</vt:lpstr>
      <vt:lpstr>OS-BCL-PG-TRAP18-FN</vt:lpstr>
      <vt:lpstr>OS-BCL-PG-TRAPTSWING</vt:lpstr>
      <vt:lpstr>OS-BCL-PG-TSWING27-2PK-FN</vt:lpstr>
      <vt:lpstr>OS-BCL-PG-SHANDLE17-GN</vt:lpstr>
      <vt:lpstr>OS-BCL-SQBTL8C-12-A</vt:lpstr>
      <vt:lpstr>OS-BCL-BTL16A</vt:lpstr>
      <vt:lpstr>OS-BCL-CDBC-B2</vt:lpstr>
      <vt:lpstr>OS-BCL-CDBC-B4</vt:lpstr>
      <vt:lpstr>OS-BCL-CDBC-BK2</vt:lpstr>
      <vt:lpstr>OS-BCL-CDBC-BK4</vt:lpstr>
      <vt:lpstr>OS-BCL-CDBC-S2</vt:lpstr>
      <vt:lpstr>OS-BCL-CDBC-S4</vt:lpstr>
      <vt:lpstr>OS-BCL-DS-HP-B12-TBK</vt:lpstr>
      <vt:lpstr>OS-BCL-DS-HP-B6-TBK</vt:lpstr>
      <vt:lpstr>OS-BCL-DS-HP-BK12-TBK</vt:lpstr>
      <vt:lpstr>OS-BCL-DS-HP-BK6-TBK</vt:lpstr>
      <vt:lpstr>OS-BCL-DS-HP-BK2-TBK</vt:lpstr>
      <vt:lpstr>OS-BCL-DS-HP-S12-TWH</vt:lpstr>
      <vt:lpstr>OS-BCL-DS-HP-S6-TWH</vt:lpstr>
      <vt:lpstr>OS-BCL-HTOSS</vt:lpstr>
      <vt:lpstr>OS-PUN-TS-A</vt:lpstr>
      <vt:lpstr>OS-PUN-TS-B</vt:lpstr>
      <vt:lpstr>OS-PUN-CH-FLAG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2021-07-20T13:22:53Z</dcterms:modified>
</cp:coreProperties>
</file>