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Yi/Downloads/cm/"/>
    </mc:Choice>
  </mc:AlternateContent>
  <xr:revisionPtr revIDLastSave="0" documentId="13_ncr:1_{4540C5FE-4D83-684A-9663-649DA4BA4043}" xr6:coauthVersionLast="47" xr6:coauthVersionMax="47" xr10:uidLastSave="{00000000-0000-0000-0000-000000000000}"/>
  <bookViews>
    <workbookView xWindow="0" yWindow="500" windowWidth="28800" windowHeight="15880" activeTab="1" xr2:uid="{00000000-000D-0000-FFFF-FFFF00000000}"/>
  </bookViews>
  <sheets>
    <sheet name="0U-X7C5-MCGG" sheetId="1" r:id="rId1"/>
    <sheet name="0O-Q27Y-PG0I" sheetId="2" r:id="rId2"/>
    <sheet name="32-WJD6-KIO0" sheetId="3" r:id="rId3"/>
    <sheet name="4V-HRX6-7753" sheetId="4" r:id="rId4"/>
    <sheet name="65-Q7IT-FVM7" sheetId="5" r:id="rId5"/>
    <sheet name="6L-9DAU-Z8DD" sheetId="6" r:id="rId6"/>
    <sheet name="7T-77I7-QCC9" sheetId="7" r:id="rId7"/>
    <sheet name="7T-77I7-QCC9-FN" sheetId="8" r:id="rId8"/>
    <sheet name="8M-9IS8-488D" sheetId="9" r:id="rId9"/>
    <sheet name="8Y-M04H-CDDD" sheetId="10" r:id="rId10"/>
    <sheet name="9B-O4S2-6IBF" sheetId="11" r:id="rId11"/>
    <sheet name="BZ-TD9H-X4SZ" sheetId="12" r:id="rId12"/>
    <sheet name="C4-ZHHP-Q3C7" sheetId="13" r:id="rId13"/>
    <sheet name="C4-ZHHP-Q3C7-FN" sheetId="14" r:id="rId14"/>
    <sheet name="CM-CE-103Y25" sheetId="15" r:id="rId15"/>
    <sheet name="CM-CE-103Y50" sheetId="16" r:id="rId16"/>
    <sheet name="CM-CE-103Y25P" sheetId="17" r:id="rId17"/>
    <sheet name="CM-CE-103Y50P" sheetId="18" r:id="rId18"/>
    <sheet name="CM-CE-123Y02P" sheetId="19" r:id="rId19"/>
    <sheet name="CM-CE-123Y03GFCI" sheetId="20" r:id="rId20"/>
    <sheet name="CM-CE-123Y10" sheetId="21" r:id="rId21"/>
    <sheet name="CM-CE-123Y100" sheetId="22" r:id="rId22"/>
    <sheet name="CM-CE-123Y25" sheetId="23" r:id="rId23"/>
    <sheet name="CM-CE-123Y25P" sheetId="24" r:id="rId24"/>
    <sheet name="CM-CE-123Y50" sheetId="25" r:id="rId25"/>
    <sheet name="CM-CE-123Y50P" sheetId="26" r:id="rId26"/>
    <sheet name="CM-CE-163B06" sheetId="27" r:id="rId27"/>
    <sheet name="CM-CE-163B08" sheetId="28" r:id="rId28"/>
    <sheet name="CM-CE-163B10" sheetId="29" r:id="rId29"/>
    <sheet name="CM-CE-163B100" sheetId="30" r:id="rId30"/>
    <sheet name="CM-CE-163B25" sheetId="31" r:id="rId31"/>
    <sheet name="CM-CE-163B50" sheetId="32" r:id="rId32"/>
    <sheet name="CM-CE-163CR30-BLBK" sheetId="33" r:id="rId33"/>
    <sheet name="CM-CE-163CR30-GYBK" sheetId="34" r:id="rId34"/>
    <sheet name="CM-CE-163CR30-YEBK" sheetId="35" r:id="rId35"/>
    <sheet name="CM-CE-163CR30-GRBK" sheetId="36" r:id="rId36"/>
    <sheet name="CM-CE-163CR30-REBK" sheetId="37" r:id="rId37"/>
    <sheet name="CM-CE-163CR30-TLBK" sheetId="38" r:id="rId38"/>
    <sheet name="CM-CE-163G25" sheetId="39" r:id="rId39"/>
    <sheet name="CM-CE-163G50" sheetId="40" r:id="rId40"/>
    <sheet name="CM-CE-163G100" sheetId="41" r:id="rId41"/>
    <sheet name="CM-CE-163W06" sheetId="42" r:id="rId42"/>
    <sheet name="CM-CE-163W10" sheetId="43" r:id="rId43"/>
    <sheet name="CM-CE-LV122B100" sheetId="44" r:id="rId44"/>
    <sheet name="CM-CE-LV122B250" sheetId="45" r:id="rId45"/>
    <sheet name="CM-CE-LV142B100" sheetId="46" r:id="rId46"/>
    <sheet name="CM-CE-LV142B250" sheetId="47" r:id="rId47"/>
    <sheet name="CM-CE-LV162B100" sheetId="48" r:id="rId48"/>
    <sheet name="CM-CE-LV162B250" sheetId="49" r:id="rId49"/>
    <sheet name="CM-CE-LV182B100" sheetId="50" r:id="rId50"/>
    <sheet name="CM-IFC-WRP-MULTI-15PK" sheetId="51" r:id="rId51"/>
    <sheet name="CM-IFC-LVT-120W-A" sheetId="52" r:id="rId52"/>
    <sheet name="CM-IFC-LVT-200W-A" sheetId="53" r:id="rId53"/>
    <sheet name="CM-IFC-LVT-300W-A" sheetId="54" r:id="rId54"/>
    <sheet name="CM-IL-DH35-BK6" sheetId="55" r:id="rId55"/>
    <sheet name="CM-PL-FDB-HS" sheetId="56" r:id="rId56"/>
    <sheet name="CM-PL-45lb" sheetId="57" r:id="rId57"/>
    <sheet name="CM-TH-163G10P" sheetId="58" r:id="rId58"/>
    <sheet name="F1-PT4W-Y8ZB" sheetId="59" r:id="rId59"/>
    <sheet name="NN-M6FH-1KJ8" sheetId="60" r:id="rId60"/>
    <sheet name="OU-TZES-TXXT" sheetId="61" r:id="rId61"/>
    <sheet name="QP-MYZY-ZRMB" sheetId="62" r:id="rId62"/>
    <sheet name="QP-YFGN-DNXJ" sheetId="63" r:id="rId63"/>
    <sheet name="SM-HFFJ-4C3D" sheetId="64" r:id="rId64"/>
    <sheet name="SN-APRO-4E9N" sheetId="65" r:id="rId65"/>
    <sheet name="VP-N0MT-N7ZS" sheetId="66" r:id="rId66"/>
    <sheet name="W5-GQ4S-INDS" sheetId="67" r:id="rId67"/>
    <sheet name="CM-PP-INPONGRC" sheetId="68" r:id="rId68"/>
  </sheets>
  <calcPr calcId="191029"/>
</workbook>
</file>

<file path=xl/calcChain.xml><?xml version="1.0" encoding="utf-8"?>
<calcChain xmlns="http://schemas.openxmlformats.org/spreadsheetml/2006/main">
  <c r="M31" i="1" l="1"/>
  <c r="M31" i="3"/>
  <c r="M31" i="4"/>
  <c r="M31" i="5"/>
  <c r="M31" i="6"/>
  <c r="M31" i="7"/>
  <c r="M31" i="8"/>
  <c r="M31" i="9"/>
  <c r="M31" i="10"/>
  <c r="M31" i="11"/>
  <c r="M31" i="12"/>
  <c r="M31" i="13"/>
  <c r="M31" i="14"/>
  <c r="M31" i="15"/>
  <c r="M31" i="16"/>
  <c r="M31" i="17"/>
  <c r="M31" i="18"/>
  <c r="M31" i="19"/>
  <c r="M31" i="20"/>
  <c r="M31" i="21"/>
  <c r="M31" i="22"/>
  <c r="M31" i="23"/>
  <c r="M31" i="24"/>
  <c r="M31" i="25"/>
  <c r="M31" i="26"/>
  <c r="M31" i="27"/>
  <c r="M31" i="28"/>
  <c r="M31" i="29"/>
  <c r="M31" i="30"/>
  <c r="M31" i="31"/>
  <c r="M31" i="32"/>
  <c r="M31" i="33"/>
  <c r="M31" i="34"/>
  <c r="M31" i="35"/>
  <c r="M31" i="36"/>
  <c r="M31" i="37"/>
  <c r="M31" i="38"/>
  <c r="M31" i="39"/>
  <c r="M31" i="40"/>
  <c r="M31" i="41"/>
  <c r="M31" i="42"/>
  <c r="M31" i="43"/>
  <c r="M31" i="44"/>
  <c r="M31" i="45"/>
  <c r="M31" i="46"/>
  <c r="M31" i="47"/>
  <c r="M31" i="48"/>
  <c r="M31" i="49"/>
  <c r="M31" i="50"/>
  <c r="M31" i="51"/>
  <c r="M31" i="52"/>
  <c r="M31" i="53"/>
  <c r="M31" i="54"/>
  <c r="M31" i="55"/>
  <c r="M31" i="56"/>
  <c r="M31" i="57"/>
  <c r="M31" i="58"/>
  <c r="M31" i="59"/>
  <c r="M31" i="60"/>
  <c r="M31" i="61"/>
  <c r="M31" i="62"/>
  <c r="M31" i="63"/>
  <c r="M31" i="64"/>
  <c r="M31" i="65"/>
  <c r="M31" i="66"/>
  <c r="M31" i="67"/>
  <c r="M31" i="68"/>
  <c r="M31" i="2"/>
  <c r="AG3" i="9"/>
  <c r="AG3" i="17"/>
  <c r="AG3" i="25"/>
  <c r="AG3" i="33"/>
  <c r="AG3" i="41"/>
  <c r="AG3" i="57"/>
  <c r="AG3" i="65"/>
  <c r="H31" i="4"/>
  <c r="F3" i="8"/>
  <c r="F3" i="9"/>
  <c r="F3" i="12"/>
  <c r="F3" i="16"/>
  <c r="F3" i="17"/>
  <c r="H31" i="20"/>
  <c r="F3" i="24"/>
  <c r="C31" i="25"/>
  <c r="H31" i="28"/>
  <c r="H31" i="32"/>
  <c r="F3" i="33"/>
  <c r="F3" i="36"/>
  <c r="F3" i="40"/>
  <c r="F3" i="41"/>
  <c r="H31" i="44"/>
  <c r="F3" i="48"/>
  <c r="C31" i="49"/>
  <c r="F3" i="52"/>
  <c r="H31" i="56"/>
  <c r="C31" i="57"/>
  <c r="F3" i="60"/>
  <c r="F3" i="64"/>
  <c r="C31" i="65"/>
  <c r="F3" i="68"/>
  <c r="P31" i="7"/>
  <c r="P31" i="8"/>
  <c r="P31" i="9"/>
  <c r="P31" i="15"/>
  <c r="P31" i="16"/>
  <c r="P31" i="17"/>
  <c r="P31" i="23"/>
  <c r="P31" i="24"/>
  <c r="P31" i="25"/>
  <c r="P31" i="31"/>
  <c r="P31" i="32"/>
  <c r="P31" i="33"/>
  <c r="P31" i="39"/>
  <c r="P31" i="40"/>
  <c r="P31" i="41"/>
  <c r="P31" i="47"/>
  <c r="P31" i="48"/>
  <c r="P31" i="49"/>
  <c r="P31" i="55"/>
  <c r="P31" i="56"/>
  <c r="P31" i="57"/>
  <c r="P31" i="63"/>
  <c r="P31" i="64"/>
  <c r="P31" i="65"/>
  <c r="X31" i="4"/>
  <c r="X31" i="12"/>
  <c r="O31" i="20"/>
  <c r="X31" i="28"/>
  <c r="O31" i="36"/>
  <c r="X31" i="44"/>
  <c r="X31" i="52"/>
  <c r="X31" i="60"/>
  <c r="X31" i="68"/>
  <c r="C3" i="9"/>
  <c r="C3" i="17"/>
  <c r="C3" i="25"/>
  <c r="C3" i="33"/>
  <c r="C3" i="41"/>
  <c r="C3" i="49"/>
  <c r="C3" i="57"/>
  <c r="C3" i="65"/>
  <c r="AB31" i="13"/>
  <c r="AD31" i="13" s="1"/>
  <c r="J31" i="13" s="1"/>
  <c r="I31" i="13" s="1"/>
  <c r="AB31" i="21"/>
  <c r="AD31" i="21" s="1"/>
  <c r="J31" i="21" s="1"/>
  <c r="I31" i="21" s="1"/>
  <c r="AB31" i="37"/>
  <c r="AD31" i="37" s="1"/>
  <c r="J31" i="37" s="1"/>
  <c r="I31" i="37" s="1"/>
  <c r="AB31" i="45"/>
  <c r="AD31" i="45" s="1"/>
  <c r="J31" i="45" s="1"/>
  <c r="I31" i="45" s="1"/>
  <c r="AB31" i="6"/>
  <c r="AD31" i="6" s="1"/>
  <c r="J31" i="6" s="1"/>
  <c r="I31" i="6" s="1"/>
  <c r="AB31" i="38"/>
  <c r="AD31" i="38" s="1"/>
  <c r="J31" i="38" s="1"/>
  <c r="I31" i="38" s="1"/>
  <c r="AB31" i="46"/>
  <c r="AD31" i="46" s="1"/>
  <c r="J31" i="46" s="1"/>
  <c r="I31" i="46" s="1"/>
  <c r="Y31" i="27"/>
  <c r="Y31" i="35"/>
  <c r="Y31" i="43"/>
  <c r="Y31" i="67"/>
  <c r="W3" i="9"/>
  <c r="W3" i="17"/>
  <c r="X31" i="25"/>
  <c r="X31" i="33"/>
  <c r="X31" i="41"/>
  <c r="X31" i="49"/>
  <c r="W3" i="57"/>
  <c r="X31" i="65"/>
  <c r="G3" i="9"/>
  <c r="G3" i="17"/>
  <c r="G3" i="41"/>
  <c r="AD31" i="19"/>
  <c r="J31" i="19" s="1"/>
  <c r="AD31" i="43"/>
  <c r="J31" i="43" s="1"/>
  <c r="I31" i="43" s="1"/>
  <c r="AB31" i="8"/>
  <c r="AD31" i="8" s="1"/>
  <c r="AB31" i="10"/>
  <c r="AD31" i="10" s="1"/>
  <c r="J31" i="10" s="1"/>
  <c r="I31" i="10" s="1"/>
  <c r="AB31" i="14"/>
  <c r="AD31" i="14" s="1"/>
  <c r="J31" i="14" s="1"/>
  <c r="I31" i="14" s="1"/>
  <c r="AB31" i="16"/>
  <c r="AD31" i="16" s="1"/>
  <c r="AB31" i="18"/>
  <c r="AD31" i="18" s="1"/>
  <c r="J31" i="18" s="1"/>
  <c r="I31" i="18" s="1"/>
  <c r="AB31" i="19"/>
  <c r="AB31" i="20"/>
  <c r="AB31" i="22"/>
  <c r="AD31" i="22" s="1"/>
  <c r="J31" i="22" s="1"/>
  <c r="I31" i="22" s="1"/>
  <c r="AB31" i="24"/>
  <c r="AD31" i="24" s="1"/>
  <c r="AB31" i="26"/>
  <c r="AD31" i="26" s="1"/>
  <c r="J31" i="26" s="1"/>
  <c r="I31" i="26" s="1"/>
  <c r="AB31" i="31"/>
  <c r="AD31" i="31" s="1"/>
  <c r="J31" i="31" s="1"/>
  <c r="I31" i="31" s="1"/>
  <c r="AB31" i="33"/>
  <c r="AD31" i="33" s="1"/>
  <c r="AB31" i="35"/>
  <c r="AD31" i="35" s="1"/>
  <c r="J31" i="35" s="1"/>
  <c r="I31" i="35" s="1"/>
  <c r="AB31" i="36"/>
  <c r="AD31" i="36" s="1"/>
  <c r="J31" i="36" s="1"/>
  <c r="I31" i="36" s="1"/>
  <c r="AB31" i="39"/>
  <c r="AD31" i="39" s="1"/>
  <c r="J31" i="39" s="1"/>
  <c r="I31" i="39" s="1"/>
  <c r="AB31" i="40"/>
  <c r="AD31" i="40" s="1"/>
  <c r="AB31" i="41"/>
  <c r="AD31" i="41" s="1"/>
  <c r="AB31" i="42"/>
  <c r="AD31" i="42" s="1"/>
  <c r="J31" i="42" s="1"/>
  <c r="I31" i="42" s="1"/>
  <c r="AB31" i="43"/>
  <c r="AB31" i="44"/>
  <c r="AB31" i="47"/>
  <c r="AD31" i="47" s="1"/>
  <c r="J31" i="47" s="1"/>
  <c r="I31" i="47" s="1"/>
  <c r="AB31" i="48"/>
  <c r="AD31" i="48" s="1"/>
  <c r="J31" i="48" s="1"/>
  <c r="AB31" i="49"/>
  <c r="AD31" i="49" s="1"/>
  <c r="AB31" i="50"/>
  <c r="AD31" i="50" s="1"/>
  <c r="J31" i="50" s="1"/>
  <c r="I31" i="50" s="1"/>
  <c r="AB31" i="52"/>
  <c r="AB31" i="56"/>
  <c r="AD31" i="56" s="1"/>
  <c r="J31" i="56" s="1"/>
  <c r="I31" i="56" s="1"/>
  <c r="AB31" i="62"/>
  <c r="AD31" i="62" s="1"/>
  <c r="J31" i="62" s="1"/>
  <c r="AB31" i="63"/>
  <c r="AD31" i="63" s="1"/>
  <c r="J31" i="63" s="1"/>
  <c r="I31" i="63" s="1"/>
  <c r="AB31" i="64"/>
  <c r="AB31" i="66"/>
  <c r="AD31" i="66" s="1"/>
  <c r="J31" i="66" s="1"/>
  <c r="I31" i="66" s="1"/>
  <c r="AB31" i="67"/>
  <c r="AD31" i="67" s="1"/>
  <c r="J31" i="67" s="1"/>
  <c r="I31" i="67" s="1"/>
  <c r="X31" i="2"/>
  <c r="Y31" i="2"/>
  <c r="X31" i="3"/>
  <c r="Y31" i="3"/>
  <c r="Y31" i="4"/>
  <c r="X31" i="5"/>
  <c r="Y31" i="5"/>
  <c r="X31" i="6"/>
  <c r="Y31" i="6"/>
  <c r="X31" i="7"/>
  <c r="Y31" i="7"/>
  <c r="X31" i="8"/>
  <c r="Y31" i="8"/>
  <c r="X31" i="10"/>
  <c r="Y31" i="10"/>
  <c r="X31" i="11"/>
  <c r="Y31" i="11"/>
  <c r="Y31" i="12"/>
  <c r="X31" i="13"/>
  <c r="Y31" i="13"/>
  <c r="X31" i="14"/>
  <c r="Y31" i="14"/>
  <c r="X31" i="15"/>
  <c r="Y31" i="15"/>
  <c r="X31" i="16"/>
  <c r="Y31" i="16"/>
  <c r="X31" i="18"/>
  <c r="Y31" i="18"/>
  <c r="X31" i="19"/>
  <c r="Y31" i="19"/>
  <c r="Y31" i="20"/>
  <c r="X31" i="21"/>
  <c r="Y31" i="21"/>
  <c r="X31" i="22"/>
  <c r="Y31" i="22"/>
  <c r="X31" i="23"/>
  <c r="Y31" i="23"/>
  <c r="X31" i="24"/>
  <c r="Y31" i="24"/>
  <c r="X31" i="26"/>
  <c r="Y31" i="26"/>
  <c r="X31" i="27"/>
  <c r="Y31" i="28"/>
  <c r="X31" i="29"/>
  <c r="Y31" i="29"/>
  <c r="X31" i="30"/>
  <c r="Y31" i="30"/>
  <c r="X31" i="31"/>
  <c r="Y31" i="31"/>
  <c r="X31" i="32"/>
  <c r="X31" i="34"/>
  <c r="Y31" i="34"/>
  <c r="X31" i="35"/>
  <c r="Y31" i="36"/>
  <c r="X31" i="37"/>
  <c r="Y31" i="37"/>
  <c r="X31" i="38"/>
  <c r="Y31" i="38"/>
  <c r="X31" i="39"/>
  <c r="X31" i="40"/>
  <c r="X31" i="42"/>
  <c r="Y31" i="42"/>
  <c r="X31" i="43"/>
  <c r="X31" i="45"/>
  <c r="Y31" i="45"/>
  <c r="X31" i="46"/>
  <c r="X31" i="47"/>
  <c r="Y31" i="47"/>
  <c r="X31" i="48"/>
  <c r="Y31" i="48"/>
  <c r="X31" i="50"/>
  <c r="X31" i="51"/>
  <c r="Y31" i="51"/>
  <c r="Y31" i="52"/>
  <c r="X31" i="53"/>
  <c r="Y31" i="53"/>
  <c r="X31" i="54"/>
  <c r="Y31" i="54"/>
  <c r="X31" i="55"/>
  <c r="Y31" i="55"/>
  <c r="X31" i="56"/>
  <c r="Y31" i="56"/>
  <c r="X31" i="58"/>
  <c r="Y31" i="58"/>
  <c r="X31" i="59"/>
  <c r="Y31" i="59"/>
  <c r="Y31" i="60"/>
  <c r="X31" i="61"/>
  <c r="Y31" i="61"/>
  <c r="X31" i="62"/>
  <c r="Y31" i="62"/>
  <c r="X31" i="63"/>
  <c r="Y31" i="63"/>
  <c r="X31" i="64"/>
  <c r="Y31" i="64"/>
  <c r="X31" i="66"/>
  <c r="Y31" i="66"/>
  <c r="X31" i="67"/>
  <c r="Y31" i="68"/>
  <c r="X31" i="1"/>
  <c r="X3" i="1" s="1"/>
  <c r="Y31" i="1"/>
  <c r="R31" i="2"/>
  <c r="R31" i="3"/>
  <c r="R31" i="4"/>
  <c r="R31" i="5"/>
  <c r="R31" i="6"/>
  <c r="R31" i="7"/>
  <c r="R31" i="8"/>
  <c r="R31" i="9"/>
  <c r="R31" i="10"/>
  <c r="R31" i="11"/>
  <c r="R31" i="12"/>
  <c r="R31" i="13"/>
  <c r="R31" i="14"/>
  <c r="R31" i="15"/>
  <c r="R31" i="16"/>
  <c r="R31" i="17"/>
  <c r="R31" i="18"/>
  <c r="R31" i="19"/>
  <c r="R31" i="20"/>
  <c r="R31" i="21"/>
  <c r="R31" i="22"/>
  <c r="R31" i="23"/>
  <c r="R31" i="24"/>
  <c r="R31" i="25"/>
  <c r="R31" i="26"/>
  <c r="R31" i="27"/>
  <c r="R31" i="28"/>
  <c r="R31" i="29"/>
  <c r="R31" i="30"/>
  <c r="R31" i="31"/>
  <c r="R31" i="32"/>
  <c r="R31" i="33"/>
  <c r="R31" i="34"/>
  <c r="R31" i="35"/>
  <c r="R31" i="36"/>
  <c r="R31" i="37"/>
  <c r="R31" i="38"/>
  <c r="R31" i="39"/>
  <c r="R31" i="40"/>
  <c r="R31" i="41"/>
  <c r="R31" i="42"/>
  <c r="R31" i="43"/>
  <c r="R31" i="44"/>
  <c r="R31" i="45"/>
  <c r="R31" i="46"/>
  <c r="R31" i="47"/>
  <c r="R31" i="48"/>
  <c r="R31" i="49"/>
  <c r="R31" i="50"/>
  <c r="R31" i="51"/>
  <c r="R31" i="52"/>
  <c r="R31" i="53"/>
  <c r="R31" i="54"/>
  <c r="R31" i="55"/>
  <c r="R31" i="56"/>
  <c r="R31" i="57"/>
  <c r="R31" i="58"/>
  <c r="R31" i="59"/>
  <c r="R31" i="60"/>
  <c r="R31" i="61"/>
  <c r="R31" i="62"/>
  <c r="R31" i="63"/>
  <c r="R31" i="64"/>
  <c r="R31" i="65"/>
  <c r="R31" i="66"/>
  <c r="R31" i="67"/>
  <c r="R31" i="68"/>
  <c r="R31" i="1"/>
  <c r="V31" i="2"/>
  <c r="V31" i="3"/>
  <c r="V31" i="4"/>
  <c r="V31" i="5"/>
  <c r="V31" i="6"/>
  <c r="V31" i="7"/>
  <c r="V31" i="8"/>
  <c r="V31" i="9"/>
  <c r="V31" i="10"/>
  <c r="V31" i="11"/>
  <c r="V31" i="12"/>
  <c r="V31" i="13"/>
  <c r="V31" i="14"/>
  <c r="V31" i="15"/>
  <c r="V31" i="16"/>
  <c r="V31" i="17"/>
  <c r="V31" i="18"/>
  <c r="V31" i="19"/>
  <c r="V31" i="20"/>
  <c r="V31" i="21"/>
  <c r="V31" i="22"/>
  <c r="V31" i="23"/>
  <c r="V31" i="24"/>
  <c r="V31" i="25"/>
  <c r="V31" i="26"/>
  <c r="V31" i="27"/>
  <c r="V31" i="28"/>
  <c r="V31" i="29"/>
  <c r="V31" i="30"/>
  <c r="V31" i="31"/>
  <c r="V31" i="32"/>
  <c r="V31" i="33"/>
  <c r="V31" i="34"/>
  <c r="V31" i="35"/>
  <c r="V31" i="36"/>
  <c r="V31" i="37"/>
  <c r="V31" i="38"/>
  <c r="V31" i="39"/>
  <c r="V31" i="40"/>
  <c r="V31" i="41"/>
  <c r="V31" i="42"/>
  <c r="V31" i="43"/>
  <c r="V31" i="44"/>
  <c r="V31" i="45"/>
  <c r="V31" i="46"/>
  <c r="V31" i="47"/>
  <c r="V31" i="48"/>
  <c r="V31" i="49"/>
  <c r="V31" i="50"/>
  <c r="V31" i="51"/>
  <c r="V31" i="52"/>
  <c r="V31" i="53"/>
  <c r="V31" i="54"/>
  <c r="V31" i="55"/>
  <c r="V31" i="56"/>
  <c r="V31" i="57"/>
  <c r="V31" i="58"/>
  <c r="V31" i="59"/>
  <c r="V31" i="60"/>
  <c r="V31" i="61"/>
  <c r="V31" i="62"/>
  <c r="V31" i="63"/>
  <c r="V31" i="64"/>
  <c r="V31" i="65"/>
  <c r="V31" i="66"/>
  <c r="V31" i="67"/>
  <c r="V31" i="68"/>
  <c r="V31" i="1"/>
  <c r="U31" i="2"/>
  <c r="U31" i="3"/>
  <c r="U31" i="4"/>
  <c r="U31" i="5"/>
  <c r="U31" i="6"/>
  <c r="U31" i="7"/>
  <c r="U31" i="8"/>
  <c r="U31" i="9"/>
  <c r="U31" i="10"/>
  <c r="U31" i="11"/>
  <c r="U31" i="12"/>
  <c r="U31" i="13"/>
  <c r="U31" i="14"/>
  <c r="U31" i="15"/>
  <c r="U31" i="16"/>
  <c r="U31" i="17"/>
  <c r="U31" i="18"/>
  <c r="U31" i="19"/>
  <c r="U31" i="20"/>
  <c r="U31" i="21"/>
  <c r="U31" i="22"/>
  <c r="U31" i="23"/>
  <c r="U31" i="24"/>
  <c r="U31" i="25"/>
  <c r="U31" i="26"/>
  <c r="U31" i="27"/>
  <c r="U31" i="28"/>
  <c r="U31" i="29"/>
  <c r="U31" i="30"/>
  <c r="U31" i="31"/>
  <c r="U31" i="32"/>
  <c r="U31" i="33"/>
  <c r="U31" i="34"/>
  <c r="U31" i="35"/>
  <c r="U31" i="36"/>
  <c r="U31" i="37"/>
  <c r="U31" i="38"/>
  <c r="U31" i="39"/>
  <c r="U31" i="40"/>
  <c r="U31" i="41"/>
  <c r="U31" i="42"/>
  <c r="U31" i="43"/>
  <c r="U31" i="44"/>
  <c r="U31" i="45"/>
  <c r="U31" i="46"/>
  <c r="U31" i="47"/>
  <c r="U31" i="48"/>
  <c r="U31" i="49"/>
  <c r="U31" i="50"/>
  <c r="U31" i="51"/>
  <c r="U31" i="52"/>
  <c r="U31" i="53"/>
  <c r="U31" i="54"/>
  <c r="U31" i="55"/>
  <c r="U31" i="56"/>
  <c r="U31" i="57"/>
  <c r="U31" i="58"/>
  <c r="U31" i="59"/>
  <c r="U31" i="60"/>
  <c r="U31" i="61"/>
  <c r="U31" i="62"/>
  <c r="U31" i="63"/>
  <c r="U31" i="64"/>
  <c r="U31" i="65"/>
  <c r="U31" i="66"/>
  <c r="U31" i="67"/>
  <c r="U31" i="68"/>
  <c r="U31" i="1"/>
  <c r="T31" i="2"/>
  <c r="T31" i="3"/>
  <c r="T31" i="4"/>
  <c r="T31" i="5"/>
  <c r="T31" i="6"/>
  <c r="T31" i="7"/>
  <c r="T31" i="8"/>
  <c r="T31" i="9"/>
  <c r="T31" i="10"/>
  <c r="T31" i="11"/>
  <c r="T31" i="12"/>
  <c r="T31" i="13"/>
  <c r="T31" i="14"/>
  <c r="T31" i="15"/>
  <c r="T31" i="16"/>
  <c r="T31" i="17"/>
  <c r="T31" i="18"/>
  <c r="T31" i="19"/>
  <c r="T31" i="20"/>
  <c r="T31" i="21"/>
  <c r="T31" i="22"/>
  <c r="T31" i="23"/>
  <c r="T31" i="24"/>
  <c r="T31" i="25"/>
  <c r="T31" i="26"/>
  <c r="T31" i="27"/>
  <c r="T31" i="28"/>
  <c r="T31" i="29"/>
  <c r="T31" i="30"/>
  <c r="T31" i="31"/>
  <c r="T31" i="32"/>
  <c r="T31" i="33"/>
  <c r="T31" i="34"/>
  <c r="T31" i="35"/>
  <c r="T31" i="36"/>
  <c r="T31" i="37"/>
  <c r="T31" i="38"/>
  <c r="T31" i="39"/>
  <c r="T31" i="40"/>
  <c r="T31" i="41"/>
  <c r="T31" i="42"/>
  <c r="T31" i="43"/>
  <c r="T31" i="44"/>
  <c r="T31" i="45"/>
  <c r="T31" i="46"/>
  <c r="T31" i="47"/>
  <c r="T31" i="48"/>
  <c r="T31" i="49"/>
  <c r="T31" i="50"/>
  <c r="T31" i="51"/>
  <c r="T31" i="52"/>
  <c r="T31" i="53"/>
  <c r="T31" i="54"/>
  <c r="T31" i="55"/>
  <c r="T31" i="56"/>
  <c r="T31" i="57"/>
  <c r="T31" i="58"/>
  <c r="T31" i="59"/>
  <c r="T31" i="60"/>
  <c r="T31" i="61"/>
  <c r="T31" i="62"/>
  <c r="T31" i="63"/>
  <c r="T31" i="64"/>
  <c r="T31" i="65"/>
  <c r="T31" i="66"/>
  <c r="T31" i="67"/>
  <c r="T31" i="68"/>
  <c r="T31" i="1"/>
  <c r="O31" i="2"/>
  <c r="P31" i="2"/>
  <c r="O31" i="3"/>
  <c r="P31" i="3"/>
  <c r="Q31" i="3"/>
  <c r="P31" i="4"/>
  <c r="O31" i="5"/>
  <c r="P31" i="5"/>
  <c r="Q31" i="5" s="1"/>
  <c r="O31" i="6"/>
  <c r="P31" i="6"/>
  <c r="O31" i="7"/>
  <c r="O31" i="8"/>
  <c r="O31" i="9"/>
  <c r="O31" i="10"/>
  <c r="P31" i="10"/>
  <c r="O31" i="11"/>
  <c r="Q31" i="11" s="1"/>
  <c r="P31" i="11"/>
  <c r="O31" i="12"/>
  <c r="P31" i="12"/>
  <c r="O31" i="13"/>
  <c r="P31" i="13"/>
  <c r="O31" i="14"/>
  <c r="P31" i="14"/>
  <c r="O31" i="15"/>
  <c r="O31" i="16"/>
  <c r="O31" i="17"/>
  <c r="O31" i="18"/>
  <c r="P31" i="18"/>
  <c r="O31" i="19"/>
  <c r="P31" i="19"/>
  <c r="Q31" i="19"/>
  <c r="P31" i="20"/>
  <c r="O31" i="21"/>
  <c r="P31" i="21"/>
  <c r="O31" i="22"/>
  <c r="P31" i="22"/>
  <c r="O31" i="23"/>
  <c r="O31" i="24"/>
  <c r="O31" i="25"/>
  <c r="O31" i="26"/>
  <c r="P31" i="26"/>
  <c r="Q31" i="26" s="1"/>
  <c r="O31" i="27"/>
  <c r="Q31" i="27" s="1"/>
  <c r="P31" i="27"/>
  <c r="O31" i="28"/>
  <c r="P31" i="28"/>
  <c r="O31" i="29"/>
  <c r="P31" i="29"/>
  <c r="O31" i="30"/>
  <c r="P31" i="30"/>
  <c r="O31" i="31"/>
  <c r="O31" i="32"/>
  <c r="O31" i="33"/>
  <c r="O31" i="34"/>
  <c r="P31" i="34"/>
  <c r="Q31" i="34" s="1"/>
  <c r="O31" i="35"/>
  <c r="P31" i="35"/>
  <c r="Q31" i="35"/>
  <c r="P31" i="36"/>
  <c r="O31" i="37"/>
  <c r="P31" i="37"/>
  <c r="O31" i="38"/>
  <c r="P31" i="38"/>
  <c r="O31" i="39"/>
  <c r="O31" i="40"/>
  <c r="O31" i="41"/>
  <c r="O31" i="42"/>
  <c r="P31" i="42"/>
  <c r="O31" i="43"/>
  <c r="Q31" i="43" s="1"/>
  <c r="P31" i="43"/>
  <c r="O31" i="44"/>
  <c r="P31" i="44"/>
  <c r="O31" i="45"/>
  <c r="P31" i="45"/>
  <c r="O31" i="46"/>
  <c r="P31" i="46"/>
  <c r="O31" i="47"/>
  <c r="O31" i="48"/>
  <c r="O31" i="49"/>
  <c r="O31" i="50"/>
  <c r="P31" i="50"/>
  <c r="O31" i="51"/>
  <c r="Q31" i="51" s="1"/>
  <c r="P31" i="51"/>
  <c r="O31" i="52"/>
  <c r="P31" i="52"/>
  <c r="O31" i="53"/>
  <c r="P31" i="53"/>
  <c r="O31" i="54"/>
  <c r="P31" i="54"/>
  <c r="O31" i="55"/>
  <c r="O31" i="56"/>
  <c r="O31" i="57"/>
  <c r="O31" i="58"/>
  <c r="P31" i="58"/>
  <c r="Q31" i="58" s="1"/>
  <c r="O31" i="59"/>
  <c r="Q31" i="59" s="1"/>
  <c r="P31" i="59"/>
  <c r="O31" i="60"/>
  <c r="P31" i="60"/>
  <c r="O31" i="61"/>
  <c r="P31" i="61"/>
  <c r="O31" i="62"/>
  <c r="P31" i="62"/>
  <c r="O31" i="63"/>
  <c r="O31" i="64"/>
  <c r="O31" i="65"/>
  <c r="O31" i="66"/>
  <c r="P31" i="66"/>
  <c r="Q31" i="66" s="1"/>
  <c r="O31" i="67"/>
  <c r="Q31" i="67" s="1"/>
  <c r="P31" i="67"/>
  <c r="O31" i="68"/>
  <c r="P31" i="68"/>
  <c r="O31" i="1"/>
  <c r="P31" i="1"/>
  <c r="H31" i="2"/>
  <c r="H31" i="3"/>
  <c r="H31" i="5"/>
  <c r="H31" i="6"/>
  <c r="H31" i="7"/>
  <c r="H31" i="8"/>
  <c r="H31" i="10"/>
  <c r="H31" i="11"/>
  <c r="H31" i="12"/>
  <c r="H31" i="13"/>
  <c r="H31" i="14"/>
  <c r="H31" i="15"/>
  <c r="H31" i="16"/>
  <c r="H31" i="18"/>
  <c r="H31" i="19"/>
  <c r="H31" i="21"/>
  <c r="H31" i="22"/>
  <c r="H31" i="23"/>
  <c r="H31" i="26"/>
  <c r="H31" i="27"/>
  <c r="H31" i="29"/>
  <c r="H31" i="30"/>
  <c r="H31" i="31"/>
  <c r="H31" i="35"/>
  <c r="H31" i="36"/>
  <c r="H31" i="37"/>
  <c r="H31" i="38"/>
  <c r="H31" i="39"/>
  <c r="H31" i="40"/>
  <c r="H31" i="42"/>
  <c r="H31" i="43"/>
  <c r="H31" i="45"/>
  <c r="H31" i="46"/>
  <c r="H31" i="47"/>
  <c r="H31" i="50"/>
  <c r="H31" i="51"/>
  <c r="H31" i="53"/>
  <c r="H31" i="54"/>
  <c r="H31" i="55"/>
  <c r="H31" i="58"/>
  <c r="H31" i="59"/>
  <c r="H31" i="61"/>
  <c r="H31" i="62"/>
  <c r="H31" i="63"/>
  <c r="H31" i="64"/>
  <c r="H31" i="66"/>
  <c r="H31" i="67"/>
  <c r="H31" i="68"/>
  <c r="H31" i="1"/>
  <c r="C31" i="2"/>
  <c r="C31" i="3"/>
  <c r="C31" i="4"/>
  <c r="C31" i="5"/>
  <c r="C31" i="6"/>
  <c r="C31" i="7"/>
  <c r="C31" i="8"/>
  <c r="C31" i="10"/>
  <c r="C31" i="11"/>
  <c r="C31" i="12"/>
  <c r="C31" i="13"/>
  <c r="C31" i="14"/>
  <c r="C31" i="15"/>
  <c r="C31" i="16"/>
  <c r="C31" i="18"/>
  <c r="C31" i="19"/>
  <c r="C31" i="20"/>
  <c r="C31" i="21"/>
  <c r="C31" i="22"/>
  <c r="C31" i="23"/>
  <c r="C31" i="24"/>
  <c r="C31" i="26"/>
  <c r="C31" i="27"/>
  <c r="C31" i="28"/>
  <c r="C31" i="29"/>
  <c r="C31" i="30"/>
  <c r="C31" i="31"/>
  <c r="C31" i="32"/>
  <c r="C31" i="34"/>
  <c r="C31" i="35"/>
  <c r="C31" i="36"/>
  <c r="C31" i="37"/>
  <c r="C31" i="38"/>
  <c r="C31" i="39"/>
  <c r="C31" i="40"/>
  <c r="C31" i="42"/>
  <c r="C31" i="43"/>
  <c r="C31" i="44"/>
  <c r="C31" i="45"/>
  <c r="C31" i="46"/>
  <c r="C31" i="47"/>
  <c r="C31" i="48"/>
  <c r="C31" i="50"/>
  <c r="C31" i="51"/>
  <c r="C31" i="52"/>
  <c r="C31" i="53"/>
  <c r="C31" i="54"/>
  <c r="C31" i="55"/>
  <c r="C31" i="56"/>
  <c r="C31" i="58"/>
  <c r="C31" i="59"/>
  <c r="C31" i="60"/>
  <c r="C31" i="61"/>
  <c r="C31" i="62"/>
  <c r="C31" i="63"/>
  <c r="C31" i="64"/>
  <c r="C31" i="66"/>
  <c r="C31" i="67"/>
  <c r="C31" i="68"/>
  <c r="C31" i="1"/>
  <c r="C3" i="2"/>
  <c r="C3" i="3"/>
  <c r="C3" i="4"/>
  <c r="C3" i="5"/>
  <c r="C3" i="6"/>
  <c r="C3" i="7"/>
  <c r="C3" i="8"/>
  <c r="C3" i="10"/>
  <c r="C3" i="11"/>
  <c r="C3" i="12"/>
  <c r="C3" i="13"/>
  <c r="C3" i="14"/>
  <c r="C3" i="15"/>
  <c r="C3" i="16"/>
  <c r="C3" i="18"/>
  <c r="C3" i="19"/>
  <c r="C3" i="20"/>
  <c r="C3" i="21"/>
  <c r="C3" i="22"/>
  <c r="C3" i="23"/>
  <c r="C3" i="24"/>
  <c r="C3" i="26"/>
  <c r="C3" i="27"/>
  <c r="C3" i="28"/>
  <c r="C3" i="29"/>
  <c r="C3" i="30"/>
  <c r="C3" i="31"/>
  <c r="C3" i="32"/>
  <c r="C3" i="34"/>
  <c r="C3" i="35"/>
  <c r="C3" i="36"/>
  <c r="C3" i="37"/>
  <c r="C3" i="38"/>
  <c r="C3" i="39"/>
  <c r="C3" i="40"/>
  <c r="C3" i="42"/>
  <c r="C3" i="43"/>
  <c r="C3" i="44"/>
  <c r="C3" i="45"/>
  <c r="C3" i="46"/>
  <c r="C3" i="47"/>
  <c r="C3" i="48"/>
  <c r="C3" i="50"/>
  <c r="C3" i="51"/>
  <c r="C3" i="52"/>
  <c r="C3" i="53"/>
  <c r="C3" i="54"/>
  <c r="C3" i="55"/>
  <c r="C3" i="56"/>
  <c r="C3" i="58"/>
  <c r="C3" i="59"/>
  <c r="C3" i="60"/>
  <c r="C3" i="61"/>
  <c r="C3" i="62"/>
  <c r="C3" i="63"/>
  <c r="C3" i="64"/>
  <c r="C3" i="66"/>
  <c r="C3" i="67"/>
  <c r="C3" i="68"/>
  <c r="C3" i="1"/>
  <c r="AB30" i="68"/>
  <c r="AD30" i="68" s="1"/>
  <c r="J30" i="68" s="1"/>
  <c r="Y30" i="68"/>
  <c r="X30" i="68"/>
  <c r="V30" i="68"/>
  <c r="U30" i="68"/>
  <c r="T30" i="68"/>
  <c r="P30" i="68"/>
  <c r="O30" i="68"/>
  <c r="M30" i="68"/>
  <c r="H30" i="68"/>
  <c r="C30" i="68"/>
  <c r="AB29" i="68"/>
  <c r="AD29" i="68" s="1"/>
  <c r="J29" i="68" s="1"/>
  <c r="Y29" i="68"/>
  <c r="X29" i="68"/>
  <c r="P29" i="68"/>
  <c r="O29" i="68"/>
  <c r="M29" i="68"/>
  <c r="H29" i="68"/>
  <c r="C29" i="68"/>
  <c r="AB28" i="68"/>
  <c r="AD28" i="68" s="1"/>
  <c r="J28" i="68" s="1"/>
  <c r="Y28" i="68"/>
  <c r="X28" i="68"/>
  <c r="Q28" i="68"/>
  <c r="P28" i="68"/>
  <c r="O28" i="68"/>
  <c r="M28" i="68"/>
  <c r="H28" i="68"/>
  <c r="C28" i="68"/>
  <c r="AB27" i="68"/>
  <c r="AD27" i="68" s="1"/>
  <c r="J27" i="68" s="1"/>
  <c r="Y27" i="68"/>
  <c r="X27" i="68"/>
  <c r="P27" i="68"/>
  <c r="O27" i="68"/>
  <c r="M27" i="68"/>
  <c r="H27" i="68"/>
  <c r="C27" i="68"/>
  <c r="AG3" i="68"/>
  <c r="AF3" i="68"/>
  <c r="W3" i="68"/>
  <c r="G3" i="68"/>
  <c r="D3" i="68"/>
  <c r="A2" i="68"/>
  <c r="A1" i="68"/>
  <c r="AB30" i="67"/>
  <c r="AD30" i="67" s="1"/>
  <c r="J30" i="67" s="1"/>
  <c r="Y30" i="67"/>
  <c r="X30" i="67"/>
  <c r="V30" i="67"/>
  <c r="U30" i="67"/>
  <c r="T30" i="67"/>
  <c r="P30" i="67"/>
  <c r="O30" i="67"/>
  <c r="M30" i="67"/>
  <c r="H30" i="67"/>
  <c r="C30" i="67"/>
  <c r="AB29" i="67"/>
  <c r="AD29" i="67" s="1"/>
  <c r="J29" i="67" s="1"/>
  <c r="Y29" i="67"/>
  <c r="X29" i="67"/>
  <c r="Q29" i="67"/>
  <c r="P29" i="67"/>
  <c r="O29" i="67"/>
  <c r="M29" i="67"/>
  <c r="H29" i="67"/>
  <c r="C29" i="67"/>
  <c r="AB28" i="67"/>
  <c r="AD28" i="67" s="1"/>
  <c r="J28" i="67" s="1"/>
  <c r="Y28" i="67"/>
  <c r="X28" i="67"/>
  <c r="P28" i="67"/>
  <c r="O28" i="67"/>
  <c r="Q28" i="67" s="1"/>
  <c r="M28" i="67"/>
  <c r="H28" i="67"/>
  <c r="C28" i="67"/>
  <c r="AB27" i="67"/>
  <c r="AD27" i="67" s="1"/>
  <c r="J27" i="67" s="1"/>
  <c r="Y27" i="67"/>
  <c r="X27" i="67"/>
  <c r="P27" i="67"/>
  <c r="O27" i="67"/>
  <c r="Q27" i="67" s="1"/>
  <c r="M27" i="67"/>
  <c r="H27" i="67"/>
  <c r="C27" i="67"/>
  <c r="AB26" i="67"/>
  <c r="AD26" i="67" s="1"/>
  <c r="J26" i="67" s="1"/>
  <c r="Y26" i="67"/>
  <c r="X26" i="67"/>
  <c r="P26" i="67"/>
  <c r="O26" i="67"/>
  <c r="Q26" i="67" s="1"/>
  <c r="M26" i="67"/>
  <c r="H26" i="67"/>
  <c r="C26" i="67"/>
  <c r="AD25" i="67"/>
  <c r="J25" i="67" s="1"/>
  <c r="AB25" i="67"/>
  <c r="Y25" i="67"/>
  <c r="X25" i="67"/>
  <c r="P25" i="67"/>
  <c r="O25" i="67"/>
  <c r="M25" i="67"/>
  <c r="H25" i="67"/>
  <c r="C25" i="67"/>
  <c r="AB24" i="67"/>
  <c r="AD24" i="67" s="1"/>
  <c r="J24" i="67" s="1"/>
  <c r="Y24" i="67"/>
  <c r="X24" i="67"/>
  <c r="P24" i="67"/>
  <c r="O24" i="67"/>
  <c r="M24" i="67"/>
  <c r="H24" i="67"/>
  <c r="C24" i="67"/>
  <c r="AB23" i="67"/>
  <c r="AD23" i="67" s="1"/>
  <c r="J23" i="67" s="1"/>
  <c r="Y23" i="67"/>
  <c r="X23" i="67"/>
  <c r="Q23" i="67"/>
  <c r="P23" i="67"/>
  <c r="O23" i="67"/>
  <c r="M23" i="67"/>
  <c r="H23" i="67"/>
  <c r="C23" i="67"/>
  <c r="AF22" i="67"/>
  <c r="AB22" i="67"/>
  <c r="AD22" i="67" s="1"/>
  <c r="Y22" i="67"/>
  <c r="X22" i="67"/>
  <c r="P22" i="67"/>
  <c r="O22" i="67"/>
  <c r="M22" i="67"/>
  <c r="H22" i="67"/>
  <c r="C22" i="67"/>
  <c r="AB21" i="67"/>
  <c r="AD21" i="67" s="1"/>
  <c r="J21" i="67" s="1"/>
  <c r="Y21" i="67"/>
  <c r="X21" i="67"/>
  <c r="P21" i="67"/>
  <c r="Q21" i="67" s="1"/>
  <c r="O21" i="67"/>
  <c r="M21" i="67"/>
  <c r="H21" i="67"/>
  <c r="C21" i="67"/>
  <c r="AD20" i="67"/>
  <c r="J20" i="67" s="1"/>
  <c r="AB20" i="67"/>
  <c r="Y20" i="67"/>
  <c r="X20" i="67"/>
  <c r="P20" i="67"/>
  <c r="O20" i="67"/>
  <c r="Q20" i="67" s="1"/>
  <c r="M20" i="67"/>
  <c r="H20" i="67"/>
  <c r="C20" i="67"/>
  <c r="AF19" i="67"/>
  <c r="AD19" i="67"/>
  <c r="AB19" i="67"/>
  <c r="Y19" i="67"/>
  <c r="X19" i="67"/>
  <c r="P19" i="67"/>
  <c r="O19" i="67"/>
  <c r="Q19" i="67" s="1"/>
  <c r="M19" i="67"/>
  <c r="H19" i="67"/>
  <c r="C19" i="67"/>
  <c r="AB18" i="67"/>
  <c r="AD18" i="67" s="1"/>
  <c r="Y18" i="67"/>
  <c r="X18" i="67"/>
  <c r="P18" i="67"/>
  <c r="O18" i="67"/>
  <c r="M18" i="67"/>
  <c r="J18" i="67"/>
  <c r="H18" i="67"/>
  <c r="C18" i="67"/>
  <c r="AD17" i="67"/>
  <c r="J17" i="67" s="1"/>
  <c r="AB17" i="67"/>
  <c r="Y17" i="67"/>
  <c r="X17" i="67"/>
  <c r="Q17" i="67"/>
  <c r="P17" i="67"/>
  <c r="O17" i="67"/>
  <c r="M17" i="67"/>
  <c r="H17" i="67"/>
  <c r="C17" i="67"/>
  <c r="AB16" i="67"/>
  <c r="AD16" i="67" s="1"/>
  <c r="J16" i="67" s="1"/>
  <c r="Y16" i="67"/>
  <c r="X16" i="67"/>
  <c r="P16" i="67"/>
  <c r="O16" i="67"/>
  <c r="M16" i="67"/>
  <c r="H16" i="67"/>
  <c r="C16" i="67"/>
  <c r="AB15" i="67"/>
  <c r="AD15" i="67" s="1"/>
  <c r="J15" i="67" s="1"/>
  <c r="K15" i="67" s="1"/>
  <c r="Y15" i="67"/>
  <c r="X15" i="67"/>
  <c r="P15" i="67"/>
  <c r="O15" i="67"/>
  <c r="M15" i="67"/>
  <c r="H15" i="67"/>
  <c r="C15" i="67"/>
  <c r="AB14" i="67"/>
  <c r="AD14" i="67" s="1"/>
  <c r="J14" i="67" s="1"/>
  <c r="Y14" i="67"/>
  <c r="X14" i="67"/>
  <c r="P14" i="67"/>
  <c r="O14" i="67"/>
  <c r="M14" i="67"/>
  <c r="H14" i="67"/>
  <c r="C14" i="67"/>
  <c r="AD13" i="67"/>
  <c r="J13" i="67" s="1"/>
  <c r="I13" i="67" s="1"/>
  <c r="AB13" i="67"/>
  <c r="Y13" i="67"/>
  <c r="X13" i="67"/>
  <c r="P13" i="67"/>
  <c r="O13" i="67"/>
  <c r="Q13" i="67" s="1"/>
  <c r="M13" i="67"/>
  <c r="H13" i="67"/>
  <c r="C13" i="67"/>
  <c r="AB12" i="67"/>
  <c r="AD12" i="67" s="1"/>
  <c r="J12" i="67" s="1"/>
  <c r="Y12" i="67"/>
  <c r="X12" i="67"/>
  <c r="P12" i="67"/>
  <c r="O12" i="67"/>
  <c r="Q12" i="67" s="1"/>
  <c r="M12" i="67"/>
  <c r="H12" i="67"/>
  <c r="C12" i="67"/>
  <c r="AB11" i="67"/>
  <c r="AD11" i="67" s="1"/>
  <c r="J11" i="67" s="1"/>
  <c r="Y11" i="67"/>
  <c r="X11" i="67"/>
  <c r="P11" i="67"/>
  <c r="O11" i="67"/>
  <c r="Q11" i="67" s="1"/>
  <c r="M11" i="67"/>
  <c r="H11" i="67"/>
  <c r="C11" i="67"/>
  <c r="AB10" i="67"/>
  <c r="AD10" i="67" s="1"/>
  <c r="Y10" i="67"/>
  <c r="X10" i="67"/>
  <c r="P10" i="67"/>
  <c r="O10" i="67"/>
  <c r="Q10" i="67" s="1"/>
  <c r="M10" i="67"/>
  <c r="J10" i="67"/>
  <c r="H10" i="67"/>
  <c r="C10" i="67"/>
  <c r="AD9" i="67"/>
  <c r="J9" i="67" s="1"/>
  <c r="AB9" i="67"/>
  <c r="Y9" i="67"/>
  <c r="X9" i="67"/>
  <c r="Q9" i="67"/>
  <c r="P9" i="67"/>
  <c r="O9" i="67"/>
  <c r="M9" i="67"/>
  <c r="H9" i="67"/>
  <c r="C9" i="67"/>
  <c r="AB8" i="67"/>
  <c r="AD8" i="67" s="1"/>
  <c r="J8" i="67" s="1"/>
  <c r="Y8" i="67"/>
  <c r="X8" i="67"/>
  <c r="P8" i="67"/>
  <c r="O8" i="67"/>
  <c r="M8" i="67"/>
  <c r="H8" i="67"/>
  <c r="C8" i="67"/>
  <c r="AB7" i="67"/>
  <c r="AD7" i="67" s="1"/>
  <c r="J7" i="67" s="1"/>
  <c r="K7" i="67" s="1"/>
  <c r="Y7" i="67"/>
  <c r="X7" i="67"/>
  <c r="P7" i="67"/>
  <c r="O7" i="67"/>
  <c r="M7" i="67"/>
  <c r="H7" i="67"/>
  <c r="C7" i="67"/>
  <c r="AB6" i="67"/>
  <c r="AD6" i="67" s="1"/>
  <c r="J6" i="67" s="1"/>
  <c r="Y6" i="67"/>
  <c r="X6" i="67"/>
  <c r="P6" i="67"/>
  <c r="O6" i="67"/>
  <c r="M6" i="67"/>
  <c r="H6" i="67"/>
  <c r="C6" i="67"/>
  <c r="AD5" i="67"/>
  <c r="J5" i="67" s="1"/>
  <c r="I5" i="67" s="1"/>
  <c r="AB5" i="67"/>
  <c r="Y5" i="67"/>
  <c r="X5" i="67"/>
  <c r="P5" i="67"/>
  <c r="Q5" i="67" s="1"/>
  <c r="O5" i="67"/>
  <c r="M5" i="67"/>
  <c r="H5" i="67"/>
  <c r="C5" i="67"/>
  <c r="AB4" i="67"/>
  <c r="AD4" i="67" s="1"/>
  <c r="J4" i="67" s="1"/>
  <c r="Y4" i="67"/>
  <c r="X4" i="67"/>
  <c r="P4" i="67"/>
  <c r="O4" i="67"/>
  <c r="Q4" i="67" s="1"/>
  <c r="M4" i="67"/>
  <c r="H4" i="67"/>
  <c r="C4" i="67"/>
  <c r="AG3" i="67"/>
  <c r="AF3" i="67"/>
  <c r="W3" i="67"/>
  <c r="G3" i="67"/>
  <c r="F3" i="67"/>
  <c r="H3" i="67" s="1"/>
  <c r="D3" i="67"/>
  <c r="A2" i="67"/>
  <c r="A1" i="67"/>
  <c r="AD30" i="66"/>
  <c r="J30" i="66" s="1"/>
  <c r="AB30" i="66"/>
  <c r="Y30" i="66"/>
  <c r="X30" i="66"/>
  <c r="V30" i="66"/>
  <c r="U30" i="66"/>
  <c r="T30" i="66"/>
  <c r="P30" i="66"/>
  <c r="Q30" i="66" s="1"/>
  <c r="O30" i="66"/>
  <c r="M30" i="66"/>
  <c r="H30" i="66"/>
  <c r="C30" i="66"/>
  <c r="AD29" i="66"/>
  <c r="J29" i="66" s="1"/>
  <c r="AB29" i="66"/>
  <c r="Y29" i="66"/>
  <c r="X29" i="66"/>
  <c r="P29" i="66"/>
  <c r="O29" i="66"/>
  <c r="Q29" i="66" s="1"/>
  <c r="M29" i="66"/>
  <c r="H29" i="66"/>
  <c r="C29" i="66"/>
  <c r="AB28" i="66"/>
  <c r="AD28" i="66" s="1"/>
  <c r="J28" i="66" s="1"/>
  <c r="K28" i="66" s="1"/>
  <c r="Y28" i="66"/>
  <c r="X28" i="66"/>
  <c r="P28" i="66"/>
  <c r="O28" i="66"/>
  <c r="Q28" i="66" s="1"/>
  <c r="M28" i="66"/>
  <c r="I28" i="66"/>
  <c r="H28" i="66"/>
  <c r="C28" i="66"/>
  <c r="AB27" i="66"/>
  <c r="AD27" i="66" s="1"/>
  <c r="J27" i="66" s="1"/>
  <c r="Y27" i="66"/>
  <c r="X27" i="66"/>
  <c r="P27" i="66"/>
  <c r="O27" i="66"/>
  <c r="M27" i="66"/>
  <c r="H27" i="66"/>
  <c r="C27" i="66"/>
  <c r="AB26" i="66"/>
  <c r="AD26" i="66" s="1"/>
  <c r="J26" i="66" s="1"/>
  <c r="Y26" i="66"/>
  <c r="X26" i="66"/>
  <c r="P26" i="66"/>
  <c r="O26" i="66"/>
  <c r="M26" i="66"/>
  <c r="H26" i="66"/>
  <c r="C26" i="66"/>
  <c r="AB25" i="66"/>
  <c r="AD25" i="66" s="1"/>
  <c r="J25" i="66" s="1"/>
  <c r="Y25" i="66"/>
  <c r="X25" i="66"/>
  <c r="Q25" i="66"/>
  <c r="P25" i="66"/>
  <c r="O25" i="66"/>
  <c r="M25" i="66"/>
  <c r="H25" i="66"/>
  <c r="C25" i="66"/>
  <c r="AB24" i="66"/>
  <c r="AD24" i="66" s="1"/>
  <c r="J24" i="66" s="1"/>
  <c r="Y24" i="66"/>
  <c r="X24" i="66"/>
  <c r="P24" i="66"/>
  <c r="O24" i="66"/>
  <c r="Q24" i="66" s="1"/>
  <c r="M24" i="66"/>
  <c r="H24" i="66"/>
  <c r="C24" i="66"/>
  <c r="AB23" i="66"/>
  <c r="AD23" i="66" s="1"/>
  <c r="J23" i="66" s="1"/>
  <c r="Y23" i="66"/>
  <c r="X23" i="66"/>
  <c r="P23" i="66"/>
  <c r="O23" i="66"/>
  <c r="Q23" i="66" s="1"/>
  <c r="M23" i="66"/>
  <c r="H23" i="66"/>
  <c r="C23" i="66"/>
  <c r="AF22" i="66"/>
  <c r="AB22" i="66"/>
  <c r="AD22" i="66" s="1"/>
  <c r="Y22" i="66"/>
  <c r="X22" i="66"/>
  <c r="P22" i="66"/>
  <c r="Q22" i="66" s="1"/>
  <c r="O22" i="66"/>
  <c r="M22" i="66"/>
  <c r="H22" i="66"/>
  <c r="C22" i="66"/>
  <c r="AB21" i="66"/>
  <c r="AD21" i="66" s="1"/>
  <c r="J21" i="66" s="1"/>
  <c r="Y21" i="66"/>
  <c r="X21" i="66"/>
  <c r="P21" i="66"/>
  <c r="O21" i="66"/>
  <c r="M21" i="66"/>
  <c r="H21" i="66"/>
  <c r="C21" i="66"/>
  <c r="AB20" i="66"/>
  <c r="AD20" i="66" s="1"/>
  <c r="J20" i="66" s="1"/>
  <c r="Y20" i="66"/>
  <c r="X20" i="66"/>
  <c r="P20" i="66"/>
  <c r="Q20" i="66" s="1"/>
  <c r="O20" i="66"/>
  <c r="M20" i="66"/>
  <c r="H20" i="66"/>
  <c r="C20" i="66"/>
  <c r="AF19" i="66"/>
  <c r="AB19" i="66"/>
  <c r="AD19" i="66" s="1"/>
  <c r="Y19" i="66"/>
  <c r="X19" i="66"/>
  <c r="P19" i="66"/>
  <c r="O19" i="66"/>
  <c r="Q19" i="66" s="1"/>
  <c r="M19" i="66"/>
  <c r="H19" i="66"/>
  <c r="C19" i="66"/>
  <c r="AB18" i="66"/>
  <c r="AD18" i="66" s="1"/>
  <c r="J18" i="66" s="1"/>
  <c r="Y18" i="66"/>
  <c r="X18" i="66"/>
  <c r="P18" i="66"/>
  <c r="O18" i="66"/>
  <c r="Q18" i="66" s="1"/>
  <c r="M18" i="66"/>
  <c r="H18" i="66"/>
  <c r="C18" i="66"/>
  <c r="AB17" i="66"/>
  <c r="AD17" i="66" s="1"/>
  <c r="J17" i="66" s="1"/>
  <c r="Y17" i="66"/>
  <c r="X17" i="66"/>
  <c r="P17" i="66"/>
  <c r="O17" i="66"/>
  <c r="M17" i="66"/>
  <c r="H17" i="66"/>
  <c r="C17" i="66"/>
  <c r="AD16" i="66"/>
  <c r="J16" i="66" s="1"/>
  <c r="AB16" i="66"/>
  <c r="Y16" i="66"/>
  <c r="X16" i="66"/>
  <c r="Q16" i="66"/>
  <c r="P16" i="66"/>
  <c r="O16" i="66"/>
  <c r="M16" i="66"/>
  <c r="H16" i="66"/>
  <c r="C16" i="66"/>
  <c r="AD15" i="66"/>
  <c r="J15" i="66" s="1"/>
  <c r="AB15" i="66"/>
  <c r="Y15" i="66"/>
  <c r="X15" i="66"/>
  <c r="P15" i="66"/>
  <c r="O15" i="66"/>
  <c r="Q15" i="66" s="1"/>
  <c r="M15" i="66"/>
  <c r="H15" i="66"/>
  <c r="C15" i="66"/>
  <c r="AB14" i="66"/>
  <c r="AD14" i="66" s="1"/>
  <c r="J14" i="66" s="1"/>
  <c r="K14" i="66" s="1"/>
  <c r="Y14" i="66"/>
  <c r="X14" i="66"/>
  <c r="P14" i="66"/>
  <c r="O14" i="66"/>
  <c r="Q14" i="66" s="1"/>
  <c r="M14" i="66"/>
  <c r="H14" i="66"/>
  <c r="C14" i="66"/>
  <c r="AB13" i="66"/>
  <c r="AD13" i="66" s="1"/>
  <c r="J13" i="66" s="1"/>
  <c r="Y13" i="66"/>
  <c r="X13" i="66"/>
  <c r="P13" i="66"/>
  <c r="O13" i="66"/>
  <c r="Q13" i="66" s="1"/>
  <c r="M13" i="66"/>
  <c r="H13" i="66"/>
  <c r="C13" i="66"/>
  <c r="AD12" i="66"/>
  <c r="J12" i="66" s="1"/>
  <c r="I12" i="66" s="1"/>
  <c r="AB12" i="66"/>
  <c r="Y12" i="66"/>
  <c r="X12" i="66"/>
  <c r="P12" i="66"/>
  <c r="O12" i="66"/>
  <c r="Q12" i="66" s="1"/>
  <c r="M12" i="66"/>
  <c r="H12" i="66"/>
  <c r="C12" i="66"/>
  <c r="AB11" i="66"/>
  <c r="AD11" i="66" s="1"/>
  <c r="J11" i="66" s="1"/>
  <c r="Y11" i="66"/>
  <c r="X11" i="66"/>
  <c r="P11" i="66"/>
  <c r="O11" i="66"/>
  <c r="Q11" i="66" s="1"/>
  <c r="M11" i="66"/>
  <c r="H11" i="66"/>
  <c r="C11" i="66"/>
  <c r="AB10" i="66"/>
  <c r="AD10" i="66" s="1"/>
  <c r="J10" i="66" s="1"/>
  <c r="Y10" i="66"/>
  <c r="X10" i="66"/>
  <c r="P10" i="66"/>
  <c r="O10" i="66"/>
  <c r="Q10" i="66" s="1"/>
  <c r="M10" i="66"/>
  <c r="H10" i="66"/>
  <c r="C10" i="66"/>
  <c r="AB9" i="66"/>
  <c r="AD9" i="66" s="1"/>
  <c r="J9" i="66" s="1"/>
  <c r="Y9" i="66"/>
  <c r="X9" i="66"/>
  <c r="P9" i="66"/>
  <c r="O9" i="66"/>
  <c r="Q9" i="66" s="1"/>
  <c r="M9" i="66"/>
  <c r="H9" i="66"/>
  <c r="C9" i="66"/>
  <c r="AD8" i="66"/>
  <c r="J8" i="66" s="1"/>
  <c r="AB8" i="66"/>
  <c r="Y8" i="66"/>
  <c r="X8" i="66"/>
  <c r="Q8" i="66"/>
  <c r="P8" i="66"/>
  <c r="O8" i="66"/>
  <c r="M8" i="66"/>
  <c r="H8" i="66"/>
  <c r="C8" i="66"/>
  <c r="AD7" i="66"/>
  <c r="J7" i="66" s="1"/>
  <c r="AB7" i="66"/>
  <c r="Y7" i="66"/>
  <c r="X7" i="66"/>
  <c r="P7" i="66"/>
  <c r="O7" i="66"/>
  <c r="Q7" i="66" s="1"/>
  <c r="M7" i="66"/>
  <c r="H7" i="66"/>
  <c r="C7" i="66"/>
  <c r="AB6" i="66"/>
  <c r="AD6" i="66" s="1"/>
  <c r="J6" i="66" s="1"/>
  <c r="K6" i="66" s="1"/>
  <c r="Y6" i="66"/>
  <c r="Y3" i="66" s="1"/>
  <c r="X6" i="66"/>
  <c r="P6" i="66"/>
  <c r="O6" i="66"/>
  <c r="Q6" i="66" s="1"/>
  <c r="M6" i="66"/>
  <c r="H6" i="66"/>
  <c r="C6" i="66"/>
  <c r="AB5" i="66"/>
  <c r="AD5" i="66" s="1"/>
  <c r="J5" i="66" s="1"/>
  <c r="Y5" i="66"/>
  <c r="X5" i="66"/>
  <c r="P5" i="66"/>
  <c r="O5" i="66"/>
  <c r="Q5" i="66" s="1"/>
  <c r="M5" i="66"/>
  <c r="H5" i="66"/>
  <c r="C5" i="66"/>
  <c r="AD4" i="66"/>
  <c r="J4" i="66" s="1"/>
  <c r="AB4" i="66"/>
  <c r="Y4" i="66"/>
  <c r="X4" i="66"/>
  <c r="Q4" i="66"/>
  <c r="P4" i="66"/>
  <c r="O4" i="66"/>
  <c r="M4" i="66"/>
  <c r="K4" i="66"/>
  <c r="H4" i="66"/>
  <c r="C4" i="66"/>
  <c r="AG3" i="66"/>
  <c r="AF3" i="66"/>
  <c r="W3" i="66"/>
  <c r="G3" i="66"/>
  <c r="F3" i="66"/>
  <c r="D3" i="66"/>
  <c r="A2" i="66"/>
  <c r="AB30" i="65"/>
  <c r="AD30" i="65" s="1"/>
  <c r="J30" i="65" s="1"/>
  <c r="K30" i="65" s="1"/>
  <c r="Y30" i="65"/>
  <c r="X30" i="65"/>
  <c r="V30" i="65"/>
  <c r="U30" i="65"/>
  <c r="T30" i="65"/>
  <c r="P30" i="65"/>
  <c r="O30" i="65"/>
  <c r="M30" i="65"/>
  <c r="H30" i="65"/>
  <c r="C30" i="65"/>
  <c r="AB29" i="65"/>
  <c r="AD29" i="65" s="1"/>
  <c r="J29" i="65" s="1"/>
  <c r="Y29" i="65"/>
  <c r="X29" i="65"/>
  <c r="P29" i="65"/>
  <c r="O29" i="65"/>
  <c r="M29" i="65"/>
  <c r="H29" i="65"/>
  <c r="C29" i="65"/>
  <c r="AD28" i="65"/>
  <c r="J28" i="65" s="1"/>
  <c r="I28" i="65" s="1"/>
  <c r="AB28" i="65"/>
  <c r="Y28" i="65"/>
  <c r="X28" i="65"/>
  <c r="Q28" i="65"/>
  <c r="P28" i="65"/>
  <c r="O28" i="65"/>
  <c r="M28" i="65"/>
  <c r="K28" i="65"/>
  <c r="H28" i="65"/>
  <c r="C28" i="65"/>
  <c r="AB27" i="65"/>
  <c r="AD27" i="65" s="1"/>
  <c r="J27" i="65" s="1"/>
  <c r="Y27" i="65"/>
  <c r="X27" i="65"/>
  <c r="Q27" i="65"/>
  <c r="P27" i="65"/>
  <c r="O27" i="65"/>
  <c r="M27" i="65"/>
  <c r="H27" i="65"/>
  <c r="C27" i="65"/>
  <c r="AB26" i="65"/>
  <c r="AD26" i="65" s="1"/>
  <c r="J26" i="65" s="1"/>
  <c r="Y26" i="65"/>
  <c r="X26" i="65"/>
  <c r="P26" i="65"/>
  <c r="O26" i="65"/>
  <c r="Q26" i="65" s="1"/>
  <c r="M26" i="65"/>
  <c r="H26" i="65"/>
  <c r="C26" i="65"/>
  <c r="AB25" i="65"/>
  <c r="AD25" i="65" s="1"/>
  <c r="J25" i="65" s="1"/>
  <c r="Y25" i="65"/>
  <c r="X25" i="65"/>
  <c r="P25" i="65"/>
  <c r="O25" i="65"/>
  <c r="Q25" i="65" s="1"/>
  <c r="M25" i="65"/>
  <c r="H25" i="65"/>
  <c r="C25" i="65"/>
  <c r="AD24" i="65"/>
  <c r="J24" i="65" s="1"/>
  <c r="AB24" i="65"/>
  <c r="Y24" i="65"/>
  <c r="X24" i="65"/>
  <c r="Q24" i="65"/>
  <c r="P24" i="65"/>
  <c r="O24" i="65"/>
  <c r="M24" i="65"/>
  <c r="H24" i="65"/>
  <c r="C24" i="65"/>
  <c r="AD23" i="65"/>
  <c r="J23" i="65" s="1"/>
  <c r="AB23" i="65"/>
  <c r="Y23" i="65"/>
  <c r="X23" i="65"/>
  <c r="P23" i="65"/>
  <c r="O23" i="65"/>
  <c r="Q23" i="65" s="1"/>
  <c r="M23" i="65"/>
  <c r="H23" i="65"/>
  <c r="C23" i="65"/>
  <c r="AF22" i="65"/>
  <c r="AB22" i="65"/>
  <c r="AD22" i="65" s="1"/>
  <c r="Y22" i="65"/>
  <c r="X22" i="65"/>
  <c r="P22" i="65"/>
  <c r="O22" i="65"/>
  <c r="M22" i="65"/>
  <c r="H22" i="65"/>
  <c r="C22" i="65"/>
  <c r="AD21" i="65"/>
  <c r="J21" i="65" s="1"/>
  <c r="AB21" i="65"/>
  <c r="Y21" i="65"/>
  <c r="X21" i="65"/>
  <c r="Q21" i="65"/>
  <c r="P21" i="65"/>
  <c r="O21" i="65"/>
  <c r="M21" i="65"/>
  <c r="H21" i="65"/>
  <c r="C21" i="65"/>
  <c r="AB20" i="65"/>
  <c r="AD20" i="65" s="1"/>
  <c r="J20" i="65" s="1"/>
  <c r="Y20" i="65"/>
  <c r="X20" i="65"/>
  <c r="P20" i="65"/>
  <c r="O20" i="65"/>
  <c r="M20" i="65"/>
  <c r="H20" i="65"/>
  <c r="C20" i="65"/>
  <c r="AF19" i="65"/>
  <c r="J19" i="65" s="1"/>
  <c r="K19" i="65" s="1"/>
  <c r="AB19" i="65"/>
  <c r="AD19" i="65" s="1"/>
  <c r="Y19" i="65"/>
  <c r="X19" i="65"/>
  <c r="P19" i="65"/>
  <c r="O19" i="65"/>
  <c r="Q19" i="65" s="1"/>
  <c r="M19" i="65"/>
  <c r="H19" i="65"/>
  <c r="C19" i="65"/>
  <c r="AD18" i="65"/>
  <c r="J18" i="65" s="1"/>
  <c r="AB18" i="65"/>
  <c r="Y18" i="65"/>
  <c r="X18" i="65"/>
  <c r="Q18" i="65"/>
  <c r="P18" i="65"/>
  <c r="O18" i="65"/>
  <c r="M18" i="65"/>
  <c r="H18" i="65"/>
  <c r="C18" i="65"/>
  <c r="AD17" i="65"/>
  <c r="J17" i="65" s="1"/>
  <c r="I17" i="65" s="1"/>
  <c r="AB17" i="65"/>
  <c r="Y17" i="65"/>
  <c r="X17" i="65"/>
  <c r="P17" i="65"/>
  <c r="O17" i="65"/>
  <c r="Q17" i="65" s="1"/>
  <c r="M17" i="65"/>
  <c r="H17" i="65"/>
  <c r="C17" i="65"/>
  <c r="AB16" i="65"/>
  <c r="AD16" i="65" s="1"/>
  <c r="J16" i="65" s="1"/>
  <c r="K16" i="65" s="1"/>
  <c r="Y16" i="65"/>
  <c r="X16" i="65"/>
  <c r="P16" i="65"/>
  <c r="O16" i="65"/>
  <c r="Q16" i="65" s="1"/>
  <c r="M16" i="65"/>
  <c r="H16" i="65"/>
  <c r="C16" i="65"/>
  <c r="AB15" i="65"/>
  <c r="AD15" i="65" s="1"/>
  <c r="J15" i="65" s="1"/>
  <c r="Y15" i="65"/>
  <c r="X15" i="65"/>
  <c r="P15" i="65"/>
  <c r="O15" i="65"/>
  <c r="M15" i="65"/>
  <c r="H15" i="65"/>
  <c r="C15" i="65"/>
  <c r="AD14" i="65"/>
  <c r="J14" i="65" s="1"/>
  <c r="AB14" i="65"/>
  <c r="Y14" i="65"/>
  <c r="X14" i="65"/>
  <c r="Q14" i="65"/>
  <c r="P14" i="65"/>
  <c r="O14" i="65"/>
  <c r="M14" i="65"/>
  <c r="H14" i="65"/>
  <c r="C14" i="65"/>
  <c r="AB13" i="65"/>
  <c r="AD13" i="65" s="1"/>
  <c r="J13" i="65" s="1"/>
  <c r="Y13" i="65"/>
  <c r="X13" i="65"/>
  <c r="P13" i="65"/>
  <c r="O13" i="65"/>
  <c r="Q13" i="65" s="1"/>
  <c r="M13" i="65"/>
  <c r="H13" i="65"/>
  <c r="C13" i="65"/>
  <c r="AB12" i="65"/>
  <c r="AD12" i="65" s="1"/>
  <c r="J12" i="65" s="1"/>
  <c r="K12" i="65" s="1"/>
  <c r="Y12" i="65"/>
  <c r="X12" i="65"/>
  <c r="P12" i="65"/>
  <c r="O12" i="65"/>
  <c r="M12" i="65"/>
  <c r="H12" i="65"/>
  <c r="C12" i="65"/>
  <c r="AB11" i="65"/>
  <c r="AD11" i="65" s="1"/>
  <c r="J11" i="65" s="1"/>
  <c r="Y11" i="65"/>
  <c r="X11" i="65"/>
  <c r="P11" i="65"/>
  <c r="O11" i="65"/>
  <c r="M11" i="65"/>
  <c r="H11" i="65"/>
  <c r="C11" i="65"/>
  <c r="AD10" i="65"/>
  <c r="J10" i="65" s="1"/>
  <c r="AB10" i="65"/>
  <c r="Y10" i="65"/>
  <c r="X10" i="65"/>
  <c r="P10" i="65"/>
  <c r="O10" i="65"/>
  <c r="M10" i="65"/>
  <c r="H10" i="65"/>
  <c r="C10" i="65"/>
  <c r="AB9" i="65"/>
  <c r="AD9" i="65" s="1"/>
  <c r="J9" i="65" s="1"/>
  <c r="Y9" i="65"/>
  <c r="X9" i="65"/>
  <c r="P9" i="65"/>
  <c r="O9" i="65"/>
  <c r="M9" i="65"/>
  <c r="H9" i="65"/>
  <c r="C9" i="65"/>
  <c r="AB8" i="65"/>
  <c r="AD8" i="65" s="1"/>
  <c r="J8" i="65" s="1"/>
  <c r="K8" i="65" s="1"/>
  <c r="Y8" i="65"/>
  <c r="X8" i="65"/>
  <c r="P8" i="65"/>
  <c r="O8" i="65"/>
  <c r="Q8" i="65" s="1"/>
  <c r="M8" i="65"/>
  <c r="H8" i="65"/>
  <c r="C8" i="65"/>
  <c r="AB7" i="65"/>
  <c r="AD7" i="65" s="1"/>
  <c r="J7" i="65" s="1"/>
  <c r="Y7" i="65"/>
  <c r="X7" i="65"/>
  <c r="P7" i="65"/>
  <c r="O7" i="65"/>
  <c r="Q7" i="65" s="1"/>
  <c r="M7" i="65"/>
  <c r="H7" i="65"/>
  <c r="C7" i="65"/>
  <c r="AB6" i="65"/>
  <c r="AD6" i="65" s="1"/>
  <c r="J6" i="65" s="1"/>
  <c r="Y6" i="65"/>
  <c r="X6" i="65"/>
  <c r="Q6" i="65"/>
  <c r="P6" i="65"/>
  <c r="O6" i="65"/>
  <c r="M6" i="65"/>
  <c r="H6" i="65"/>
  <c r="C6" i="65"/>
  <c r="AB5" i="65"/>
  <c r="AD5" i="65" s="1"/>
  <c r="J5" i="65" s="1"/>
  <c r="Y5" i="65"/>
  <c r="X5" i="65"/>
  <c r="Q5" i="65"/>
  <c r="P5" i="65"/>
  <c r="O5" i="65"/>
  <c r="M5" i="65"/>
  <c r="H5" i="65"/>
  <c r="C5" i="65"/>
  <c r="AB4" i="65"/>
  <c r="AD4" i="65" s="1"/>
  <c r="J4" i="65" s="1"/>
  <c r="Y4" i="65"/>
  <c r="X4" i="65"/>
  <c r="P4" i="65"/>
  <c r="O4" i="65"/>
  <c r="Q4" i="65" s="1"/>
  <c r="M4" i="65"/>
  <c r="H4" i="65"/>
  <c r="C4" i="65"/>
  <c r="AF3" i="65"/>
  <c r="W3" i="65"/>
  <c r="D3" i="65"/>
  <c r="A2" i="65"/>
  <c r="A1" i="65"/>
  <c r="AB30" i="64"/>
  <c r="AD30" i="64" s="1"/>
  <c r="J30" i="64" s="1"/>
  <c r="I30" i="64" s="1"/>
  <c r="Y30" i="64"/>
  <c r="X30" i="64"/>
  <c r="V30" i="64"/>
  <c r="U30" i="64"/>
  <c r="T30" i="64"/>
  <c r="P30" i="64"/>
  <c r="O30" i="64"/>
  <c r="M30" i="64"/>
  <c r="H30" i="64"/>
  <c r="C30" i="64"/>
  <c r="AB29" i="64"/>
  <c r="AD29" i="64" s="1"/>
  <c r="J29" i="64" s="1"/>
  <c r="K29" i="64" s="1"/>
  <c r="Y29" i="64"/>
  <c r="X29" i="64"/>
  <c r="P29" i="64"/>
  <c r="O29" i="64"/>
  <c r="M29" i="64"/>
  <c r="H29" i="64"/>
  <c r="C29" i="64"/>
  <c r="AB28" i="64"/>
  <c r="AD28" i="64" s="1"/>
  <c r="J28" i="64" s="1"/>
  <c r="Y28" i="64"/>
  <c r="X28" i="64"/>
  <c r="P28" i="64"/>
  <c r="O28" i="64"/>
  <c r="M28" i="64"/>
  <c r="H28" i="64"/>
  <c r="C28" i="64"/>
  <c r="AB27" i="64"/>
  <c r="AD27" i="64" s="1"/>
  <c r="J27" i="64" s="1"/>
  <c r="Y27" i="64"/>
  <c r="X27" i="64"/>
  <c r="P27" i="64"/>
  <c r="O27" i="64"/>
  <c r="Q27" i="64" s="1"/>
  <c r="M27" i="64"/>
  <c r="H27" i="64"/>
  <c r="C27" i="64"/>
  <c r="AB26" i="64"/>
  <c r="AD26" i="64" s="1"/>
  <c r="J26" i="64" s="1"/>
  <c r="Y26" i="64"/>
  <c r="X26" i="64"/>
  <c r="Q26" i="64"/>
  <c r="P26" i="64"/>
  <c r="O26" i="64"/>
  <c r="M26" i="64"/>
  <c r="H26" i="64"/>
  <c r="C26" i="64"/>
  <c r="AB25" i="64"/>
  <c r="AD25" i="64" s="1"/>
  <c r="J25" i="64" s="1"/>
  <c r="K25" i="64" s="1"/>
  <c r="Y25" i="64"/>
  <c r="X25" i="64"/>
  <c r="P25" i="64"/>
  <c r="O25" i="64"/>
  <c r="M25" i="64"/>
  <c r="H25" i="64"/>
  <c r="C25" i="64"/>
  <c r="AB24" i="64"/>
  <c r="AD24" i="64" s="1"/>
  <c r="J24" i="64" s="1"/>
  <c r="Y24" i="64"/>
  <c r="X24" i="64"/>
  <c r="P24" i="64"/>
  <c r="O24" i="64"/>
  <c r="M24" i="64"/>
  <c r="H24" i="64"/>
  <c r="C24" i="64"/>
  <c r="AB23" i="64"/>
  <c r="AD23" i="64" s="1"/>
  <c r="J23" i="64" s="1"/>
  <c r="Y23" i="64"/>
  <c r="X23" i="64"/>
  <c r="P23" i="64"/>
  <c r="O23" i="64"/>
  <c r="M23" i="64"/>
  <c r="H23" i="64"/>
  <c r="C23" i="64"/>
  <c r="AF22" i="64"/>
  <c r="J22" i="64" s="1"/>
  <c r="K22" i="64" s="1"/>
  <c r="AB22" i="64"/>
  <c r="AD22" i="64" s="1"/>
  <c r="Y22" i="64"/>
  <c r="X22" i="64"/>
  <c r="P22" i="64"/>
  <c r="O22" i="64"/>
  <c r="Q22" i="64" s="1"/>
  <c r="M22" i="64"/>
  <c r="H22" i="64"/>
  <c r="C22" i="64"/>
  <c r="AB21" i="64"/>
  <c r="AD21" i="64" s="1"/>
  <c r="J21" i="64" s="1"/>
  <c r="Y21" i="64"/>
  <c r="X21" i="64"/>
  <c r="P21" i="64"/>
  <c r="O21" i="64"/>
  <c r="M21" i="64"/>
  <c r="H21" i="64"/>
  <c r="C21" i="64"/>
  <c r="AD20" i="64"/>
  <c r="J20" i="64" s="1"/>
  <c r="I20" i="64" s="1"/>
  <c r="AB20" i="64"/>
  <c r="Y20" i="64"/>
  <c r="X20" i="64"/>
  <c r="Q20" i="64"/>
  <c r="P20" i="64"/>
  <c r="O20" i="64"/>
  <c r="M20" i="64"/>
  <c r="K20" i="64"/>
  <c r="H20" i="64"/>
  <c r="C20" i="64"/>
  <c r="AF19" i="64"/>
  <c r="AB19" i="64"/>
  <c r="AD19" i="64" s="1"/>
  <c r="Y19" i="64"/>
  <c r="X19" i="64"/>
  <c r="P19" i="64"/>
  <c r="O19" i="64"/>
  <c r="M19" i="64"/>
  <c r="H19" i="64"/>
  <c r="C19" i="64"/>
  <c r="AB18" i="64"/>
  <c r="AD18" i="64" s="1"/>
  <c r="J18" i="64" s="1"/>
  <c r="Y18" i="64"/>
  <c r="X18" i="64"/>
  <c r="P18" i="64"/>
  <c r="O18" i="64"/>
  <c r="M18" i="64"/>
  <c r="H18" i="64"/>
  <c r="C18" i="64"/>
  <c r="AD17" i="64"/>
  <c r="J17" i="64" s="1"/>
  <c r="I17" i="64" s="1"/>
  <c r="AB17" i="64"/>
  <c r="Y17" i="64"/>
  <c r="X17" i="64"/>
  <c r="P17" i="64"/>
  <c r="Q17" i="64" s="1"/>
  <c r="O17" i="64"/>
  <c r="M17" i="64"/>
  <c r="H17" i="64"/>
  <c r="C17" i="64"/>
  <c r="AB16" i="64"/>
  <c r="AD16" i="64" s="1"/>
  <c r="J16" i="64" s="1"/>
  <c r="Y16" i="64"/>
  <c r="X16" i="64"/>
  <c r="P16" i="64"/>
  <c r="O16" i="64"/>
  <c r="M16" i="64"/>
  <c r="H16" i="64"/>
  <c r="C16" i="64"/>
  <c r="AB15" i="64"/>
  <c r="AD15" i="64" s="1"/>
  <c r="J15" i="64" s="1"/>
  <c r="K15" i="64" s="1"/>
  <c r="Y15" i="64"/>
  <c r="X15" i="64"/>
  <c r="P15" i="64"/>
  <c r="O15" i="64"/>
  <c r="Q15" i="64" s="1"/>
  <c r="M15" i="64"/>
  <c r="H15" i="64"/>
  <c r="C15" i="64"/>
  <c r="AB14" i="64"/>
  <c r="AD14" i="64" s="1"/>
  <c r="J14" i="64" s="1"/>
  <c r="Y14" i="64"/>
  <c r="X14" i="64"/>
  <c r="P14" i="64"/>
  <c r="O14" i="64"/>
  <c r="M14" i="64"/>
  <c r="H14" i="64"/>
  <c r="C14" i="64"/>
  <c r="AB13" i="64"/>
  <c r="AD13" i="64" s="1"/>
  <c r="J13" i="64" s="1"/>
  <c r="Y13" i="64"/>
  <c r="X13" i="64"/>
  <c r="P13" i="64"/>
  <c r="O13" i="64"/>
  <c r="Q13" i="64" s="1"/>
  <c r="M13" i="64"/>
  <c r="H13" i="64"/>
  <c r="C13" i="64"/>
  <c r="AB12" i="64"/>
  <c r="AD12" i="64" s="1"/>
  <c r="J12" i="64" s="1"/>
  <c r="Y12" i="64"/>
  <c r="X12" i="64"/>
  <c r="P12" i="64"/>
  <c r="O12" i="64"/>
  <c r="Q12" i="64" s="1"/>
  <c r="M12" i="64"/>
  <c r="H12" i="64"/>
  <c r="C12" i="64"/>
  <c r="AB11" i="64"/>
  <c r="AD11" i="64" s="1"/>
  <c r="J11" i="64" s="1"/>
  <c r="K11" i="64" s="1"/>
  <c r="Y11" i="64"/>
  <c r="X11" i="64"/>
  <c r="P11" i="64"/>
  <c r="O11" i="64"/>
  <c r="Q11" i="64" s="1"/>
  <c r="M11" i="64"/>
  <c r="H11" i="64"/>
  <c r="C11" i="64"/>
  <c r="AB10" i="64"/>
  <c r="AD10" i="64" s="1"/>
  <c r="J10" i="64" s="1"/>
  <c r="Y10" i="64"/>
  <c r="X10" i="64"/>
  <c r="P10" i="64"/>
  <c r="O10" i="64"/>
  <c r="M10" i="64"/>
  <c r="H10" i="64"/>
  <c r="C10" i="64"/>
  <c r="AB9" i="64"/>
  <c r="AD9" i="64" s="1"/>
  <c r="J9" i="64" s="1"/>
  <c r="Y9" i="64"/>
  <c r="X9" i="64"/>
  <c r="P9" i="64"/>
  <c r="Q9" i="64" s="1"/>
  <c r="O9" i="64"/>
  <c r="M9" i="64"/>
  <c r="H9" i="64"/>
  <c r="C9" i="64"/>
  <c r="AB8" i="64"/>
  <c r="AD8" i="64" s="1"/>
  <c r="J8" i="64" s="1"/>
  <c r="I8" i="64" s="1"/>
  <c r="Y8" i="64"/>
  <c r="X8" i="64"/>
  <c r="P8" i="64"/>
  <c r="O8" i="64"/>
  <c r="Q8" i="64" s="1"/>
  <c r="M8" i="64"/>
  <c r="H8" i="64"/>
  <c r="C8" i="64"/>
  <c r="AB7" i="64"/>
  <c r="AD7" i="64" s="1"/>
  <c r="J7" i="64" s="1"/>
  <c r="K7" i="64" s="1"/>
  <c r="Y7" i="64"/>
  <c r="X7" i="64"/>
  <c r="P7" i="64"/>
  <c r="O7" i="64"/>
  <c r="Q7" i="64" s="1"/>
  <c r="M7" i="64"/>
  <c r="H7" i="64"/>
  <c r="C7" i="64"/>
  <c r="AB6" i="64"/>
  <c r="AD6" i="64" s="1"/>
  <c r="J6" i="64" s="1"/>
  <c r="Y6" i="64"/>
  <c r="X6" i="64"/>
  <c r="P6" i="64"/>
  <c r="O6" i="64"/>
  <c r="M6" i="64"/>
  <c r="H6" i="64"/>
  <c r="C6" i="64"/>
  <c r="AB5" i="64"/>
  <c r="AD5" i="64" s="1"/>
  <c r="J5" i="64" s="1"/>
  <c r="Y5" i="64"/>
  <c r="X5" i="64"/>
  <c r="P5" i="64"/>
  <c r="O5" i="64"/>
  <c r="Q5" i="64" s="1"/>
  <c r="M5" i="64"/>
  <c r="H5" i="64"/>
  <c r="C5" i="64"/>
  <c r="AD4" i="64"/>
  <c r="J4" i="64" s="1"/>
  <c r="AB4" i="64"/>
  <c r="Y4" i="64"/>
  <c r="X4" i="64"/>
  <c r="P4" i="64"/>
  <c r="Q4" i="64" s="1"/>
  <c r="O4" i="64"/>
  <c r="M4" i="64"/>
  <c r="H4" i="64"/>
  <c r="C4" i="64"/>
  <c r="AG3" i="64"/>
  <c r="AF3" i="64"/>
  <c r="W3" i="64"/>
  <c r="G3" i="64"/>
  <c r="D3" i="64"/>
  <c r="A2" i="64"/>
  <c r="A1" i="64"/>
  <c r="AD30" i="63"/>
  <c r="J30" i="63" s="1"/>
  <c r="I30" i="63" s="1"/>
  <c r="AB30" i="63"/>
  <c r="Y30" i="63"/>
  <c r="X30" i="63"/>
  <c r="V30" i="63"/>
  <c r="U30" i="63"/>
  <c r="T30" i="63"/>
  <c r="P30" i="63"/>
  <c r="Q30" i="63" s="1"/>
  <c r="O30" i="63"/>
  <c r="M30" i="63"/>
  <c r="H30" i="63"/>
  <c r="C30" i="63"/>
  <c r="AB29" i="63"/>
  <c r="AD29" i="63" s="1"/>
  <c r="J29" i="63" s="1"/>
  <c r="I29" i="63" s="1"/>
  <c r="Y29" i="63"/>
  <c r="X29" i="63"/>
  <c r="P29" i="63"/>
  <c r="O29" i="63"/>
  <c r="M29" i="63"/>
  <c r="H29" i="63"/>
  <c r="C29" i="63"/>
  <c r="AB28" i="63"/>
  <c r="AD28" i="63" s="1"/>
  <c r="J28" i="63" s="1"/>
  <c r="Y28" i="63"/>
  <c r="X28" i="63"/>
  <c r="P28" i="63"/>
  <c r="O28" i="63"/>
  <c r="M28" i="63"/>
  <c r="H28" i="63"/>
  <c r="C28" i="63"/>
  <c r="AB27" i="63"/>
  <c r="AD27" i="63" s="1"/>
  <c r="J27" i="63" s="1"/>
  <c r="Y27" i="63"/>
  <c r="X27" i="63"/>
  <c r="P27" i="63"/>
  <c r="O27" i="63"/>
  <c r="M27" i="63"/>
  <c r="H27" i="63"/>
  <c r="C27" i="63"/>
  <c r="AB26" i="63"/>
  <c r="AD26" i="63" s="1"/>
  <c r="J26" i="63" s="1"/>
  <c r="Y26" i="63"/>
  <c r="X26" i="63"/>
  <c r="P26" i="63"/>
  <c r="O26" i="63"/>
  <c r="Q26" i="63" s="1"/>
  <c r="M26" i="63"/>
  <c r="H26" i="63"/>
  <c r="C26" i="63"/>
  <c r="AD25" i="63"/>
  <c r="J25" i="63" s="1"/>
  <c r="K25" i="63" s="1"/>
  <c r="AB25" i="63"/>
  <c r="Y25" i="63"/>
  <c r="X25" i="63"/>
  <c r="Q25" i="63"/>
  <c r="P25" i="63"/>
  <c r="O25" i="63"/>
  <c r="M25" i="63"/>
  <c r="I25" i="63"/>
  <c r="H25" i="63"/>
  <c r="C25" i="63"/>
  <c r="AB24" i="63"/>
  <c r="AD24" i="63" s="1"/>
  <c r="J24" i="63" s="1"/>
  <c r="K24" i="63" s="1"/>
  <c r="Y24" i="63"/>
  <c r="X24" i="63"/>
  <c r="P24" i="63"/>
  <c r="O24" i="63"/>
  <c r="Q24" i="63" s="1"/>
  <c r="M24" i="63"/>
  <c r="H24" i="63"/>
  <c r="C24" i="63"/>
  <c r="AD23" i="63"/>
  <c r="AB23" i="63"/>
  <c r="Y23" i="63"/>
  <c r="X23" i="63"/>
  <c r="P23" i="63"/>
  <c r="O23" i="63"/>
  <c r="M23" i="63"/>
  <c r="J23" i="63"/>
  <c r="K23" i="63" s="1"/>
  <c r="H23" i="63"/>
  <c r="C23" i="63"/>
  <c r="AF22" i="63"/>
  <c r="AD22" i="63"/>
  <c r="AB22" i="63"/>
  <c r="Y22" i="63"/>
  <c r="X22" i="63"/>
  <c r="Q22" i="63"/>
  <c r="P22" i="63"/>
  <c r="O22" i="63"/>
  <c r="M22" i="63"/>
  <c r="H22" i="63"/>
  <c r="C22" i="63"/>
  <c r="AB21" i="63"/>
  <c r="AD21" i="63" s="1"/>
  <c r="J21" i="63" s="1"/>
  <c r="K21" i="63" s="1"/>
  <c r="Y21" i="63"/>
  <c r="X21" i="63"/>
  <c r="P21" i="63"/>
  <c r="O21" i="63"/>
  <c r="M21" i="63"/>
  <c r="H21" i="63"/>
  <c r="C21" i="63"/>
  <c r="AB20" i="63"/>
  <c r="AD20" i="63" s="1"/>
  <c r="J20" i="63" s="1"/>
  <c r="Y20" i="63"/>
  <c r="X20" i="63"/>
  <c r="P20" i="63"/>
  <c r="O20" i="63"/>
  <c r="M20" i="63"/>
  <c r="H20" i="63"/>
  <c r="C20" i="63"/>
  <c r="AF19" i="63"/>
  <c r="AB19" i="63"/>
  <c r="AD19" i="63" s="1"/>
  <c r="Y19" i="63"/>
  <c r="X19" i="63"/>
  <c r="P19" i="63"/>
  <c r="O19" i="63"/>
  <c r="M19" i="63"/>
  <c r="H19" i="63"/>
  <c r="C19" i="63"/>
  <c r="AB18" i="63"/>
  <c r="AD18" i="63" s="1"/>
  <c r="J18" i="63" s="1"/>
  <c r="K18" i="63" s="1"/>
  <c r="Y18" i="63"/>
  <c r="X18" i="63"/>
  <c r="P18" i="63"/>
  <c r="O18" i="63"/>
  <c r="M18" i="63"/>
  <c r="H18" i="63"/>
  <c r="C18" i="63"/>
  <c r="AB17" i="63"/>
  <c r="AD17" i="63" s="1"/>
  <c r="J17" i="63" s="1"/>
  <c r="I17" i="63" s="1"/>
  <c r="Y17" i="63"/>
  <c r="X17" i="63"/>
  <c r="P17" i="63"/>
  <c r="O17" i="63"/>
  <c r="M17" i="63"/>
  <c r="H17" i="63"/>
  <c r="C17" i="63"/>
  <c r="AB16" i="63"/>
  <c r="AD16" i="63" s="1"/>
  <c r="J16" i="63" s="1"/>
  <c r="Y16" i="63"/>
  <c r="X16" i="63"/>
  <c r="P16" i="63"/>
  <c r="Q16" i="63" s="1"/>
  <c r="O16" i="63"/>
  <c r="M16" i="63"/>
  <c r="H16" i="63"/>
  <c r="C16" i="63"/>
  <c r="AD15" i="63"/>
  <c r="J15" i="63" s="1"/>
  <c r="I15" i="63" s="1"/>
  <c r="AB15" i="63"/>
  <c r="Y15" i="63"/>
  <c r="X15" i="63"/>
  <c r="P15" i="63"/>
  <c r="O15" i="63"/>
  <c r="M15" i="63"/>
  <c r="K15" i="63"/>
  <c r="H15" i="63"/>
  <c r="C15" i="63"/>
  <c r="AB14" i="63"/>
  <c r="AD14" i="63" s="1"/>
  <c r="J14" i="63" s="1"/>
  <c r="Y14" i="63"/>
  <c r="X14" i="63"/>
  <c r="P14" i="63"/>
  <c r="O14" i="63"/>
  <c r="M14" i="63"/>
  <c r="H14" i="63"/>
  <c r="C14" i="63"/>
  <c r="AB13" i="63"/>
  <c r="AD13" i="63" s="1"/>
  <c r="J13" i="63" s="1"/>
  <c r="Y13" i="63"/>
  <c r="X13" i="63"/>
  <c r="P13" i="63"/>
  <c r="O13" i="63"/>
  <c r="Q13" i="63" s="1"/>
  <c r="M13" i="63"/>
  <c r="H13" i="63"/>
  <c r="C13" i="63"/>
  <c r="AD12" i="63"/>
  <c r="J12" i="63" s="1"/>
  <c r="I12" i="63" s="1"/>
  <c r="AB12" i="63"/>
  <c r="Y12" i="63"/>
  <c r="X12" i="63"/>
  <c r="Q12" i="63"/>
  <c r="P12" i="63"/>
  <c r="O12" i="63"/>
  <c r="M12" i="63"/>
  <c r="K12" i="63"/>
  <c r="H12" i="63"/>
  <c r="C12" i="63"/>
  <c r="AB11" i="63"/>
  <c r="AD11" i="63" s="1"/>
  <c r="J11" i="63" s="1"/>
  <c r="Y11" i="63"/>
  <c r="X11" i="63"/>
  <c r="Q11" i="63"/>
  <c r="P11" i="63"/>
  <c r="O11" i="63"/>
  <c r="M11" i="63"/>
  <c r="H11" i="63"/>
  <c r="C11" i="63"/>
  <c r="AB10" i="63"/>
  <c r="AD10" i="63" s="1"/>
  <c r="J10" i="63" s="1"/>
  <c r="K10" i="63" s="1"/>
  <c r="Y10" i="63"/>
  <c r="X10" i="63"/>
  <c r="P10" i="63"/>
  <c r="O10" i="63"/>
  <c r="Q10" i="63" s="1"/>
  <c r="M10" i="63"/>
  <c r="H10" i="63"/>
  <c r="C10" i="63"/>
  <c r="AB9" i="63"/>
  <c r="AD9" i="63" s="1"/>
  <c r="J9" i="63" s="1"/>
  <c r="Y9" i="63"/>
  <c r="X9" i="63"/>
  <c r="P9" i="63"/>
  <c r="O9" i="63"/>
  <c r="M9" i="63"/>
  <c r="H9" i="63"/>
  <c r="C9" i="63"/>
  <c r="AD8" i="63"/>
  <c r="J8" i="63" s="1"/>
  <c r="I8" i="63" s="1"/>
  <c r="AB8" i="63"/>
  <c r="Y8" i="63"/>
  <c r="X8" i="63"/>
  <c r="P8" i="63"/>
  <c r="O8" i="63"/>
  <c r="Q8" i="63" s="1"/>
  <c r="M8" i="63"/>
  <c r="K8" i="63"/>
  <c r="H8" i="63"/>
  <c r="C8" i="63"/>
  <c r="AB7" i="63"/>
  <c r="AD7" i="63" s="1"/>
  <c r="J7" i="63" s="1"/>
  <c r="Y7" i="63"/>
  <c r="X7" i="63"/>
  <c r="P7" i="63"/>
  <c r="O7" i="63"/>
  <c r="M7" i="63"/>
  <c r="H7" i="63"/>
  <c r="C7" i="63"/>
  <c r="AB6" i="63"/>
  <c r="AD6" i="63" s="1"/>
  <c r="J6" i="63" s="1"/>
  <c r="K6" i="63" s="1"/>
  <c r="Y6" i="63"/>
  <c r="X6" i="63"/>
  <c r="P6" i="63"/>
  <c r="O6" i="63"/>
  <c r="M6" i="63"/>
  <c r="H6" i="63"/>
  <c r="C6" i="63"/>
  <c r="AB5" i="63"/>
  <c r="AD5" i="63" s="1"/>
  <c r="J5" i="63" s="1"/>
  <c r="Y5" i="63"/>
  <c r="X5" i="63"/>
  <c r="P5" i="63"/>
  <c r="Q5" i="63" s="1"/>
  <c r="O5" i="63"/>
  <c r="M5" i="63"/>
  <c r="H5" i="63"/>
  <c r="C5" i="63"/>
  <c r="AD4" i="63"/>
  <c r="J4" i="63" s="1"/>
  <c r="AB4" i="63"/>
  <c r="Y4" i="63"/>
  <c r="X4" i="63"/>
  <c r="Q4" i="63"/>
  <c r="P4" i="63"/>
  <c r="O4" i="63"/>
  <c r="M4" i="63"/>
  <c r="K4" i="63"/>
  <c r="H4" i="63"/>
  <c r="C4" i="63"/>
  <c r="AG3" i="63"/>
  <c r="AF3" i="63"/>
  <c r="W3" i="63"/>
  <c r="G3" i="63"/>
  <c r="F3" i="63"/>
  <c r="D3" i="63"/>
  <c r="A2" i="63"/>
  <c r="A1" i="63"/>
  <c r="AD30" i="62"/>
  <c r="J30" i="62" s="1"/>
  <c r="AB30" i="62"/>
  <c r="Y30" i="62"/>
  <c r="X30" i="62"/>
  <c r="V30" i="62"/>
  <c r="U30" i="62"/>
  <c r="T30" i="62"/>
  <c r="P30" i="62"/>
  <c r="O30" i="62"/>
  <c r="M30" i="62"/>
  <c r="H30" i="62"/>
  <c r="C30" i="62"/>
  <c r="AB29" i="62"/>
  <c r="AD29" i="62" s="1"/>
  <c r="J29" i="62" s="1"/>
  <c r="Y29" i="62"/>
  <c r="X29" i="62"/>
  <c r="Q29" i="62"/>
  <c r="P29" i="62"/>
  <c r="O29" i="62"/>
  <c r="M29" i="62"/>
  <c r="H29" i="62"/>
  <c r="C29" i="62"/>
  <c r="AB28" i="62"/>
  <c r="AD28" i="62" s="1"/>
  <c r="J28" i="62" s="1"/>
  <c r="Y28" i="62"/>
  <c r="X28" i="62"/>
  <c r="P28" i="62"/>
  <c r="O28" i="62"/>
  <c r="M28" i="62"/>
  <c r="H28" i="62"/>
  <c r="C28" i="62"/>
  <c r="AB27" i="62"/>
  <c r="AD27" i="62" s="1"/>
  <c r="J27" i="62" s="1"/>
  <c r="K27" i="62" s="1"/>
  <c r="Y27" i="62"/>
  <c r="X27" i="62"/>
  <c r="P27" i="62"/>
  <c r="O27" i="62"/>
  <c r="M27" i="62"/>
  <c r="H27" i="62"/>
  <c r="C27" i="62"/>
  <c r="AB26" i="62"/>
  <c r="AD26" i="62" s="1"/>
  <c r="J26" i="62" s="1"/>
  <c r="Y26" i="62"/>
  <c r="X26" i="62"/>
  <c r="P26" i="62"/>
  <c r="Q26" i="62" s="1"/>
  <c r="O26" i="62"/>
  <c r="M26" i="62"/>
  <c r="H26" i="62"/>
  <c r="C26" i="62"/>
  <c r="AB25" i="62"/>
  <c r="AD25" i="62" s="1"/>
  <c r="J25" i="62" s="1"/>
  <c r="Y25" i="62"/>
  <c r="X25" i="62"/>
  <c r="P25" i="62"/>
  <c r="O25" i="62"/>
  <c r="Q25" i="62" s="1"/>
  <c r="M25" i="62"/>
  <c r="H25" i="62"/>
  <c r="C25" i="62"/>
  <c r="AB24" i="62"/>
  <c r="AD24" i="62" s="1"/>
  <c r="J24" i="62" s="1"/>
  <c r="Y24" i="62"/>
  <c r="X24" i="62"/>
  <c r="P24" i="62"/>
  <c r="O24" i="62"/>
  <c r="M24" i="62"/>
  <c r="H24" i="62"/>
  <c r="C24" i="62"/>
  <c r="AB23" i="62"/>
  <c r="AD23" i="62" s="1"/>
  <c r="J23" i="62" s="1"/>
  <c r="K23" i="62" s="1"/>
  <c r="Y23" i="62"/>
  <c r="X23" i="62"/>
  <c r="P23" i="62"/>
  <c r="O23" i="62"/>
  <c r="M23" i="62"/>
  <c r="H23" i="62"/>
  <c r="C23" i="62"/>
  <c r="AF22" i="62"/>
  <c r="AB22" i="62"/>
  <c r="AD22" i="62" s="1"/>
  <c r="Y22" i="62"/>
  <c r="X22" i="62"/>
  <c r="P22" i="62"/>
  <c r="O22" i="62"/>
  <c r="Q22" i="62" s="1"/>
  <c r="M22" i="62"/>
  <c r="H22" i="62"/>
  <c r="C22" i="62"/>
  <c r="AB21" i="62"/>
  <c r="AD21" i="62" s="1"/>
  <c r="J21" i="62" s="1"/>
  <c r="Y21" i="62"/>
  <c r="X21" i="62"/>
  <c r="P21" i="62"/>
  <c r="O21" i="62"/>
  <c r="M21" i="62"/>
  <c r="H21" i="62"/>
  <c r="C21" i="62"/>
  <c r="AB20" i="62"/>
  <c r="AD20" i="62" s="1"/>
  <c r="J20" i="62" s="1"/>
  <c r="K20" i="62" s="1"/>
  <c r="Y20" i="62"/>
  <c r="X20" i="62"/>
  <c r="P20" i="62"/>
  <c r="O20" i="62"/>
  <c r="M20" i="62"/>
  <c r="H20" i="62"/>
  <c r="C20" i="62"/>
  <c r="AF19" i="62"/>
  <c r="AB19" i="62"/>
  <c r="AD19" i="62" s="1"/>
  <c r="Y19" i="62"/>
  <c r="X19" i="62"/>
  <c r="P19" i="62"/>
  <c r="O19" i="62"/>
  <c r="Q19" i="62" s="1"/>
  <c r="M19" i="62"/>
  <c r="H19" i="62"/>
  <c r="C19" i="62"/>
  <c r="AB18" i="62"/>
  <c r="AD18" i="62" s="1"/>
  <c r="J18" i="62" s="1"/>
  <c r="Y18" i="62"/>
  <c r="X18" i="62"/>
  <c r="P18" i="62"/>
  <c r="O18" i="62"/>
  <c r="Q18" i="62" s="1"/>
  <c r="M18" i="62"/>
  <c r="H18" i="62"/>
  <c r="C18" i="62"/>
  <c r="AB17" i="62"/>
  <c r="AD17" i="62" s="1"/>
  <c r="J17" i="62" s="1"/>
  <c r="K17" i="62" s="1"/>
  <c r="Y17" i="62"/>
  <c r="X17" i="62"/>
  <c r="P17" i="62"/>
  <c r="O17" i="62"/>
  <c r="Q17" i="62" s="1"/>
  <c r="M17" i="62"/>
  <c r="H17" i="62"/>
  <c r="C17" i="62"/>
  <c r="AB16" i="62"/>
  <c r="AD16" i="62" s="1"/>
  <c r="J16" i="62" s="1"/>
  <c r="Y16" i="62"/>
  <c r="X16" i="62"/>
  <c r="P16" i="62"/>
  <c r="O16" i="62"/>
  <c r="M16" i="62"/>
  <c r="H16" i="62"/>
  <c r="C16" i="62"/>
  <c r="AD15" i="62"/>
  <c r="J15" i="62" s="1"/>
  <c r="I15" i="62" s="1"/>
  <c r="AB15" i="62"/>
  <c r="Y15" i="62"/>
  <c r="X15" i="62"/>
  <c r="Q15" i="62"/>
  <c r="P15" i="62"/>
  <c r="O15" i="62"/>
  <c r="M15" i="62"/>
  <c r="K15" i="62"/>
  <c r="H15" i="62"/>
  <c r="C15" i="62"/>
  <c r="AB14" i="62"/>
  <c r="AD14" i="62" s="1"/>
  <c r="J14" i="62" s="1"/>
  <c r="Y14" i="62"/>
  <c r="X14" i="62"/>
  <c r="P14" i="62"/>
  <c r="O14" i="62"/>
  <c r="M14" i="62"/>
  <c r="H14" i="62"/>
  <c r="C14" i="62"/>
  <c r="AD13" i="62"/>
  <c r="J13" i="62" s="1"/>
  <c r="K13" i="62" s="1"/>
  <c r="AB13" i="62"/>
  <c r="Y13" i="62"/>
  <c r="X13" i="62"/>
  <c r="P13" i="62"/>
  <c r="O13" i="62"/>
  <c r="M13" i="62"/>
  <c r="H13" i="62"/>
  <c r="C13" i="62"/>
  <c r="AB12" i="62"/>
  <c r="AD12" i="62" s="1"/>
  <c r="J12" i="62" s="1"/>
  <c r="Y12" i="62"/>
  <c r="X12" i="62"/>
  <c r="P12" i="62"/>
  <c r="Q12" i="62" s="1"/>
  <c r="O12" i="62"/>
  <c r="M12" i="62"/>
  <c r="H12" i="62"/>
  <c r="C12" i="62"/>
  <c r="AB11" i="62"/>
  <c r="AD11" i="62" s="1"/>
  <c r="J11" i="62" s="1"/>
  <c r="Y11" i="62"/>
  <c r="X11" i="62"/>
  <c r="P11" i="62"/>
  <c r="O11" i="62"/>
  <c r="Q11" i="62" s="1"/>
  <c r="M11" i="62"/>
  <c r="H11" i="62"/>
  <c r="C11" i="62"/>
  <c r="AB10" i="62"/>
  <c r="AD10" i="62" s="1"/>
  <c r="J10" i="62" s="1"/>
  <c r="Y10" i="62"/>
  <c r="X10" i="62"/>
  <c r="P10" i="62"/>
  <c r="O10" i="62"/>
  <c r="M10" i="62"/>
  <c r="H10" i="62"/>
  <c r="C10" i="62"/>
  <c r="AB9" i="62"/>
  <c r="AD9" i="62" s="1"/>
  <c r="J9" i="62" s="1"/>
  <c r="K9" i="62" s="1"/>
  <c r="Y9" i="62"/>
  <c r="X9" i="62"/>
  <c r="P9" i="62"/>
  <c r="O9" i="62"/>
  <c r="M9" i="62"/>
  <c r="I9" i="62"/>
  <c r="H9" i="62"/>
  <c r="C9" i="62"/>
  <c r="AB8" i="62"/>
  <c r="AD8" i="62" s="1"/>
  <c r="Y8" i="62"/>
  <c r="X8" i="62"/>
  <c r="P8" i="62"/>
  <c r="Q8" i="62" s="1"/>
  <c r="O8" i="62"/>
  <c r="M8" i="62"/>
  <c r="J8" i="62"/>
  <c r="H8" i="62"/>
  <c r="C8" i="62"/>
  <c r="AB7" i="62"/>
  <c r="AD7" i="62" s="1"/>
  <c r="J7" i="62" s="1"/>
  <c r="Y7" i="62"/>
  <c r="X7" i="62"/>
  <c r="Q7" i="62"/>
  <c r="P7" i="62"/>
  <c r="O7" i="62"/>
  <c r="M7" i="62"/>
  <c r="H7" i="62"/>
  <c r="C7" i="62"/>
  <c r="AB6" i="62"/>
  <c r="AD6" i="62" s="1"/>
  <c r="J6" i="62" s="1"/>
  <c r="Y6" i="62"/>
  <c r="X6" i="62"/>
  <c r="P6" i="62"/>
  <c r="O6" i="62"/>
  <c r="Q6" i="62" s="1"/>
  <c r="M6" i="62"/>
  <c r="H6" i="62"/>
  <c r="C6" i="62"/>
  <c r="AD5" i="62"/>
  <c r="J5" i="62" s="1"/>
  <c r="AB5" i="62"/>
  <c r="Y5" i="62"/>
  <c r="X5" i="62"/>
  <c r="P5" i="62"/>
  <c r="O5" i="62"/>
  <c r="Q5" i="62" s="1"/>
  <c r="M5" i="62"/>
  <c r="H5" i="62"/>
  <c r="C5" i="62"/>
  <c r="AB4" i="62"/>
  <c r="AD4" i="62" s="1"/>
  <c r="J4" i="62" s="1"/>
  <c r="Y4" i="62"/>
  <c r="X4" i="62"/>
  <c r="P4" i="62"/>
  <c r="O4" i="62"/>
  <c r="M4" i="62"/>
  <c r="H4" i="62"/>
  <c r="C4" i="62"/>
  <c r="AG3" i="62"/>
  <c r="AF3" i="62"/>
  <c r="W3" i="62"/>
  <c r="G3" i="62"/>
  <c r="F3" i="62"/>
  <c r="D3" i="62"/>
  <c r="A2" i="62"/>
  <c r="A1" i="62"/>
  <c r="AB30" i="61"/>
  <c r="AD30" i="61" s="1"/>
  <c r="J30" i="61" s="1"/>
  <c r="K30" i="61" s="1"/>
  <c r="Y30" i="61"/>
  <c r="X30" i="61"/>
  <c r="V30" i="61"/>
  <c r="U30" i="61"/>
  <c r="T30" i="61"/>
  <c r="P30" i="61"/>
  <c r="O30" i="61"/>
  <c r="M30" i="61"/>
  <c r="H30" i="61"/>
  <c r="C30" i="61"/>
  <c r="AB29" i="61"/>
  <c r="AD29" i="61" s="1"/>
  <c r="Y29" i="61"/>
  <c r="X29" i="61"/>
  <c r="P29" i="61"/>
  <c r="Q29" i="61" s="1"/>
  <c r="O29" i="61"/>
  <c r="M29" i="61"/>
  <c r="J29" i="61"/>
  <c r="H29" i="61"/>
  <c r="C29" i="61"/>
  <c r="AB28" i="61"/>
  <c r="AD28" i="61" s="1"/>
  <c r="J28" i="61" s="1"/>
  <c r="Y28" i="61"/>
  <c r="X28" i="61"/>
  <c r="P28" i="61"/>
  <c r="O28" i="61"/>
  <c r="Q28" i="61" s="1"/>
  <c r="M28" i="61"/>
  <c r="H28" i="61"/>
  <c r="C28" i="61"/>
  <c r="AD27" i="61"/>
  <c r="AB27" i="61"/>
  <c r="Y27" i="61"/>
  <c r="X27" i="61"/>
  <c r="P27" i="61"/>
  <c r="O27" i="61"/>
  <c r="M27" i="61"/>
  <c r="J27" i="61"/>
  <c r="K27" i="61" s="1"/>
  <c r="H27" i="61"/>
  <c r="C27" i="61"/>
  <c r="AB26" i="61"/>
  <c r="AD26" i="61" s="1"/>
  <c r="J26" i="61" s="1"/>
  <c r="Y26" i="61"/>
  <c r="X26" i="61"/>
  <c r="P26" i="61"/>
  <c r="O26" i="61"/>
  <c r="M26" i="61"/>
  <c r="H26" i="61"/>
  <c r="C26" i="61"/>
  <c r="AB25" i="61"/>
  <c r="AD25" i="61" s="1"/>
  <c r="Y25" i="61"/>
  <c r="X25" i="61"/>
  <c r="P25" i="61"/>
  <c r="Q25" i="61" s="1"/>
  <c r="O25" i="61"/>
  <c r="M25" i="61"/>
  <c r="J25" i="61"/>
  <c r="H25" i="61"/>
  <c r="C25" i="61"/>
  <c r="AB24" i="61"/>
  <c r="AD24" i="61" s="1"/>
  <c r="J24" i="61" s="1"/>
  <c r="Y24" i="61"/>
  <c r="X24" i="61"/>
  <c r="P24" i="61"/>
  <c r="O24" i="61"/>
  <c r="Q24" i="61" s="1"/>
  <c r="M24" i="61"/>
  <c r="H24" i="61"/>
  <c r="C24" i="61"/>
  <c r="AB23" i="61"/>
  <c r="AD23" i="61" s="1"/>
  <c r="J23" i="61" s="1"/>
  <c r="Y23" i="61"/>
  <c r="X23" i="61"/>
  <c r="P23" i="61"/>
  <c r="O23" i="61"/>
  <c r="Q23" i="61" s="1"/>
  <c r="M23" i="61"/>
  <c r="H23" i="61"/>
  <c r="C23" i="61"/>
  <c r="AF22" i="61"/>
  <c r="AB22" i="61"/>
  <c r="AD22" i="61" s="1"/>
  <c r="Y22" i="61"/>
  <c r="X22" i="61"/>
  <c r="P22" i="61"/>
  <c r="Q22" i="61" s="1"/>
  <c r="O22" i="61"/>
  <c r="M22" i="61"/>
  <c r="H22" i="61"/>
  <c r="C22" i="61"/>
  <c r="AB21" i="61"/>
  <c r="AD21" i="61" s="1"/>
  <c r="J21" i="61" s="1"/>
  <c r="Y21" i="61"/>
  <c r="X21" i="61"/>
  <c r="P21" i="61"/>
  <c r="O21" i="61"/>
  <c r="M21" i="61"/>
  <c r="H21" i="61"/>
  <c r="C21" i="61"/>
  <c r="AB20" i="61"/>
  <c r="AD20" i="61" s="1"/>
  <c r="J20" i="61" s="1"/>
  <c r="Y20" i="61"/>
  <c r="X20" i="61"/>
  <c r="P20" i="61"/>
  <c r="O20" i="61"/>
  <c r="M20" i="61"/>
  <c r="H20" i="61"/>
  <c r="C20" i="61"/>
  <c r="AF19" i="61"/>
  <c r="J19" i="61" s="1"/>
  <c r="AB19" i="61"/>
  <c r="AD19" i="61" s="1"/>
  <c r="Y19" i="61"/>
  <c r="X19" i="61"/>
  <c r="P19" i="61"/>
  <c r="Q19" i="61" s="1"/>
  <c r="O19" i="61"/>
  <c r="M19" i="61"/>
  <c r="H19" i="61"/>
  <c r="C19" i="61"/>
  <c r="AB18" i="61"/>
  <c r="AD18" i="61" s="1"/>
  <c r="J18" i="61" s="1"/>
  <c r="Y18" i="61"/>
  <c r="X18" i="61"/>
  <c r="P18" i="61"/>
  <c r="O18" i="61"/>
  <c r="Q18" i="61" s="1"/>
  <c r="M18" i="61"/>
  <c r="H18" i="61"/>
  <c r="C18" i="61"/>
  <c r="AB17" i="61"/>
  <c r="AD17" i="61" s="1"/>
  <c r="J17" i="61" s="1"/>
  <c r="Y17" i="61"/>
  <c r="X17" i="61"/>
  <c r="P17" i="61"/>
  <c r="O17" i="61"/>
  <c r="Q17" i="61" s="1"/>
  <c r="M17" i="61"/>
  <c r="H17" i="61"/>
  <c r="C17" i="61"/>
  <c r="AB16" i="61"/>
  <c r="AD16" i="61" s="1"/>
  <c r="J16" i="61" s="1"/>
  <c r="Y16" i="61"/>
  <c r="X16" i="61"/>
  <c r="P16" i="61"/>
  <c r="O16" i="61"/>
  <c r="Q16" i="61" s="1"/>
  <c r="M16" i="61"/>
  <c r="H16" i="61"/>
  <c r="C16" i="61"/>
  <c r="AB15" i="61"/>
  <c r="AD15" i="61" s="1"/>
  <c r="Y15" i="61"/>
  <c r="X15" i="61"/>
  <c r="P15" i="61"/>
  <c r="O15" i="61"/>
  <c r="M15" i="61"/>
  <c r="J15" i="61"/>
  <c r="H15" i="61"/>
  <c r="C15" i="61"/>
  <c r="AB14" i="61"/>
  <c r="AD14" i="61" s="1"/>
  <c r="J14" i="61" s="1"/>
  <c r="Y14" i="61"/>
  <c r="X14" i="61"/>
  <c r="P14" i="61"/>
  <c r="O14" i="61"/>
  <c r="Q14" i="61" s="1"/>
  <c r="M14" i="61"/>
  <c r="H14" i="61"/>
  <c r="C14" i="61"/>
  <c r="AB13" i="61"/>
  <c r="AD13" i="61" s="1"/>
  <c r="J13" i="61" s="1"/>
  <c r="Y13" i="61"/>
  <c r="X13" i="61"/>
  <c r="P13" i="61"/>
  <c r="O13" i="61"/>
  <c r="M13" i="61"/>
  <c r="H13" i="61"/>
  <c r="C13" i="61"/>
  <c r="AD12" i="61"/>
  <c r="J12" i="61" s="1"/>
  <c r="K12" i="61" s="1"/>
  <c r="AB12" i="61"/>
  <c r="Y12" i="61"/>
  <c r="X12" i="61"/>
  <c r="P12" i="61"/>
  <c r="O12" i="61"/>
  <c r="M12" i="61"/>
  <c r="H12" i="61"/>
  <c r="C12" i="61"/>
  <c r="AB11" i="61"/>
  <c r="AD11" i="61" s="1"/>
  <c r="J11" i="61" s="1"/>
  <c r="Y11" i="61"/>
  <c r="X11" i="61"/>
  <c r="P11" i="61"/>
  <c r="Q11" i="61" s="1"/>
  <c r="O11" i="61"/>
  <c r="M11" i="61"/>
  <c r="H11" i="61"/>
  <c r="C11" i="61"/>
  <c r="AB10" i="61"/>
  <c r="AD10" i="61" s="1"/>
  <c r="J10" i="61" s="1"/>
  <c r="Y10" i="61"/>
  <c r="X10" i="61"/>
  <c r="P10" i="61"/>
  <c r="O10" i="61"/>
  <c r="Q10" i="61" s="1"/>
  <c r="M10" i="61"/>
  <c r="H10" i="61"/>
  <c r="C10" i="61"/>
  <c r="AB9" i="61"/>
  <c r="AD9" i="61" s="1"/>
  <c r="J9" i="61" s="1"/>
  <c r="Y9" i="61"/>
  <c r="X9" i="61"/>
  <c r="P9" i="61"/>
  <c r="O9" i="61"/>
  <c r="Q9" i="61" s="1"/>
  <c r="M9" i="61"/>
  <c r="H9" i="61"/>
  <c r="C9" i="61"/>
  <c r="AB8" i="61"/>
  <c r="AD8" i="61" s="1"/>
  <c r="J8" i="61" s="1"/>
  <c r="K8" i="61" s="1"/>
  <c r="Y8" i="61"/>
  <c r="X8" i="61"/>
  <c r="P8" i="61"/>
  <c r="O8" i="61"/>
  <c r="Q8" i="61" s="1"/>
  <c r="M8" i="61"/>
  <c r="I8" i="61"/>
  <c r="H8" i="61"/>
  <c r="C8" i="61"/>
  <c r="AB7" i="61"/>
  <c r="AD7" i="61" s="1"/>
  <c r="Y7" i="61"/>
  <c r="X7" i="61"/>
  <c r="P7" i="61"/>
  <c r="Q7" i="61" s="1"/>
  <c r="O7" i="61"/>
  <c r="M7" i="61"/>
  <c r="J7" i="61"/>
  <c r="H7" i="61"/>
  <c r="C7" i="61"/>
  <c r="AD6" i="61"/>
  <c r="J6" i="61" s="1"/>
  <c r="I6" i="61" s="1"/>
  <c r="AB6" i="61"/>
  <c r="Y6" i="61"/>
  <c r="X6" i="61"/>
  <c r="Q6" i="61"/>
  <c r="P6" i="61"/>
  <c r="O6" i="61"/>
  <c r="M6" i="61"/>
  <c r="K6" i="61"/>
  <c r="H6" i="61"/>
  <c r="C6" i="61"/>
  <c r="AB5" i="61"/>
  <c r="AD5" i="61" s="1"/>
  <c r="J5" i="61" s="1"/>
  <c r="Y5" i="61"/>
  <c r="X5" i="61"/>
  <c r="P5" i="61"/>
  <c r="O5" i="61"/>
  <c r="M5" i="61"/>
  <c r="H5" i="61"/>
  <c r="C5" i="61"/>
  <c r="AB4" i="61"/>
  <c r="AD4" i="61" s="1"/>
  <c r="J4" i="61" s="1"/>
  <c r="Y4" i="61"/>
  <c r="X4" i="61"/>
  <c r="P4" i="61"/>
  <c r="O4" i="61"/>
  <c r="Q4" i="61" s="1"/>
  <c r="M4" i="61"/>
  <c r="H4" i="61"/>
  <c r="C4" i="61"/>
  <c r="AG3" i="61"/>
  <c r="AF3" i="61"/>
  <c r="W3" i="61"/>
  <c r="G3" i="61"/>
  <c r="F3" i="61"/>
  <c r="D3" i="61"/>
  <c r="A2" i="61"/>
  <c r="A1" i="61"/>
  <c r="AB30" i="60"/>
  <c r="AD30" i="60" s="1"/>
  <c r="J30" i="60" s="1"/>
  <c r="Y30" i="60"/>
  <c r="X30" i="60"/>
  <c r="V30" i="60"/>
  <c r="U30" i="60"/>
  <c r="T30" i="60"/>
  <c r="P30" i="60"/>
  <c r="O30" i="60"/>
  <c r="M30" i="60"/>
  <c r="H30" i="60"/>
  <c r="C30" i="60"/>
  <c r="AB29" i="60"/>
  <c r="AD29" i="60" s="1"/>
  <c r="J29" i="60" s="1"/>
  <c r="K29" i="60" s="1"/>
  <c r="Y29" i="60"/>
  <c r="X29" i="60"/>
  <c r="P29" i="60"/>
  <c r="O29" i="60"/>
  <c r="M29" i="60"/>
  <c r="H29" i="60"/>
  <c r="C29" i="60"/>
  <c r="AB28" i="60"/>
  <c r="AD28" i="60" s="1"/>
  <c r="J28" i="60" s="1"/>
  <c r="Y28" i="60"/>
  <c r="X28" i="60"/>
  <c r="P28" i="60"/>
  <c r="Q28" i="60" s="1"/>
  <c r="O28" i="60"/>
  <c r="M28" i="60"/>
  <c r="H28" i="60"/>
  <c r="C28" i="60"/>
  <c r="AB27" i="60"/>
  <c r="AD27" i="60" s="1"/>
  <c r="J27" i="60" s="1"/>
  <c r="Y27" i="60"/>
  <c r="X27" i="60"/>
  <c r="P27" i="60"/>
  <c r="O27" i="60"/>
  <c r="Q27" i="60" s="1"/>
  <c r="M27" i="60"/>
  <c r="H27" i="60"/>
  <c r="C27" i="60"/>
  <c r="AD26" i="60"/>
  <c r="J26" i="60" s="1"/>
  <c r="AB26" i="60"/>
  <c r="Y26" i="60"/>
  <c r="X26" i="60"/>
  <c r="P26" i="60"/>
  <c r="O26" i="60"/>
  <c r="M26" i="60"/>
  <c r="H26" i="60"/>
  <c r="C26" i="60"/>
  <c r="AB25" i="60"/>
  <c r="AD25" i="60" s="1"/>
  <c r="J25" i="60" s="1"/>
  <c r="K25" i="60" s="1"/>
  <c r="Y25" i="60"/>
  <c r="X25" i="60"/>
  <c r="P25" i="60"/>
  <c r="O25" i="60"/>
  <c r="M25" i="60"/>
  <c r="H25" i="60"/>
  <c r="C25" i="60"/>
  <c r="AB24" i="60"/>
  <c r="AD24" i="60" s="1"/>
  <c r="J24" i="60" s="1"/>
  <c r="Y24" i="60"/>
  <c r="X24" i="60"/>
  <c r="P24" i="60"/>
  <c r="Q24" i="60" s="1"/>
  <c r="O24" i="60"/>
  <c r="M24" i="60"/>
  <c r="H24" i="60"/>
  <c r="C24" i="60"/>
  <c r="AB23" i="60"/>
  <c r="AD23" i="60" s="1"/>
  <c r="J23" i="60" s="1"/>
  <c r="Y23" i="60"/>
  <c r="X23" i="60"/>
  <c r="P23" i="60"/>
  <c r="Q23" i="60" s="1"/>
  <c r="O23" i="60"/>
  <c r="M23" i="60"/>
  <c r="H23" i="60"/>
  <c r="C23" i="60"/>
  <c r="AF22" i="60"/>
  <c r="AB22" i="60"/>
  <c r="AD22" i="60" s="1"/>
  <c r="Y22" i="60"/>
  <c r="X22" i="60"/>
  <c r="P22" i="60"/>
  <c r="O22" i="60"/>
  <c r="M22" i="60"/>
  <c r="H22" i="60"/>
  <c r="C22" i="60"/>
  <c r="AB21" i="60"/>
  <c r="AD21" i="60" s="1"/>
  <c r="Y21" i="60"/>
  <c r="X21" i="60"/>
  <c r="P21" i="60"/>
  <c r="Q21" i="60" s="1"/>
  <c r="O21" i="60"/>
  <c r="M21" i="60"/>
  <c r="J21" i="60"/>
  <c r="H21" i="60"/>
  <c r="C21" i="60"/>
  <c r="AD20" i="60"/>
  <c r="J20" i="60" s="1"/>
  <c r="I20" i="60" s="1"/>
  <c r="AB20" i="60"/>
  <c r="Y20" i="60"/>
  <c r="X20" i="60"/>
  <c r="Q20" i="60"/>
  <c r="P20" i="60"/>
  <c r="O20" i="60"/>
  <c r="M20" i="60"/>
  <c r="K20" i="60"/>
  <c r="H20" i="60"/>
  <c r="C20" i="60"/>
  <c r="AF19" i="60"/>
  <c r="AB19" i="60"/>
  <c r="AD19" i="60" s="1"/>
  <c r="Y19" i="60"/>
  <c r="X19" i="60"/>
  <c r="P19" i="60"/>
  <c r="O19" i="60"/>
  <c r="Q19" i="60" s="1"/>
  <c r="M19" i="60"/>
  <c r="H19" i="60"/>
  <c r="C19" i="60"/>
  <c r="AB18" i="60"/>
  <c r="AD18" i="60" s="1"/>
  <c r="J18" i="60" s="1"/>
  <c r="Y18" i="60"/>
  <c r="X18" i="60"/>
  <c r="P18" i="60"/>
  <c r="O18" i="60"/>
  <c r="M18" i="60"/>
  <c r="H18" i="60"/>
  <c r="C18" i="60"/>
  <c r="AD17" i="60"/>
  <c r="J17" i="60" s="1"/>
  <c r="I17" i="60" s="1"/>
  <c r="AB17" i="60"/>
  <c r="Y17" i="60"/>
  <c r="X17" i="60"/>
  <c r="P17" i="60"/>
  <c r="O17" i="60"/>
  <c r="Q17" i="60" s="1"/>
  <c r="M17" i="60"/>
  <c r="K17" i="60"/>
  <c r="H17" i="60"/>
  <c r="C17" i="60"/>
  <c r="AB16" i="60"/>
  <c r="AD16" i="60" s="1"/>
  <c r="J16" i="60" s="1"/>
  <c r="Y16" i="60"/>
  <c r="X16" i="60"/>
  <c r="P16" i="60"/>
  <c r="O16" i="60"/>
  <c r="Q16" i="60" s="1"/>
  <c r="M16" i="60"/>
  <c r="H16" i="60"/>
  <c r="C16" i="60"/>
  <c r="AB15" i="60"/>
  <c r="AD15" i="60" s="1"/>
  <c r="J15" i="60" s="1"/>
  <c r="K15" i="60" s="1"/>
  <c r="Y15" i="60"/>
  <c r="X15" i="60"/>
  <c r="P15" i="60"/>
  <c r="O15" i="60"/>
  <c r="Q15" i="60" s="1"/>
  <c r="M15" i="60"/>
  <c r="H15" i="60"/>
  <c r="C15" i="60"/>
  <c r="AB14" i="60"/>
  <c r="AD14" i="60" s="1"/>
  <c r="J14" i="60" s="1"/>
  <c r="Y14" i="60"/>
  <c r="X14" i="60"/>
  <c r="P14" i="60"/>
  <c r="O14" i="60"/>
  <c r="M14" i="60"/>
  <c r="H14" i="60"/>
  <c r="C14" i="60"/>
  <c r="AD13" i="60"/>
  <c r="J13" i="60" s="1"/>
  <c r="I13" i="60" s="1"/>
  <c r="AB13" i="60"/>
  <c r="Y13" i="60"/>
  <c r="X13" i="60"/>
  <c r="Q13" i="60"/>
  <c r="P13" i="60"/>
  <c r="O13" i="60"/>
  <c r="M13" i="60"/>
  <c r="K13" i="60"/>
  <c r="H13" i="60"/>
  <c r="C13" i="60"/>
  <c r="AB12" i="60"/>
  <c r="AD12" i="60" s="1"/>
  <c r="J12" i="60" s="1"/>
  <c r="Y12" i="60"/>
  <c r="X12" i="60"/>
  <c r="P12" i="60"/>
  <c r="O12" i="60"/>
  <c r="M12" i="60"/>
  <c r="H12" i="60"/>
  <c r="C12" i="60"/>
  <c r="AB11" i="60"/>
  <c r="AD11" i="60" s="1"/>
  <c r="J11" i="60" s="1"/>
  <c r="K11" i="60" s="1"/>
  <c r="Y11" i="60"/>
  <c r="X11" i="60"/>
  <c r="P11" i="60"/>
  <c r="O11" i="60"/>
  <c r="M11" i="60"/>
  <c r="H11" i="60"/>
  <c r="C11" i="60"/>
  <c r="AB10" i="60"/>
  <c r="AD10" i="60" s="1"/>
  <c r="J10" i="60" s="1"/>
  <c r="Y10" i="60"/>
  <c r="X10" i="60"/>
  <c r="P10" i="60"/>
  <c r="O10" i="60"/>
  <c r="M10" i="60"/>
  <c r="H10" i="60"/>
  <c r="C10" i="60"/>
  <c r="AD9" i="60"/>
  <c r="J9" i="60" s="1"/>
  <c r="I9" i="60" s="1"/>
  <c r="AB9" i="60"/>
  <c r="Y9" i="60"/>
  <c r="X9" i="60"/>
  <c r="P9" i="60"/>
  <c r="O9" i="60"/>
  <c r="Q9" i="60" s="1"/>
  <c r="M9" i="60"/>
  <c r="K9" i="60"/>
  <c r="H9" i="60"/>
  <c r="C9" i="60"/>
  <c r="AB8" i="60"/>
  <c r="AD8" i="60" s="1"/>
  <c r="J8" i="60" s="1"/>
  <c r="Y8" i="60"/>
  <c r="X8" i="60"/>
  <c r="P8" i="60"/>
  <c r="O8" i="60"/>
  <c r="Q8" i="60" s="1"/>
  <c r="M8" i="60"/>
  <c r="H8" i="60"/>
  <c r="C8" i="60"/>
  <c r="AB7" i="60"/>
  <c r="AD7" i="60" s="1"/>
  <c r="J7" i="60" s="1"/>
  <c r="Y7" i="60"/>
  <c r="X7" i="60"/>
  <c r="P7" i="60"/>
  <c r="O7" i="60"/>
  <c r="Q7" i="60" s="1"/>
  <c r="M7" i="60"/>
  <c r="H7" i="60"/>
  <c r="C7" i="60"/>
  <c r="AB6" i="60"/>
  <c r="AD6" i="60" s="1"/>
  <c r="J6" i="60" s="1"/>
  <c r="Y6" i="60"/>
  <c r="X6" i="60"/>
  <c r="P6" i="60"/>
  <c r="O6" i="60"/>
  <c r="Q6" i="60" s="1"/>
  <c r="M6" i="60"/>
  <c r="H6" i="60"/>
  <c r="C6" i="60"/>
  <c r="AB5" i="60"/>
  <c r="AD5" i="60" s="1"/>
  <c r="J5" i="60" s="1"/>
  <c r="Y5" i="60"/>
  <c r="X5" i="60"/>
  <c r="Q5" i="60"/>
  <c r="P5" i="60"/>
  <c r="O5" i="60"/>
  <c r="M5" i="60"/>
  <c r="H5" i="60"/>
  <c r="C5" i="60"/>
  <c r="AB4" i="60"/>
  <c r="AD4" i="60" s="1"/>
  <c r="J4" i="60" s="1"/>
  <c r="K4" i="60" s="1"/>
  <c r="Y4" i="60"/>
  <c r="X4" i="60"/>
  <c r="P4" i="60"/>
  <c r="O4" i="60"/>
  <c r="M4" i="60"/>
  <c r="H4" i="60"/>
  <c r="C4" i="60"/>
  <c r="AG3" i="60"/>
  <c r="AF3" i="60"/>
  <c r="W3" i="60"/>
  <c r="G3" i="60"/>
  <c r="D3" i="60"/>
  <c r="A2" i="60"/>
  <c r="A1" i="60"/>
  <c r="AB30" i="59"/>
  <c r="AD30" i="59" s="1"/>
  <c r="J30" i="59" s="1"/>
  <c r="I30" i="59" s="1"/>
  <c r="Y30" i="59"/>
  <c r="X30" i="59"/>
  <c r="V30" i="59"/>
  <c r="U30" i="59"/>
  <c r="T30" i="59"/>
  <c r="P30" i="59"/>
  <c r="O30" i="59"/>
  <c r="Q30" i="59" s="1"/>
  <c r="M30" i="59"/>
  <c r="H30" i="59"/>
  <c r="C30" i="59"/>
  <c r="AB29" i="59"/>
  <c r="AD29" i="59" s="1"/>
  <c r="Y29" i="59"/>
  <c r="X29" i="59"/>
  <c r="P29" i="59"/>
  <c r="O29" i="59"/>
  <c r="M29" i="59"/>
  <c r="J29" i="59"/>
  <c r="K29" i="59" s="1"/>
  <c r="H29" i="59"/>
  <c r="C29" i="59"/>
  <c r="AB28" i="59"/>
  <c r="AD28" i="59" s="1"/>
  <c r="J28" i="59" s="1"/>
  <c r="Y28" i="59"/>
  <c r="X28" i="59"/>
  <c r="P28" i="59"/>
  <c r="O28" i="59"/>
  <c r="M28" i="59"/>
  <c r="H28" i="59"/>
  <c r="C28" i="59"/>
  <c r="AB27" i="59"/>
  <c r="AD27" i="59" s="1"/>
  <c r="J27" i="59" s="1"/>
  <c r="Y27" i="59"/>
  <c r="X27" i="59"/>
  <c r="P27" i="59"/>
  <c r="Q27" i="59" s="1"/>
  <c r="O27" i="59"/>
  <c r="M27" i="59"/>
  <c r="H27" i="59"/>
  <c r="C27" i="59"/>
  <c r="AD26" i="59"/>
  <c r="J26" i="59" s="1"/>
  <c r="AB26" i="59"/>
  <c r="Y26" i="59"/>
  <c r="X26" i="59"/>
  <c r="P26" i="59"/>
  <c r="Q26" i="59" s="1"/>
  <c r="O26" i="59"/>
  <c r="M26" i="59"/>
  <c r="H26" i="59"/>
  <c r="C26" i="59"/>
  <c r="AB25" i="59"/>
  <c r="AD25" i="59" s="1"/>
  <c r="Y25" i="59"/>
  <c r="X25" i="59"/>
  <c r="P25" i="59"/>
  <c r="O25" i="59"/>
  <c r="Q25" i="59" s="1"/>
  <c r="M25" i="59"/>
  <c r="J25" i="59"/>
  <c r="H25" i="59"/>
  <c r="C25" i="59"/>
  <c r="AB24" i="59"/>
  <c r="AD24" i="59" s="1"/>
  <c r="J24" i="59" s="1"/>
  <c r="Y24" i="59"/>
  <c r="X24" i="59"/>
  <c r="P24" i="59"/>
  <c r="O24" i="59"/>
  <c r="Q24" i="59" s="1"/>
  <c r="M24" i="59"/>
  <c r="H24" i="59"/>
  <c r="C24" i="59"/>
  <c r="AB23" i="59"/>
  <c r="AD23" i="59" s="1"/>
  <c r="J23" i="59" s="1"/>
  <c r="Y23" i="59"/>
  <c r="X23" i="59"/>
  <c r="P23" i="59"/>
  <c r="O23" i="59"/>
  <c r="M23" i="59"/>
  <c r="H23" i="59"/>
  <c r="C23" i="59"/>
  <c r="AF22" i="59"/>
  <c r="AB22" i="59"/>
  <c r="AD22" i="59" s="1"/>
  <c r="Y22" i="59"/>
  <c r="X22" i="59"/>
  <c r="P22" i="59"/>
  <c r="O22" i="59"/>
  <c r="M22" i="59"/>
  <c r="H22" i="59"/>
  <c r="C22" i="59"/>
  <c r="AB21" i="59"/>
  <c r="AD21" i="59" s="1"/>
  <c r="J21" i="59" s="1"/>
  <c r="Y21" i="59"/>
  <c r="X21" i="59"/>
  <c r="Q21" i="59"/>
  <c r="P21" i="59"/>
  <c r="O21" i="59"/>
  <c r="M21" i="59"/>
  <c r="H21" i="59"/>
  <c r="C21" i="59"/>
  <c r="AB20" i="59"/>
  <c r="AD20" i="59" s="1"/>
  <c r="J20" i="59" s="1"/>
  <c r="Y20" i="59"/>
  <c r="X20" i="59"/>
  <c r="P20" i="59"/>
  <c r="O20" i="59"/>
  <c r="M20" i="59"/>
  <c r="H20" i="59"/>
  <c r="C20" i="59"/>
  <c r="AF19" i="59"/>
  <c r="J19" i="59" s="1"/>
  <c r="AB19" i="59"/>
  <c r="AD19" i="59" s="1"/>
  <c r="Y19" i="59"/>
  <c r="X19" i="59"/>
  <c r="P19" i="59"/>
  <c r="O19" i="59"/>
  <c r="Q19" i="59" s="1"/>
  <c r="M19" i="59"/>
  <c r="H19" i="59"/>
  <c r="C19" i="59"/>
  <c r="AB18" i="59"/>
  <c r="AD18" i="59" s="1"/>
  <c r="J18" i="59" s="1"/>
  <c r="Y18" i="59"/>
  <c r="X18" i="59"/>
  <c r="P18" i="59"/>
  <c r="O18" i="59"/>
  <c r="Q18" i="59" s="1"/>
  <c r="M18" i="59"/>
  <c r="H18" i="59"/>
  <c r="C18" i="59"/>
  <c r="AD17" i="59"/>
  <c r="J17" i="59" s="1"/>
  <c r="AB17" i="59"/>
  <c r="Y17" i="59"/>
  <c r="X17" i="59"/>
  <c r="P17" i="59"/>
  <c r="O17" i="59"/>
  <c r="M17" i="59"/>
  <c r="H17" i="59"/>
  <c r="C17" i="59"/>
  <c r="AB16" i="59"/>
  <c r="AD16" i="59" s="1"/>
  <c r="J16" i="59" s="1"/>
  <c r="K16" i="59" s="1"/>
  <c r="Y16" i="59"/>
  <c r="X16" i="59"/>
  <c r="P16" i="59"/>
  <c r="Q16" i="59" s="1"/>
  <c r="O16" i="59"/>
  <c r="M16" i="59"/>
  <c r="H16" i="59"/>
  <c r="C16" i="59"/>
  <c r="AD15" i="59"/>
  <c r="J15" i="59" s="1"/>
  <c r="AB15" i="59"/>
  <c r="Y15" i="59"/>
  <c r="X15" i="59"/>
  <c r="P15" i="59"/>
  <c r="O15" i="59"/>
  <c r="M15" i="59"/>
  <c r="H15" i="59"/>
  <c r="C15" i="59"/>
  <c r="AB14" i="59"/>
  <c r="AD14" i="59" s="1"/>
  <c r="J14" i="59" s="1"/>
  <c r="I14" i="59" s="1"/>
  <c r="Y14" i="59"/>
  <c r="X14" i="59"/>
  <c r="P14" i="59"/>
  <c r="O14" i="59"/>
  <c r="M14" i="59"/>
  <c r="H14" i="59"/>
  <c r="C14" i="59"/>
  <c r="AB13" i="59"/>
  <c r="AD13" i="59" s="1"/>
  <c r="J13" i="59" s="1"/>
  <c r="Y13" i="59"/>
  <c r="X13" i="59"/>
  <c r="Q13" i="59"/>
  <c r="P13" i="59"/>
  <c r="O13" i="59"/>
  <c r="M13" i="59"/>
  <c r="H13" i="59"/>
  <c r="C13" i="59"/>
  <c r="AB12" i="59"/>
  <c r="AD12" i="59" s="1"/>
  <c r="J12" i="59" s="1"/>
  <c r="Y12" i="59"/>
  <c r="X12" i="59"/>
  <c r="P12" i="59"/>
  <c r="O12" i="59"/>
  <c r="M12" i="59"/>
  <c r="H12" i="59"/>
  <c r="C12" i="59"/>
  <c r="AB11" i="59"/>
  <c r="AD11" i="59" s="1"/>
  <c r="J11" i="59" s="1"/>
  <c r="Y11" i="59"/>
  <c r="X11" i="59"/>
  <c r="P11" i="59"/>
  <c r="O11" i="59"/>
  <c r="M11" i="59"/>
  <c r="H11" i="59"/>
  <c r="C11" i="59"/>
  <c r="AB10" i="59"/>
  <c r="AD10" i="59" s="1"/>
  <c r="J10" i="59" s="1"/>
  <c r="Y10" i="59"/>
  <c r="X10" i="59"/>
  <c r="Q10" i="59"/>
  <c r="P10" i="59"/>
  <c r="O10" i="59"/>
  <c r="M10" i="59"/>
  <c r="H10" i="59"/>
  <c r="C10" i="59"/>
  <c r="AD9" i="59"/>
  <c r="J9" i="59" s="1"/>
  <c r="AB9" i="59"/>
  <c r="Y9" i="59"/>
  <c r="X9" i="59"/>
  <c r="P9" i="59"/>
  <c r="O9" i="59"/>
  <c r="Q9" i="59" s="1"/>
  <c r="M9" i="59"/>
  <c r="H9" i="59"/>
  <c r="C9" i="59"/>
  <c r="AB8" i="59"/>
  <c r="AD8" i="59" s="1"/>
  <c r="J8" i="59" s="1"/>
  <c r="Y8" i="59"/>
  <c r="X8" i="59"/>
  <c r="P8" i="59"/>
  <c r="O8" i="59"/>
  <c r="M8" i="59"/>
  <c r="H8" i="59"/>
  <c r="C8" i="59"/>
  <c r="AD7" i="59"/>
  <c r="J7" i="59" s="1"/>
  <c r="AB7" i="59"/>
  <c r="Y7" i="59"/>
  <c r="X7" i="59"/>
  <c r="P7" i="59"/>
  <c r="O7" i="59"/>
  <c r="M7" i="59"/>
  <c r="H7" i="59"/>
  <c r="C7" i="59"/>
  <c r="AD6" i="59"/>
  <c r="J6" i="59" s="1"/>
  <c r="I6" i="59" s="1"/>
  <c r="AB6" i="59"/>
  <c r="Y6" i="59"/>
  <c r="X6" i="59"/>
  <c r="P6" i="59"/>
  <c r="O6" i="59"/>
  <c r="Q6" i="59" s="1"/>
  <c r="M6" i="59"/>
  <c r="K6" i="59"/>
  <c r="H6" i="59"/>
  <c r="C6" i="59"/>
  <c r="AB5" i="59"/>
  <c r="AD5" i="59" s="1"/>
  <c r="J5" i="59" s="1"/>
  <c r="Y5" i="59"/>
  <c r="X5" i="59"/>
  <c r="P5" i="59"/>
  <c r="Q5" i="59" s="1"/>
  <c r="O5" i="59"/>
  <c r="M5" i="59"/>
  <c r="H5" i="59"/>
  <c r="C5" i="59"/>
  <c r="AB4" i="59"/>
  <c r="AD4" i="59" s="1"/>
  <c r="J4" i="59" s="1"/>
  <c r="Y4" i="59"/>
  <c r="X4" i="59"/>
  <c r="P4" i="59"/>
  <c r="O4" i="59"/>
  <c r="M4" i="59"/>
  <c r="H4" i="59"/>
  <c r="C4" i="59"/>
  <c r="AG3" i="59"/>
  <c r="AF3" i="59"/>
  <c r="W3" i="59"/>
  <c r="G3" i="59"/>
  <c r="F3" i="59"/>
  <c r="D3" i="59"/>
  <c r="A2" i="59"/>
  <c r="A1" i="59"/>
  <c r="AB30" i="58"/>
  <c r="AD30" i="58" s="1"/>
  <c r="J30" i="58" s="1"/>
  <c r="Y30" i="58"/>
  <c r="X30" i="58"/>
  <c r="V30" i="58"/>
  <c r="U30" i="58"/>
  <c r="T30" i="58"/>
  <c r="P30" i="58"/>
  <c r="O30" i="58"/>
  <c r="Q30" i="58" s="1"/>
  <c r="M30" i="58"/>
  <c r="H30" i="58"/>
  <c r="C30" i="58"/>
  <c r="AB29" i="58"/>
  <c r="AD29" i="58" s="1"/>
  <c r="J29" i="58" s="1"/>
  <c r="K29" i="58" s="1"/>
  <c r="Y29" i="58"/>
  <c r="X29" i="58"/>
  <c r="P29" i="58"/>
  <c r="O29" i="58"/>
  <c r="Q29" i="58" s="1"/>
  <c r="M29" i="58"/>
  <c r="H29" i="58"/>
  <c r="C29" i="58"/>
  <c r="AD28" i="58"/>
  <c r="J28" i="58" s="1"/>
  <c r="AB28" i="58"/>
  <c r="Y28" i="58"/>
  <c r="X28" i="58"/>
  <c r="P28" i="58"/>
  <c r="O28" i="58"/>
  <c r="M28" i="58"/>
  <c r="H28" i="58"/>
  <c r="C28" i="58"/>
  <c r="AB27" i="58"/>
  <c r="AD27" i="58" s="1"/>
  <c r="J27" i="58" s="1"/>
  <c r="Y27" i="58"/>
  <c r="X27" i="58"/>
  <c r="P27" i="58"/>
  <c r="O27" i="58"/>
  <c r="Q27" i="58" s="1"/>
  <c r="M27" i="58"/>
  <c r="H27" i="58"/>
  <c r="C27" i="58"/>
  <c r="AD26" i="58"/>
  <c r="J26" i="58" s="1"/>
  <c r="AB26" i="58"/>
  <c r="Y26" i="58"/>
  <c r="X26" i="58"/>
  <c r="Q26" i="58"/>
  <c r="P26" i="58"/>
  <c r="O26" i="58"/>
  <c r="M26" i="58"/>
  <c r="H26" i="58"/>
  <c r="C26" i="58"/>
  <c r="AD25" i="58"/>
  <c r="J25" i="58" s="1"/>
  <c r="AB25" i="58"/>
  <c r="Y25" i="58"/>
  <c r="X25" i="58"/>
  <c r="P25" i="58"/>
  <c r="O25" i="58"/>
  <c r="Q25" i="58" s="1"/>
  <c r="M25" i="58"/>
  <c r="H25" i="58"/>
  <c r="C25" i="58"/>
  <c r="AB24" i="58"/>
  <c r="AD24" i="58" s="1"/>
  <c r="J24" i="58" s="1"/>
  <c r="Y24" i="58"/>
  <c r="X24" i="58"/>
  <c r="P24" i="58"/>
  <c r="O24" i="58"/>
  <c r="Q24" i="58" s="1"/>
  <c r="M24" i="58"/>
  <c r="H24" i="58"/>
  <c r="C24" i="58"/>
  <c r="AB23" i="58"/>
  <c r="AD23" i="58" s="1"/>
  <c r="J23" i="58" s="1"/>
  <c r="Y23" i="58"/>
  <c r="X23" i="58"/>
  <c r="P23" i="58"/>
  <c r="O23" i="58"/>
  <c r="Q23" i="58" s="1"/>
  <c r="M23" i="58"/>
  <c r="H23" i="58"/>
  <c r="C23" i="58"/>
  <c r="AF22" i="58"/>
  <c r="J22" i="58" s="1"/>
  <c r="AB22" i="58"/>
  <c r="AD22" i="58" s="1"/>
  <c r="Y22" i="58"/>
  <c r="X22" i="58"/>
  <c r="P22" i="58"/>
  <c r="O22" i="58"/>
  <c r="Q22" i="58" s="1"/>
  <c r="M22" i="58"/>
  <c r="H22" i="58"/>
  <c r="C22" i="58"/>
  <c r="AB21" i="58"/>
  <c r="AD21" i="58" s="1"/>
  <c r="J21" i="58" s="1"/>
  <c r="Y21" i="58"/>
  <c r="X21" i="58"/>
  <c r="P21" i="58"/>
  <c r="O21" i="58"/>
  <c r="Q21" i="58" s="1"/>
  <c r="M21" i="58"/>
  <c r="H21" i="58"/>
  <c r="C21" i="58"/>
  <c r="AB20" i="58"/>
  <c r="AD20" i="58" s="1"/>
  <c r="J20" i="58" s="1"/>
  <c r="Y20" i="58"/>
  <c r="X20" i="58"/>
  <c r="P20" i="58"/>
  <c r="O20" i="58"/>
  <c r="Q20" i="58" s="1"/>
  <c r="M20" i="58"/>
  <c r="H20" i="58"/>
  <c r="C20" i="58"/>
  <c r="AF19" i="58"/>
  <c r="AB19" i="58"/>
  <c r="AD19" i="58" s="1"/>
  <c r="Y19" i="58"/>
  <c r="X19" i="58"/>
  <c r="P19" i="58"/>
  <c r="O19" i="58"/>
  <c r="M19" i="58"/>
  <c r="H19" i="58"/>
  <c r="C19" i="58"/>
  <c r="AB18" i="58"/>
  <c r="AD18" i="58" s="1"/>
  <c r="J18" i="58" s="1"/>
  <c r="Y18" i="58"/>
  <c r="X18" i="58"/>
  <c r="P18" i="58"/>
  <c r="O18" i="58"/>
  <c r="M18" i="58"/>
  <c r="H18" i="58"/>
  <c r="C18" i="58"/>
  <c r="AB17" i="58"/>
  <c r="AD17" i="58" s="1"/>
  <c r="J17" i="58" s="1"/>
  <c r="Y17" i="58"/>
  <c r="X17" i="58"/>
  <c r="Q17" i="58"/>
  <c r="P17" i="58"/>
  <c r="O17" i="58"/>
  <c r="M17" i="58"/>
  <c r="H17" i="58"/>
  <c r="C17" i="58"/>
  <c r="AB16" i="58"/>
  <c r="AD16" i="58" s="1"/>
  <c r="J16" i="58" s="1"/>
  <c r="Y16" i="58"/>
  <c r="X16" i="58"/>
  <c r="P16" i="58"/>
  <c r="O16" i="58"/>
  <c r="M16" i="58"/>
  <c r="H16" i="58"/>
  <c r="C16" i="58"/>
  <c r="AB15" i="58"/>
  <c r="AD15" i="58" s="1"/>
  <c r="J15" i="58" s="1"/>
  <c r="Y15" i="58"/>
  <c r="X15" i="58"/>
  <c r="Q15" i="58"/>
  <c r="P15" i="58"/>
  <c r="O15" i="58"/>
  <c r="M15" i="58"/>
  <c r="H15" i="58"/>
  <c r="C15" i="58"/>
  <c r="AD14" i="58"/>
  <c r="J14" i="58" s="1"/>
  <c r="AB14" i="58"/>
  <c r="Y14" i="58"/>
  <c r="X14" i="58"/>
  <c r="P14" i="58"/>
  <c r="Q14" i="58" s="1"/>
  <c r="O14" i="58"/>
  <c r="M14" i="58"/>
  <c r="H14" i="58"/>
  <c r="C14" i="58"/>
  <c r="AD13" i="58"/>
  <c r="J13" i="58" s="1"/>
  <c r="I13" i="58" s="1"/>
  <c r="AB13" i="58"/>
  <c r="Y13" i="58"/>
  <c r="X13" i="58"/>
  <c r="P13" i="58"/>
  <c r="O13" i="58"/>
  <c r="Q13" i="58" s="1"/>
  <c r="M13" i="58"/>
  <c r="H13" i="58"/>
  <c r="C13" i="58"/>
  <c r="AB12" i="58"/>
  <c r="AD12" i="58" s="1"/>
  <c r="J12" i="58" s="1"/>
  <c r="Y12" i="58"/>
  <c r="X12" i="58"/>
  <c r="P12" i="58"/>
  <c r="Q12" i="58" s="1"/>
  <c r="O12" i="58"/>
  <c r="M12" i="58"/>
  <c r="H12" i="58"/>
  <c r="C12" i="58"/>
  <c r="AD11" i="58"/>
  <c r="J11" i="58" s="1"/>
  <c r="AB11" i="58"/>
  <c r="Y11" i="58"/>
  <c r="X11" i="58"/>
  <c r="P11" i="58"/>
  <c r="O11" i="58"/>
  <c r="M11" i="58"/>
  <c r="H11" i="58"/>
  <c r="C11" i="58"/>
  <c r="AB10" i="58"/>
  <c r="AD10" i="58" s="1"/>
  <c r="Y10" i="58"/>
  <c r="X10" i="58"/>
  <c r="P10" i="58"/>
  <c r="O10" i="58"/>
  <c r="M10" i="58"/>
  <c r="J10" i="58"/>
  <c r="H10" i="58"/>
  <c r="C10" i="58"/>
  <c r="AB9" i="58"/>
  <c r="AD9" i="58" s="1"/>
  <c r="J9" i="58" s="1"/>
  <c r="Y9" i="58"/>
  <c r="X9" i="58"/>
  <c r="Q9" i="58"/>
  <c r="P9" i="58"/>
  <c r="O9" i="58"/>
  <c r="M9" i="58"/>
  <c r="H9" i="58"/>
  <c r="C9" i="58"/>
  <c r="AD8" i="58"/>
  <c r="J8" i="58" s="1"/>
  <c r="AB8" i="58"/>
  <c r="Y8" i="58"/>
  <c r="X8" i="58"/>
  <c r="P8" i="58"/>
  <c r="O8" i="58"/>
  <c r="Q8" i="58" s="1"/>
  <c r="M8" i="58"/>
  <c r="H8" i="58"/>
  <c r="C8" i="58"/>
  <c r="AB7" i="58"/>
  <c r="AD7" i="58" s="1"/>
  <c r="J7" i="58" s="1"/>
  <c r="K7" i="58" s="1"/>
  <c r="Y7" i="58"/>
  <c r="X7" i="58"/>
  <c r="P7" i="58"/>
  <c r="O7" i="58"/>
  <c r="Q7" i="58" s="1"/>
  <c r="M7" i="58"/>
  <c r="H7" i="58"/>
  <c r="C7" i="58"/>
  <c r="AD6" i="58"/>
  <c r="J6" i="58" s="1"/>
  <c r="AB6" i="58"/>
  <c r="Y6" i="58"/>
  <c r="X6" i="58"/>
  <c r="P6" i="58"/>
  <c r="O6" i="58"/>
  <c r="M6" i="58"/>
  <c r="H6" i="58"/>
  <c r="C6" i="58"/>
  <c r="AB5" i="58"/>
  <c r="AD5" i="58" s="1"/>
  <c r="J5" i="58" s="1"/>
  <c r="I5" i="58" s="1"/>
  <c r="Y5" i="58"/>
  <c r="X5" i="58"/>
  <c r="P5" i="58"/>
  <c r="O5" i="58"/>
  <c r="M5" i="58"/>
  <c r="H5" i="58"/>
  <c r="C5" i="58"/>
  <c r="AB4" i="58"/>
  <c r="AD4" i="58" s="1"/>
  <c r="J4" i="58" s="1"/>
  <c r="Y4" i="58"/>
  <c r="X4" i="58"/>
  <c r="Q4" i="58"/>
  <c r="P4" i="58"/>
  <c r="O4" i="58"/>
  <c r="M4" i="58"/>
  <c r="H4" i="58"/>
  <c r="C4" i="58"/>
  <c r="AG3" i="58"/>
  <c r="AF3" i="58"/>
  <c r="W3" i="58"/>
  <c r="G3" i="58"/>
  <c r="F3" i="58"/>
  <c r="D3" i="58"/>
  <c r="A2" i="58"/>
  <c r="A1" i="58"/>
  <c r="AB30" i="57"/>
  <c r="AD30" i="57" s="1"/>
  <c r="J30" i="57" s="1"/>
  <c r="K30" i="57" s="1"/>
  <c r="Y30" i="57"/>
  <c r="X30" i="57"/>
  <c r="V30" i="57"/>
  <c r="U30" i="57"/>
  <c r="T30" i="57"/>
  <c r="P30" i="57"/>
  <c r="O30" i="57"/>
  <c r="M30" i="57"/>
  <c r="H30" i="57"/>
  <c r="C30" i="57"/>
  <c r="AD29" i="57"/>
  <c r="J29" i="57" s="1"/>
  <c r="AB29" i="57"/>
  <c r="Y29" i="57"/>
  <c r="X29" i="57"/>
  <c r="P29" i="57"/>
  <c r="O29" i="57"/>
  <c r="M29" i="57"/>
  <c r="H29" i="57"/>
  <c r="C29" i="57"/>
  <c r="AB28" i="57"/>
  <c r="AD28" i="57" s="1"/>
  <c r="J28" i="57" s="1"/>
  <c r="K28" i="57" s="1"/>
  <c r="Y28" i="57"/>
  <c r="X28" i="57"/>
  <c r="Q28" i="57"/>
  <c r="P28" i="57"/>
  <c r="O28" i="57"/>
  <c r="M28" i="57"/>
  <c r="H28" i="57"/>
  <c r="C28" i="57"/>
  <c r="AB27" i="57"/>
  <c r="AD27" i="57" s="1"/>
  <c r="J27" i="57" s="1"/>
  <c r="Y27" i="57"/>
  <c r="X27" i="57"/>
  <c r="P27" i="57"/>
  <c r="Q27" i="57" s="1"/>
  <c r="O27" i="57"/>
  <c r="M27" i="57"/>
  <c r="H27" i="57"/>
  <c r="C27" i="57"/>
  <c r="AD26" i="57"/>
  <c r="J26" i="57" s="1"/>
  <c r="I26" i="57" s="1"/>
  <c r="AB26" i="57"/>
  <c r="Y26" i="57"/>
  <c r="X26" i="57"/>
  <c r="P26" i="57"/>
  <c r="O26" i="57"/>
  <c r="Q26" i="57" s="1"/>
  <c r="M26" i="57"/>
  <c r="H26" i="57"/>
  <c r="C26" i="57"/>
  <c r="AD25" i="57"/>
  <c r="J25" i="57" s="1"/>
  <c r="AB25" i="57"/>
  <c r="Y25" i="57"/>
  <c r="X25" i="57"/>
  <c r="P25" i="57"/>
  <c r="O25" i="57"/>
  <c r="Q25" i="57" s="1"/>
  <c r="M25" i="57"/>
  <c r="H25" i="57"/>
  <c r="C25" i="57"/>
  <c r="AB24" i="57"/>
  <c r="AD24" i="57" s="1"/>
  <c r="J24" i="57" s="1"/>
  <c r="Y24" i="57"/>
  <c r="X24" i="57"/>
  <c r="P24" i="57"/>
  <c r="O24" i="57"/>
  <c r="M24" i="57"/>
  <c r="H24" i="57"/>
  <c r="C24" i="57"/>
  <c r="AB23" i="57"/>
  <c r="AD23" i="57" s="1"/>
  <c r="J23" i="57" s="1"/>
  <c r="Y23" i="57"/>
  <c r="X23" i="57"/>
  <c r="P23" i="57"/>
  <c r="O23" i="57"/>
  <c r="M23" i="57"/>
  <c r="H23" i="57"/>
  <c r="C23" i="57"/>
  <c r="AF22" i="57"/>
  <c r="AB22" i="57"/>
  <c r="AD22" i="57" s="1"/>
  <c r="Y22" i="57"/>
  <c r="X22" i="57"/>
  <c r="Q22" i="57"/>
  <c r="P22" i="57"/>
  <c r="O22" i="57"/>
  <c r="M22" i="57"/>
  <c r="H22" i="57"/>
  <c r="C22" i="57"/>
  <c r="AD21" i="57"/>
  <c r="J21" i="57" s="1"/>
  <c r="AB21" i="57"/>
  <c r="Y21" i="57"/>
  <c r="X21" i="57"/>
  <c r="P21" i="57"/>
  <c r="O21" i="57"/>
  <c r="Q21" i="57" s="1"/>
  <c r="M21" i="57"/>
  <c r="H21" i="57"/>
  <c r="C21" i="57"/>
  <c r="AB20" i="57"/>
  <c r="AD20" i="57" s="1"/>
  <c r="Y20" i="57"/>
  <c r="X20" i="57"/>
  <c r="P20" i="57"/>
  <c r="O20" i="57"/>
  <c r="Q20" i="57" s="1"/>
  <c r="M20" i="57"/>
  <c r="J20" i="57"/>
  <c r="H20" i="57"/>
  <c r="C20" i="57"/>
  <c r="AF19" i="57"/>
  <c r="AB19" i="57"/>
  <c r="AD19" i="57" s="1"/>
  <c r="Y19" i="57"/>
  <c r="X19" i="57"/>
  <c r="P19" i="57"/>
  <c r="Q19" i="57" s="1"/>
  <c r="O19" i="57"/>
  <c r="M19" i="57"/>
  <c r="H19" i="57"/>
  <c r="C19" i="57"/>
  <c r="AB18" i="57"/>
  <c r="AD18" i="57" s="1"/>
  <c r="J18" i="57" s="1"/>
  <c r="Y18" i="57"/>
  <c r="X18" i="57"/>
  <c r="P18" i="57"/>
  <c r="O18" i="57"/>
  <c r="M18" i="57"/>
  <c r="H18" i="57"/>
  <c r="C18" i="57"/>
  <c r="AB17" i="57"/>
  <c r="AD17" i="57" s="1"/>
  <c r="J17" i="57" s="1"/>
  <c r="Y17" i="57"/>
  <c r="X17" i="57"/>
  <c r="P17" i="57"/>
  <c r="O17" i="57"/>
  <c r="M17" i="57"/>
  <c r="H17" i="57"/>
  <c r="C17" i="57"/>
  <c r="AB16" i="57"/>
  <c r="AD16" i="57" s="1"/>
  <c r="J16" i="57" s="1"/>
  <c r="Y16" i="57"/>
  <c r="X16" i="57"/>
  <c r="Q16" i="57"/>
  <c r="P16" i="57"/>
  <c r="O16" i="57"/>
  <c r="M16" i="57"/>
  <c r="H16" i="57"/>
  <c r="C16" i="57"/>
  <c r="AB15" i="57"/>
  <c r="AD15" i="57" s="1"/>
  <c r="J15" i="57" s="1"/>
  <c r="Y15" i="57"/>
  <c r="X15" i="57"/>
  <c r="P15" i="57"/>
  <c r="O15" i="57"/>
  <c r="M15" i="57"/>
  <c r="H15" i="57"/>
  <c r="C15" i="57"/>
  <c r="AB14" i="57"/>
  <c r="AD14" i="57" s="1"/>
  <c r="J14" i="57" s="1"/>
  <c r="Y14" i="57"/>
  <c r="X14" i="57"/>
  <c r="P14" i="57"/>
  <c r="Q14" i="57" s="1"/>
  <c r="O14" i="57"/>
  <c r="M14" i="57"/>
  <c r="H14" i="57"/>
  <c r="C14" i="57"/>
  <c r="AD13" i="57"/>
  <c r="J13" i="57" s="1"/>
  <c r="AB13" i="57"/>
  <c r="Y13" i="57"/>
  <c r="X13" i="57"/>
  <c r="P13" i="57"/>
  <c r="O13" i="57"/>
  <c r="M13" i="57"/>
  <c r="H13" i="57"/>
  <c r="C13" i="57"/>
  <c r="AD12" i="57"/>
  <c r="J12" i="57" s="1"/>
  <c r="I12" i="57" s="1"/>
  <c r="AB12" i="57"/>
  <c r="Y12" i="57"/>
  <c r="X12" i="57"/>
  <c r="P12" i="57"/>
  <c r="O12" i="57"/>
  <c r="M12" i="57"/>
  <c r="K12" i="57"/>
  <c r="H12" i="57"/>
  <c r="C12" i="57"/>
  <c r="AB11" i="57"/>
  <c r="AD11" i="57" s="1"/>
  <c r="J11" i="57" s="1"/>
  <c r="Y11" i="57"/>
  <c r="X11" i="57"/>
  <c r="Q11" i="57"/>
  <c r="P11" i="57"/>
  <c r="O11" i="57"/>
  <c r="M11" i="57"/>
  <c r="H11" i="57"/>
  <c r="C11" i="57"/>
  <c r="J10" i="57"/>
  <c r="AF3" i="57"/>
  <c r="D3" i="57"/>
  <c r="A2" i="57"/>
  <c r="A1" i="57"/>
  <c r="AB30" i="56"/>
  <c r="AD30" i="56" s="1"/>
  <c r="J30" i="56" s="1"/>
  <c r="Y30" i="56"/>
  <c r="X30" i="56"/>
  <c r="V30" i="56"/>
  <c r="U30" i="56"/>
  <c r="T30" i="56"/>
  <c r="P30" i="56"/>
  <c r="O30" i="56"/>
  <c r="Q30" i="56" s="1"/>
  <c r="M30" i="56"/>
  <c r="H30" i="56"/>
  <c r="C30" i="56"/>
  <c r="AB29" i="56"/>
  <c r="AD29" i="56" s="1"/>
  <c r="J29" i="56" s="1"/>
  <c r="Y29" i="56"/>
  <c r="X29" i="56"/>
  <c r="P29" i="56"/>
  <c r="O29" i="56"/>
  <c r="Q29" i="56" s="1"/>
  <c r="M29" i="56"/>
  <c r="H29" i="56"/>
  <c r="C29" i="56"/>
  <c r="AB28" i="56"/>
  <c r="AD28" i="56" s="1"/>
  <c r="J28" i="56" s="1"/>
  <c r="Y28" i="56"/>
  <c r="X28" i="56"/>
  <c r="P28" i="56"/>
  <c r="O28" i="56"/>
  <c r="Q28" i="56" s="1"/>
  <c r="M28" i="56"/>
  <c r="H28" i="56"/>
  <c r="C28" i="56"/>
  <c r="AB27" i="56"/>
  <c r="AD27" i="56" s="1"/>
  <c r="J27" i="56" s="1"/>
  <c r="Y27" i="56"/>
  <c r="X27" i="56"/>
  <c r="P27" i="56"/>
  <c r="O27" i="56"/>
  <c r="Q27" i="56" s="1"/>
  <c r="M27" i="56"/>
  <c r="H27" i="56"/>
  <c r="C27" i="56"/>
  <c r="AD26" i="56"/>
  <c r="J26" i="56" s="1"/>
  <c r="AB26" i="56"/>
  <c r="Y26" i="56"/>
  <c r="X26" i="56"/>
  <c r="P26" i="56"/>
  <c r="O26" i="56"/>
  <c r="Q26" i="56" s="1"/>
  <c r="M26" i="56"/>
  <c r="H26" i="56"/>
  <c r="C26" i="56"/>
  <c r="AB25" i="56"/>
  <c r="AD25" i="56" s="1"/>
  <c r="J25" i="56" s="1"/>
  <c r="K25" i="56" s="1"/>
  <c r="Y25" i="56"/>
  <c r="X25" i="56"/>
  <c r="P25" i="56"/>
  <c r="O25" i="56"/>
  <c r="M25" i="56"/>
  <c r="I25" i="56"/>
  <c r="H25" i="56"/>
  <c r="C25" i="56"/>
  <c r="AB24" i="56"/>
  <c r="AD24" i="56" s="1"/>
  <c r="J24" i="56" s="1"/>
  <c r="Y24" i="56"/>
  <c r="X24" i="56"/>
  <c r="P24" i="56"/>
  <c r="Q24" i="56" s="1"/>
  <c r="O24" i="56"/>
  <c r="M24" i="56"/>
  <c r="H24" i="56"/>
  <c r="C24" i="56"/>
  <c r="AB23" i="56"/>
  <c r="AD23" i="56" s="1"/>
  <c r="J23" i="56" s="1"/>
  <c r="Y23" i="56"/>
  <c r="X23" i="56"/>
  <c r="P23" i="56"/>
  <c r="O23" i="56"/>
  <c r="M23" i="56"/>
  <c r="H23" i="56"/>
  <c r="C23" i="56"/>
  <c r="AF22" i="56"/>
  <c r="AB22" i="56"/>
  <c r="AD22" i="56" s="1"/>
  <c r="Y22" i="56"/>
  <c r="X22" i="56"/>
  <c r="P22" i="56"/>
  <c r="O22" i="56"/>
  <c r="M22" i="56"/>
  <c r="H22" i="56"/>
  <c r="C22" i="56"/>
  <c r="AD21" i="56"/>
  <c r="J21" i="56" s="1"/>
  <c r="AB21" i="56"/>
  <c r="Y21" i="56"/>
  <c r="X21" i="56"/>
  <c r="P21" i="56"/>
  <c r="O21" i="56"/>
  <c r="M21" i="56"/>
  <c r="H21" i="56"/>
  <c r="C21" i="56"/>
  <c r="AD20" i="56"/>
  <c r="J20" i="56" s="1"/>
  <c r="I20" i="56" s="1"/>
  <c r="AB20" i="56"/>
  <c r="Y20" i="56"/>
  <c r="X20" i="56"/>
  <c r="P20" i="56"/>
  <c r="O20" i="56"/>
  <c r="M20" i="56"/>
  <c r="K20" i="56"/>
  <c r="H20" i="56"/>
  <c r="C20" i="56"/>
  <c r="AF19" i="56"/>
  <c r="AB19" i="56"/>
  <c r="AD19" i="56" s="1"/>
  <c r="Y19" i="56"/>
  <c r="X19" i="56"/>
  <c r="Q19" i="56"/>
  <c r="P19" i="56"/>
  <c r="O19" i="56"/>
  <c r="M19" i="56"/>
  <c r="H19" i="56"/>
  <c r="C19" i="56"/>
  <c r="AB18" i="56"/>
  <c r="AD18" i="56" s="1"/>
  <c r="J18" i="56" s="1"/>
  <c r="Y18" i="56"/>
  <c r="X18" i="56"/>
  <c r="P18" i="56"/>
  <c r="Q18" i="56" s="1"/>
  <c r="O18" i="56"/>
  <c r="M18" i="56"/>
  <c r="H18" i="56"/>
  <c r="C18" i="56"/>
  <c r="AD17" i="56"/>
  <c r="J17" i="56" s="1"/>
  <c r="AB17" i="56"/>
  <c r="Y17" i="56"/>
  <c r="X17" i="56"/>
  <c r="P17" i="56"/>
  <c r="O17" i="56"/>
  <c r="M17" i="56"/>
  <c r="H17" i="56"/>
  <c r="C17" i="56"/>
  <c r="AD16" i="56"/>
  <c r="J16" i="56" s="1"/>
  <c r="AB16" i="56"/>
  <c r="Y16" i="56"/>
  <c r="X16" i="56"/>
  <c r="P16" i="56"/>
  <c r="O16" i="56"/>
  <c r="Q16" i="56" s="1"/>
  <c r="M16" i="56"/>
  <c r="H16" i="56"/>
  <c r="C16" i="56"/>
  <c r="AB15" i="56"/>
  <c r="AD15" i="56" s="1"/>
  <c r="J15" i="56" s="1"/>
  <c r="Y15" i="56"/>
  <c r="X15" i="56"/>
  <c r="P15" i="56"/>
  <c r="O15" i="56"/>
  <c r="Q15" i="56" s="1"/>
  <c r="M15" i="56"/>
  <c r="H15" i="56"/>
  <c r="C15" i="56"/>
  <c r="AB14" i="56"/>
  <c r="AD14" i="56" s="1"/>
  <c r="Y14" i="56"/>
  <c r="X14" i="56"/>
  <c r="P14" i="56"/>
  <c r="O14" i="56"/>
  <c r="Q14" i="56" s="1"/>
  <c r="M14" i="56"/>
  <c r="J14" i="56"/>
  <c r="H14" i="56"/>
  <c r="C14" i="56"/>
  <c r="AB13" i="56"/>
  <c r="AD13" i="56" s="1"/>
  <c r="J13" i="56" s="1"/>
  <c r="Y13" i="56"/>
  <c r="X13" i="56"/>
  <c r="P13" i="56"/>
  <c r="O13" i="56"/>
  <c r="M13" i="56"/>
  <c r="H13" i="56"/>
  <c r="C13" i="56"/>
  <c r="AB12" i="56"/>
  <c r="AD12" i="56" s="1"/>
  <c r="J12" i="56" s="1"/>
  <c r="Y12" i="56"/>
  <c r="X12" i="56"/>
  <c r="P12" i="56"/>
  <c r="O12" i="56"/>
  <c r="M12" i="56"/>
  <c r="H12" i="56"/>
  <c r="C12" i="56"/>
  <c r="AB11" i="56"/>
  <c r="AD11" i="56" s="1"/>
  <c r="J11" i="56" s="1"/>
  <c r="Y11" i="56"/>
  <c r="X11" i="56"/>
  <c r="Q11" i="56"/>
  <c r="P11" i="56"/>
  <c r="O11" i="56"/>
  <c r="M11" i="56"/>
  <c r="H11" i="56"/>
  <c r="C11" i="56"/>
  <c r="AB10" i="56"/>
  <c r="AD10" i="56" s="1"/>
  <c r="J10" i="56" s="1"/>
  <c r="Y10" i="56"/>
  <c r="X10" i="56"/>
  <c r="P10" i="56"/>
  <c r="Q10" i="56" s="1"/>
  <c r="O10" i="56"/>
  <c r="M10" i="56"/>
  <c r="H10" i="56"/>
  <c r="C10" i="56"/>
  <c r="AB9" i="56"/>
  <c r="AD9" i="56" s="1"/>
  <c r="J9" i="56" s="1"/>
  <c r="Y9" i="56"/>
  <c r="X9" i="56"/>
  <c r="P9" i="56"/>
  <c r="Q9" i="56" s="1"/>
  <c r="O9" i="56"/>
  <c r="M9" i="56"/>
  <c r="H9" i="56"/>
  <c r="C9" i="56"/>
  <c r="AD8" i="56"/>
  <c r="J8" i="56" s="1"/>
  <c r="K8" i="56" s="1"/>
  <c r="AB8" i="56"/>
  <c r="Y8" i="56"/>
  <c r="X8" i="56"/>
  <c r="P8" i="56"/>
  <c r="O8" i="56"/>
  <c r="Q8" i="56" s="1"/>
  <c r="M8" i="56"/>
  <c r="I8" i="56"/>
  <c r="H8" i="56"/>
  <c r="C8" i="56"/>
  <c r="AB7" i="56"/>
  <c r="AD7" i="56" s="1"/>
  <c r="J7" i="56" s="1"/>
  <c r="Y7" i="56"/>
  <c r="X7" i="56"/>
  <c r="P7" i="56"/>
  <c r="O7" i="56"/>
  <c r="Q7" i="56" s="1"/>
  <c r="M7" i="56"/>
  <c r="H7" i="56"/>
  <c r="C7" i="56"/>
  <c r="AB6" i="56"/>
  <c r="AD6" i="56" s="1"/>
  <c r="J6" i="56" s="1"/>
  <c r="Y6" i="56"/>
  <c r="X6" i="56"/>
  <c r="P6" i="56"/>
  <c r="O6" i="56"/>
  <c r="Q6" i="56" s="1"/>
  <c r="M6" i="56"/>
  <c r="H6" i="56"/>
  <c r="C6" i="56"/>
  <c r="AB5" i="56"/>
  <c r="AD5" i="56" s="1"/>
  <c r="J5" i="56" s="1"/>
  <c r="Y5" i="56"/>
  <c r="X5" i="56"/>
  <c r="P5" i="56"/>
  <c r="O5" i="56"/>
  <c r="Q5" i="56" s="1"/>
  <c r="M5" i="56"/>
  <c r="H5" i="56"/>
  <c r="C5" i="56"/>
  <c r="AB4" i="56"/>
  <c r="AD4" i="56" s="1"/>
  <c r="J4" i="56" s="1"/>
  <c r="Y4" i="56"/>
  <c r="X4" i="56"/>
  <c r="P4" i="56"/>
  <c r="O4" i="56"/>
  <c r="M4" i="56"/>
  <c r="H4" i="56"/>
  <c r="C4" i="56"/>
  <c r="AG3" i="56"/>
  <c r="AF3" i="56"/>
  <c r="W3" i="56"/>
  <c r="G3" i="56"/>
  <c r="F3" i="56"/>
  <c r="D3" i="56"/>
  <c r="A2" i="56"/>
  <c r="A1" i="56"/>
  <c r="AD30" i="55"/>
  <c r="AB30" i="55"/>
  <c r="Y30" i="55"/>
  <c r="X30" i="55"/>
  <c r="V30" i="55"/>
  <c r="U30" i="55"/>
  <c r="T30" i="55"/>
  <c r="P30" i="55"/>
  <c r="O30" i="55"/>
  <c r="Q30" i="55" s="1"/>
  <c r="M30" i="55"/>
  <c r="K30" i="55"/>
  <c r="J30" i="55"/>
  <c r="I30" i="55" s="1"/>
  <c r="H30" i="55"/>
  <c r="C30" i="55"/>
  <c r="AD29" i="55"/>
  <c r="J29" i="55" s="1"/>
  <c r="K29" i="55" s="1"/>
  <c r="AB29" i="55"/>
  <c r="Y29" i="55"/>
  <c r="X29" i="55"/>
  <c r="Q29" i="55"/>
  <c r="P29" i="55"/>
  <c r="O29" i="55"/>
  <c r="M29" i="55"/>
  <c r="I29" i="55"/>
  <c r="H29" i="55"/>
  <c r="C29" i="55"/>
  <c r="AB28" i="55"/>
  <c r="AD28" i="55" s="1"/>
  <c r="J28" i="55" s="1"/>
  <c r="Y28" i="55"/>
  <c r="X28" i="55"/>
  <c r="P28" i="55"/>
  <c r="O28" i="55"/>
  <c r="M28" i="55"/>
  <c r="H28" i="55"/>
  <c r="C28" i="55"/>
  <c r="AB27" i="55"/>
  <c r="AD27" i="55" s="1"/>
  <c r="J27" i="55" s="1"/>
  <c r="I27" i="55" s="1"/>
  <c r="Y27" i="55"/>
  <c r="X27" i="55"/>
  <c r="P27" i="55"/>
  <c r="O27" i="55"/>
  <c r="M27" i="55"/>
  <c r="H27" i="55"/>
  <c r="C27" i="55"/>
  <c r="AB26" i="55"/>
  <c r="AD26" i="55" s="1"/>
  <c r="J26" i="55" s="1"/>
  <c r="Y26" i="55"/>
  <c r="X26" i="55"/>
  <c r="P26" i="55"/>
  <c r="O26" i="55"/>
  <c r="Q26" i="55" s="1"/>
  <c r="M26" i="55"/>
  <c r="H26" i="55"/>
  <c r="C26" i="55"/>
  <c r="AD25" i="55"/>
  <c r="J25" i="55" s="1"/>
  <c r="I25" i="55" s="1"/>
  <c r="AB25" i="55"/>
  <c r="Y25" i="55"/>
  <c r="X25" i="55"/>
  <c r="P25" i="55"/>
  <c r="O25" i="55"/>
  <c r="Q25" i="55" s="1"/>
  <c r="M25" i="55"/>
  <c r="H25" i="55"/>
  <c r="C25" i="55"/>
  <c r="AB24" i="55"/>
  <c r="AD24" i="55" s="1"/>
  <c r="J24" i="55" s="1"/>
  <c r="K24" i="55" s="1"/>
  <c r="Y24" i="55"/>
  <c r="X24" i="55"/>
  <c r="P24" i="55"/>
  <c r="O24" i="55"/>
  <c r="Q24" i="55" s="1"/>
  <c r="M24" i="55"/>
  <c r="I24" i="55"/>
  <c r="H24" i="55"/>
  <c r="C24" i="55"/>
  <c r="AD23" i="55"/>
  <c r="J23" i="55" s="1"/>
  <c r="K23" i="55" s="1"/>
  <c r="AB23" i="55"/>
  <c r="Y23" i="55"/>
  <c r="X23" i="55"/>
  <c r="P23" i="55"/>
  <c r="O23" i="55"/>
  <c r="M23" i="55"/>
  <c r="H23" i="55"/>
  <c r="C23" i="55"/>
  <c r="AF22" i="55"/>
  <c r="AD22" i="55"/>
  <c r="AB22" i="55"/>
  <c r="Y22" i="55"/>
  <c r="X22" i="55"/>
  <c r="P22" i="55"/>
  <c r="O22" i="55"/>
  <c r="Q22" i="55" s="1"/>
  <c r="M22" i="55"/>
  <c r="J22" i="55"/>
  <c r="H22" i="55"/>
  <c r="C22" i="55"/>
  <c r="AB21" i="55"/>
  <c r="AD21" i="55" s="1"/>
  <c r="Y21" i="55"/>
  <c r="X21" i="55"/>
  <c r="P21" i="55"/>
  <c r="O21" i="55"/>
  <c r="Q21" i="55" s="1"/>
  <c r="M21" i="55"/>
  <c r="K21" i="55"/>
  <c r="J21" i="55"/>
  <c r="I21" i="55" s="1"/>
  <c r="H21" i="55"/>
  <c r="C21" i="55"/>
  <c r="AB20" i="55"/>
  <c r="AD20" i="55" s="1"/>
  <c r="Y20" i="55"/>
  <c r="X20" i="55"/>
  <c r="Q20" i="55"/>
  <c r="P20" i="55"/>
  <c r="O20" i="55"/>
  <c r="M20" i="55"/>
  <c r="J20" i="55"/>
  <c r="K20" i="55" s="1"/>
  <c r="H20" i="55"/>
  <c r="C20" i="55"/>
  <c r="AF19" i="55"/>
  <c r="AD19" i="55"/>
  <c r="AB19" i="55"/>
  <c r="Y19" i="55"/>
  <c r="X19" i="55"/>
  <c r="P19" i="55"/>
  <c r="O19" i="55"/>
  <c r="Q19" i="55" s="1"/>
  <c r="M19" i="55"/>
  <c r="H19" i="55"/>
  <c r="C19" i="55"/>
  <c r="AB18" i="55"/>
  <c r="AD18" i="55" s="1"/>
  <c r="J18" i="55" s="1"/>
  <c r="Y18" i="55"/>
  <c r="X18" i="55"/>
  <c r="P18" i="55"/>
  <c r="O18" i="55"/>
  <c r="M18" i="55"/>
  <c r="H18" i="55"/>
  <c r="C18" i="55"/>
  <c r="AB17" i="55"/>
  <c r="AD17" i="55" s="1"/>
  <c r="J17" i="55" s="1"/>
  <c r="K17" i="55" s="1"/>
  <c r="Y17" i="55"/>
  <c r="X17" i="55"/>
  <c r="Q17" i="55"/>
  <c r="P17" i="55"/>
  <c r="O17" i="55"/>
  <c r="M17" i="55"/>
  <c r="H17" i="55"/>
  <c r="C17" i="55"/>
  <c r="AB16" i="55"/>
  <c r="AD16" i="55" s="1"/>
  <c r="J16" i="55" s="1"/>
  <c r="Y16" i="55"/>
  <c r="X16" i="55"/>
  <c r="P16" i="55"/>
  <c r="O16" i="55"/>
  <c r="M16" i="55"/>
  <c r="H16" i="55"/>
  <c r="C16" i="55"/>
  <c r="AB15" i="55"/>
  <c r="AD15" i="55" s="1"/>
  <c r="J15" i="55" s="1"/>
  <c r="Y15" i="55"/>
  <c r="X15" i="55"/>
  <c r="Q15" i="55"/>
  <c r="P15" i="55"/>
  <c r="O15" i="55"/>
  <c r="M15" i="55"/>
  <c r="H15" i="55"/>
  <c r="C15" i="55"/>
  <c r="AB14" i="55"/>
  <c r="AD14" i="55" s="1"/>
  <c r="J14" i="55" s="1"/>
  <c r="Y14" i="55"/>
  <c r="X14" i="55"/>
  <c r="Q14" i="55"/>
  <c r="P14" i="55"/>
  <c r="O14" i="55"/>
  <c r="M14" i="55"/>
  <c r="H14" i="55"/>
  <c r="C14" i="55"/>
  <c r="AD13" i="55"/>
  <c r="J13" i="55" s="1"/>
  <c r="AB13" i="55"/>
  <c r="Y13" i="55"/>
  <c r="X13" i="55"/>
  <c r="P13" i="55"/>
  <c r="O13" i="55"/>
  <c r="Q13" i="55" s="1"/>
  <c r="M13" i="55"/>
  <c r="H13" i="55"/>
  <c r="C13" i="55"/>
  <c r="AB12" i="55"/>
  <c r="AD12" i="55" s="1"/>
  <c r="Y12" i="55"/>
  <c r="X12" i="55"/>
  <c r="P12" i="55"/>
  <c r="O12" i="55"/>
  <c r="Q12" i="55" s="1"/>
  <c r="M12" i="55"/>
  <c r="J12" i="55"/>
  <c r="H12" i="55"/>
  <c r="C12" i="55"/>
  <c r="AD11" i="55"/>
  <c r="J11" i="55" s="1"/>
  <c r="AB11" i="55"/>
  <c r="Y11" i="55"/>
  <c r="X11" i="55"/>
  <c r="P11" i="55"/>
  <c r="O11" i="55"/>
  <c r="Q11" i="55" s="1"/>
  <c r="M11" i="55"/>
  <c r="H11" i="55"/>
  <c r="C11" i="55"/>
  <c r="AB10" i="55"/>
  <c r="AD10" i="55" s="1"/>
  <c r="J10" i="55" s="1"/>
  <c r="I10" i="55" s="1"/>
  <c r="Y10" i="55"/>
  <c r="X10" i="55"/>
  <c r="P10" i="55"/>
  <c r="O10" i="55"/>
  <c r="M10" i="55"/>
  <c r="H10" i="55"/>
  <c r="C10" i="55"/>
  <c r="AB9" i="55"/>
  <c r="AD9" i="55" s="1"/>
  <c r="J9" i="55" s="1"/>
  <c r="Y9" i="55"/>
  <c r="X9" i="55"/>
  <c r="Q9" i="55"/>
  <c r="P9" i="55"/>
  <c r="O9" i="55"/>
  <c r="M9" i="55"/>
  <c r="H9" i="55"/>
  <c r="C9" i="55"/>
  <c r="AB8" i="55"/>
  <c r="AD8" i="55" s="1"/>
  <c r="J8" i="55" s="1"/>
  <c r="Y8" i="55"/>
  <c r="X8" i="55"/>
  <c r="P8" i="55"/>
  <c r="O8" i="55"/>
  <c r="M8" i="55"/>
  <c r="H8" i="55"/>
  <c r="C8" i="55"/>
  <c r="AB7" i="55"/>
  <c r="AD7" i="55" s="1"/>
  <c r="J7" i="55" s="1"/>
  <c r="Y7" i="55"/>
  <c r="X7" i="55"/>
  <c r="Q7" i="55"/>
  <c r="P7" i="55"/>
  <c r="O7" i="55"/>
  <c r="M7" i="55"/>
  <c r="H7" i="55"/>
  <c r="C7" i="55"/>
  <c r="AB6" i="55"/>
  <c r="AD6" i="55" s="1"/>
  <c r="J6" i="55" s="1"/>
  <c r="Y6" i="55"/>
  <c r="X6" i="55"/>
  <c r="P6" i="55"/>
  <c r="O6" i="55"/>
  <c r="Q6" i="55" s="1"/>
  <c r="M6" i="55"/>
  <c r="H6" i="55"/>
  <c r="C6" i="55"/>
  <c r="AB5" i="55"/>
  <c r="AD5" i="55" s="1"/>
  <c r="J5" i="55" s="1"/>
  <c r="Y5" i="55"/>
  <c r="X5" i="55"/>
  <c r="P5" i="55"/>
  <c r="O5" i="55"/>
  <c r="M5" i="55"/>
  <c r="H5" i="55"/>
  <c r="C5" i="55"/>
  <c r="AB4" i="55"/>
  <c r="AD4" i="55" s="1"/>
  <c r="J4" i="55" s="1"/>
  <c r="Y4" i="55"/>
  <c r="X4" i="55"/>
  <c r="P4" i="55"/>
  <c r="O4" i="55"/>
  <c r="M4" i="55"/>
  <c r="H4" i="55"/>
  <c r="C4" i="55"/>
  <c r="AG3" i="55"/>
  <c r="AF3" i="55"/>
  <c r="W3" i="55"/>
  <c r="G3" i="55"/>
  <c r="F3" i="55"/>
  <c r="D3" i="55"/>
  <c r="A2" i="55"/>
  <c r="A1" i="55"/>
  <c r="AB30" i="54"/>
  <c r="AD30" i="54" s="1"/>
  <c r="J30" i="54" s="1"/>
  <c r="Y30" i="54"/>
  <c r="X30" i="54"/>
  <c r="P30" i="54"/>
  <c r="O30" i="54"/>
  <c r="M30" i="54"/>
  <c r="H30" i="54"/>
  <c r="C30" i="54"/>
  <c r="AB29" i="54"/>
  <c r="AD29" i="54" s="1"/>
  <c r="J29" i="54" s="1"/>
  <c r="Y29" i="54"/>
  <c r="X29" i="54"/>
  <c r="P29" i="54"/>
  <c r="O29" i="54"/>
  <c r="M29" i="54"/>
  <c r="H29" i="54"/>
  <c r="C29" i="54"/>
  <c r="AB28" i="54"/>
  <c r="AD28" i="54" s="1"/>
  <c r="J28" i="54" s="1"/>
  <c r="Y28" i="54"/>
  <c r="X28" i="54"/>
  <c r="Q28" i="54"/>
  <c r="P28" i="54"/>
  <c r="O28" i="54"/>
  <c r="M28" i="54"/>
  <c r="H28" i="54"/>
  <c r="C28" i="54"/>
  <c r="AD27" i="54"/>
  <c r="J27" i="54" s="1"/>
  <c r="AB27" i="54"/>
  <c r="Y27" i="54"/>
  <c r="X27" i="54"/>
  <c r="P27" i="54"/>
  <c r="O27" i="54"/>
  <c r="Q27" i="54" s="1"/>
  <c r="M27" i="54"/>
  <c r="H27" i="54"/>
  <c r="C27" i="54"/>
  <c r="AB26" i="54"/>
  <c r="AD26" i="54" s="1"/>
  <c r="J26" i="54" s="1"/>
  <c r="Y26" i="54"/>
  <c r="X26" i="54"/>
  <c r="P26" i="54"/>
  <c r="O26" i="54"/>
  <c r="Q26" i="54" s="1"/>
  <c r="M26" i="54"/>
  <c r="H26" i="54"/>
  <c r="C26" i="54"/>
  <c r="AG3" i="54"/>
  <c r="AF3" i="54"/>
  <c r="W3" i="54"/>
  <c r="G3" i="54"/>
  <c r="F3" i="54"/>
  <c r="D3" i="54"/>
  <c r="A2" i="54"/>
  <c r="A1" i="54"/>
  <c r="AB30" i="53"/>
  <c r="AD30" i="53" s="1"/>
  <c r="J30" i="53" s="1"/>
  <c r="Y30" i="53"/>
  <c r="X30" i="53"/>
  <c r="P30" i="53"/>
  <c r="O30" i="53"/>
  <c r="M30" i="53"/>
  <c r="H30" i="53"/>
  <c r="C30" i="53"/>
  <c r="AB29" i="53"/>
  <c r="AD29" i="53" s="1"/>
  <c r="J29" i="53" s="1"/>
  <c r="I29" i="53" s="1"/>
  <c r="Y29" i="53"/>
  <c r="X29" i="53"/>
  <c r="P29" i="53"/>
  <c r="O29" i="53"/>
  <c r="Q29" i="53" s="1"/>
  <c r="M29" i="53"/>
  <c r="H29" i="53"/>
  <c r="C29" i="53"/>
  <c r="AB28" i="53"/>
  <c r="AD28" i="53" s="1"/>
  <c r="J28" i="53" s="1"/>
  <c r="Y28" i="53"/>
  <c r="X28" i="53"/>
  <c r="P28" i="53"/>
  <c r="O28" i="53"/>
  <c r="M28" i="53"/>
  <c r="H28" i="53"/>
  <c r="C28" i="53"/>
  <c r="AD27" i="53"/>
  <c r="J27" i="53" s="1"/>
  <c r="AB27" i="53"/>
  <c r="Y27" i="53"/>
  <c r="X27" i="53"/>
  <c r="P27" i="53"/>
  <c r="O27" i="53"/>
  <c r="Q27" i="53" s="1"/>
  <c r="M27" i="53"/>
  <c r="H27" i="53"/>
  <c r="C27" i="53"/>
  <c r="AB26" i="53"/>
  <c r="AD26" i="53" s="1"/>
  <c r="J26" i="53" s="1"/>
  <c r="Y26" i="53"/>
  <c r="X26" i="53"/>
  <c r="P26" i="53"/>
  <c r="O26" i="53"/>
  <c r="Q26" i="53" s="1"/>
  <c r="M26" i="53"/>
  <c r="H26" i="53"/>
  <c r="C26" i="53"/>
  <c r="AG3" i="53"/>
  <c r="AF3" i="53"/>
  <c r="W3" i="53"/>
  <c r="G3" i="53"/>
  <c r="F3" i="53"/>
  <c r="D3" i="53"/>
  <c r="A2" i="53"/>
  <c r="A1" i="53"/>
  <c r="AB30" i="52"/>
  <c r="AD30" i="52" s="1"/>
  <c r="J30" i="52" s="1"/>
  <c r="Y30" i="52"/>
  <c r="X30" i="52"/>
  <c r="P30" i="52"/>
  <c r="O30" i="52"/>
  <c r="M30" i="52"/>
  <c r="H30" i="52"/>
  <c r="C30" i="52"/>
  <c r="AB29" i="52"/>
  <c r="AD29" i="52" s="1"/>
  <c r="J29" i="52" s="1"/>
  <c r="Y29" i="52"/>
  <c r="X29" i="52"/>
  <c r="P29" i="52"/>
  <c r="Q29" i="52" s="1"/>
  <c r="O29" i="52"/>
  <c r="M29" i="52"/>
  <c r="H29" i="52"/>
  <c r="C29" i="52"/>
  <c r="AB28" i="52"/>
  <c r="AD28" i="52" s="1"/>
  <c r="J28" i="52" s="1"/>
  <c r="Y28" i="52"/>
  <c r="X28" i="52"/>
  <c r="Q28" i="52"/>
  <c r="P28" i="52"/>
  <c r="O28" i="52"/>
  <c r="M28" i="52"/>
  <c r="H28" i="52"/>
  <c r="C28" i="52"/>
  <c r="AB27" i="52"/>
  <c r="AD27" i="52" s="1"/>
  <c r="J27" i="52" s="1"/>
  <c r="Y27" i="52"/>
  <c r="X27" i="52"/>
  <c r="P27" i="52"/>
  <c r="O27" i="52"/>
  <c r="M27" i="52"/>
  <c r="H27" i="52"/>
  <c r="C27" i="52"/>
  <c r="AB26" i="52"/>
  <c r="AD26" i="52" s="1"/>
  <c r="Y26" i="52"/>
  <c r="Y3" i="52" s="1"/>
  <c r="X26" i="52"/>
  <c r="P26" i="52"/>
  <c r="O26" i="52"/>
  <c r="M26" i="52"/>
  <c r="J26" i="52"/>
  <c r="I26" i="52" s="1"/>
  <c r="H26" i="52"/>
  <c r="C26" i="52"/>
  <c r="AG3" i="52"/>
  <c r="AF3" i="52"/>
  <c r="W3" i="52"/>
  <c r="G3" i="52"/>
  <c r="D3" i="52"/>
  <c r="A2" i="52"/>
  <c r="A1" i="52"/>
  <c r="AB30" i="51"/>
  <c r="AD30" i="51" s="1"/>
  <c r="J30" i="51" s="1"/>
  <c r="K30" i="51" s="1"/>
  <c r="Y30" i="51"/>
  <c r="X30" i="51"/>
  <c r="V30" i="51"/>
  <c r="U30" i="51"/>
  <c r="T30" i="51"/>
  <c r="Q30" i="51"/>
  <c r="P30" i="51"/>
  <c r="O30" i="51"/>
  <c r="M30" i="51"/>
  <c r="H30" i="51"/>
  <c r="C30" i="51"/>
  <c r="AB29" i="51"/>
  <c r="AD29" i="51" s="1"/>
  <c r="J29" i="51" s="1"/>
  <c r="Y29" i="51"/>
  <c r="X29" i="51"/>
  <c r="P29" i="51"/>
  <c r="O29" i="51"/>
  <c r="M29" i="51"/>
  <c r="H29" i="51"/>
  <c r="C29" i="51"/>
  <c r="AB28" i="51"/>
  <c r="AD28" i="51" s="1"/>
  <c r="J28" i="51" s="1"/>
  <c r="Y28" i="51"/>
  <c r="X28" i="51"/>
  <c r="P28" i="51"/>
  <c r="Q28" i="51" s="1"/>
  <c r="O28" i="51"/>
  <c r="M28" i="51"/>
  <c r="H28" i="51"/>
  <c r="C28" i="51"/>
  <c r="AB27" i="51"/>
  <c r="AD27" i="51" s="1"/>
  <c r="J27" i="51" s="1"/>
  <c r="Y27" i="51"/>
  <c r="X27" i="51"/>
  <c r="P27" i="51"/>
  <c r="O27" i="51"/>
  <c r="Q27" i="51" s="1"/>
  <c r="M27" i="51"/>
  <c r="H27" i="51"/>
  <c r="C27" i="51"/>
  <c r="AD26" i="51"/>
  <c r="J26" i="51" s="1"/>
  <c r="AB26" i="51"/>
  <c r="Y26" i="51"/>
  <c r="X26" i="51"/>
  <c r="P26" i="51"/>
  <c r="O26" i="51"/>
  <c r="M26" i="51"/>
  <c r="H26" i="51"/>
  <c r="C26" i="51"/>
  <c r="AB25" i="51"/>
  <c r="AD25" i="51" s="1"/>
  <c r="Y25" i="51"/>
  <c r="X25" i="51"/>
  <c r="P25" i="51"/>
  <c r="O25" i="51"/>
  <c r="M25" i="51"/>
  <c r="J25" i="51"/>
  <c r="K25" i="51" s="1"/>
  <c r="H25" i="51"/>
  <c r="C25" i="51"/>
  <c r="AB24" i="51"/>
  <c r="AD24" i="51" s="1"/>
  <c r="J24" i="51" s="1"/>
  <c r="Y24" i="51"/>
  <c r="X24" i="51"/>
  <c r="P24" i="51"/>
  <c r="Q24" i="51" s="1"/>
  <c r="O24" i="51"/>
  <c r="M24" i="51"/>
  <c r="H24" i="51"/>
  <c r="C24" i="51"/>
  <c r="AD23" i="51"/>
  <c r="J23" i="51" s="1"/>
  <c r="I23" i="51" s="1"/>
  <c r="AB23" i="51"/>
  <c r="Y23" i="51"/>
  <c r="X23" i="51"/>
  <c r="P23" i="51"/>
  <c r="O23" i="51"/>
  <c r="M23" i="51"/>
  <c r="H23" i="51"/>
  <c r="C23" i="51"/>
  <c r="AF22" i="51"/>
  <c r="AB22" i="51"/>
  <c r="AD22" i="51" s="1"/>
  <c r="Y22" i="51"/>
  <c r="X22" i="51"/>
  <c r="P22" i="51"/>
  <c r="O22" i="51"/>
  <c r="Q22" i="51" s="1"/>
  <c r="M22" i="51"/>
  <c r="H22" i="51"/>
  <c r="C22" i="51"/>
  <c r="AB21" i="51"/>
  <c r="AD21" i="51" s="1"/>
  <c r="J21" i="51" s="1"/>
  <c r="Y21" i="51"/>
  <c r="X21" i="51"/>
  <c r="P21" i="51"/>
  <c r="O21" i="51"/>
  <c r="M21" i="51"/>
  <c r="H21" i="51"/>
  <c r="C21" i="51"/>
  <c r="AB20" i="51"/>
  <c r="AD20" i="51" s="1"/>
  <c r="J20" i="51" s="1"/>
  <c r="Y20" i="51"/>
  <c r="X20" i="51"/>
  <c r="P20" i="51"/>
  <c r="O20" i="51"/>
  <c r="M20" i="51"/>
  <c r="H20" i="51"/>
  <c r="C20" i="51"/>
  <c r="AF19" i="51"/>
  <c r="AB19" i="51"/>
  <c r="AD19" i="51" s="1"/>
  <c r="Y19" i="51"/>
  <c r="X19" i="51"/>
  <c r="P19" i="51"/>
  <c r="O19" i="51"/>
  <c r="M19" i="51"/>
  <c r="H19" i="51"/>
  <c r="C19" i="51"/>
  <c r="AF18" i="51"/>
  <c r="AB18" i="51"/>
  <c r="AD18" i="51" s="1"/>
  <c r="J18" i="51" s="1"/>
  <c r="Y18" i="51"/>
  <c r="X18" i="51"/>
  <c r="P18" i="51"/>
  <c r="O18" i="51"/>
  <c r="Q18" i="51" s="1"/>
  <c r="M18" i="51"/>
  <c r="H18" i="51"/>
  <c r="C18" i="51"/>
  <c r="AF17" i="51"/>
  <c r="AB17" i="51"/>
  <c r="AD17" i="51" s="1"/>
  <c r="Y17" i="51"/>
  <c r="X17" i="51"/>
  <c r="P17" i="51"/>
  <c r="O17" i="51"/>
  <c r="M17" i="51"/>
  <c r="H17" i="51"/>
  <c r="C17" i="51"/>
  <c r="AF16" i="51"/>
  <c r="AB16" i="51"/>
  <c r="AD16" i="51" s="1"/>
  <c r="Y16" i="51"/>
  <c r="X16" i="51"/>
  <c r="P16" i="51"/>
  <c r="O16" i="51"/>
  <c r="Q16" i="51" s="1"/>
  <c r="M16" i="51"/>
  <c r="H16" i="51"/>
  <c r="C16" i="51"/>
  <c r="AF15" i="51"/>
  <c r="AB15" i="51"/>
  <c r="AD15" i="51" s="1"/>
  <c r="J15" i="51" s="1"/>
  <c r="Y15" i="51"/>
  <c r="X15" i="51"/>
  <c r="P15" i="51"/>
  <c r="O15" i="51"/>
  <c r="M15" i="51"/>
  <c r="H15" i="51"/>
  <c r="C15" i="51"/>
  <c r="AF14" i="51"/>
  <c r="AB14" i="51"/>
  <c r="AD14" i="51" s="1"/>
  <c r="Y14" i="51"/>
  <c r="X14" i="51"/>
  <c r="P14" i="51"/>
  <c r="O14" i="51"/>
  <c r="Q14" i="51" s="1"/>
  <c r="M14" i="51"/>
  <c r="H14" i="51"/>
  <c r="C14" i="51"/>
  <c r="AF13" i="51"/>
  <c r="AB13" i="51"/>
  <c r="AD13" i="51" s="1"/>
  <c r="Y13" i="51"/>
  <c r="X13" i="51"/>
  <c r="P13" i="51"/>
  <c r="O13" i="51"/>
  <c r="Q13" i="51" s="1"/>
  <c r="M13" i="51"/>
  <c r="H13" i="51"/>
  <c r="C13" i="51"/>
  <c r="AF12" i="51"/>
  <c r="AB12" i="51"/>
  <c r="AD12" i="51" s="1"/>
  <c r="Y12" i="51"/>
  <c r="X12" i="51"/>
  <c r="P12" i="51"/>
  <c r="O12" i="51"/>
  <c r="M12" i="51"/>
  <c r="H12" i="51"/>
  <c r="C12" i="51"/>
  <c r="AF11" i="51"/>
  <c r="AB11" i="51"/>
  <c r="AD11" i="51" s="1"/>
  <c r="Y11" i="51"/>
  <c r="X11" i="51"/>
  <c r="P11" i="51"/>
  <c r="O11" i="51"/>
  <c r="M11" i="51"/>
  <c r="H11" i="51"/>
  <c r="C11" i="51"/>
  <c r="AF10" i="51"/>
  <c r="AB10" i="51"/>
  <c r="AD10" i="51" s="1"/>
  <c r="J10" i="51" s="1"/>
  <c r="Y10" i="51"/>
  <c r="X10" i="51"/>
  <c r="P10" i="51"/>
  <c r="Q10" i="51" s="1"/>
  <c r="O10" i="51"/>
  <c r="M10" i="51"/>
  <c r="H10" i="51"/>
  <c r="C10" i="51"/>
  <c r="AF9" i="51"/>
  <c r="AB9" i="51"/>
  <c r="AD9" i="51" s="1"/>
  <c r="Y9" i="51"/>
  <c r="X9" i="51"/>
  <c r="P9" i="51"/>
  <c r="O9" i="51"/>
  <c r="M9" i="51"/>
  <c r="H9" i="51"/>
  <c r="C9" i="51"/>
  <c r="AF8" i="51"/>
  <c r="AB8" i="51"/>
  <c r="AD8" i="51" s="1"/>
  <c r="Y8" i="51"/>
  <c r="X8" i="51"/>
  <c r="P8" i="51"/>
  <c r="O8" i="51"/>
  <c r="Q8" i="51" s="1"/>
  <c r="M8" i="51"/>
  <c r="H8" i="51"/>
  <c r="C8" i="51"/>
  <c r="AF7" i="51"/>
  <c r="J7" i="51" s="1"/>
  <c r="AB7" i="51"/>
  <c r="AD7" i="51" s="1"/>
  <c r="Y7" i="51"/>
  <c r="X7" i="51"/>
  <c r="P7" i="51"/>
  <c r="O7" i="51"/>
  <c r="Q7" i="51" s="1"/>
  <c r="M7" i="51"/>
  <c r="H7" i="51"/>
  <c r="C7" i="51"/>
  <c r="AF6" i="51"/>
  <c r="AB6" i="51"/>
  <c r="AD6" i="51" s="1"/>
  <c r="J6" i="51" s="1"/>
  <c r="Y6" i="51"/>
  <c r="X6" i="51"/>
  <c r="P6" i="51"/>
  <c r="Q6" i="51" s="1"/>
  <c r="O6" i="51"/>
  <c r="M6" i="51"/>
  <c r="H6" i="51"/>
  <c r="C6" i="51"/>
  <c r="AF5" i="51"/>
  <c r="AB5" i="51"/>
  <c r="AD5" i="51" s="1"/>
  <c r="Y5" i="51"/>
  <c r="X5" i="51"/>
  <c r="P5" i="51"/>
  <c r="O5" i="51"/>
  <c r="Q5" i="51" s="1"/>
  <c r="M5" i="51"/>
  <c r="H5" i="51"/>
  <c r="C5" i="51"/>
  <c r="AF4" i="51"/>
  <c r="AB4" i="51"/>
  <c r="AD4" i="51" s="1"/>
  <c r="Y4" i="51"/>
  <c r="X4" i="51"/>
  <c r="P4" i="51"/>
  <c r="O4" i="51"/>
  <c r="Q4" i="51" s="1"/>
  <c r="M4" i="51"/>
  <c r="H4" i="51"/>
  <c r="C4" i="51"/>
  <c r="AG3" i="51"/>
  <c r="AF3" i="51"/>
  <c r="W3" i="51"/>
  <c r="G3" i="51"/>
  <c r="F3" i="51"/>
  <c r="D3" i="51"/>
  <c r="A2" i="51"/>
  <c r="A1" i="51"/>
  <c r="AB30" i="50"/>
  <c r="AD30" i="50" s="1"/>
  <c r="X30" i="50"/>
  <c r="V30" i="50"/>
  <c r="U30" i="50"/>
  <c r="T30" i="50"/>
  <c r="P30" i="50"/>
  <c r="O30" i="50"/>
  <c r="M30" i="50"/>
  <c r="J30" i="50"/>
  <c r="K30" i="50" s="1"/>
  <c r="I30" i="50"/>
  <c r="H30" i="50"/>
  <c r="C30" i="50"/>
  <c r="AD29" i="50"/>
  <c r="J29" i="50" s="1"/>
  <c r="K29" i="50" s="1"/>
  <c r="AB29" i="50"/>
  <c r="X29" i="50"/>
  <c r="P29" i="50"/>
  <c r="O29" i="50"/>
  <c r="Q29" i="50" s="1"/>
  <c r="M29" i="50"/>
  <c r="H29" i="50"/>
  <c r="C29" i="50"/>
  <c r="AB28" i="50"/>
  <c r="AD28" i="50" s="1"/>
  <c r="J28" i="50" s="1"/>
  <c r="K28" i="50" s="1"/>
  <c r="X28" i="50"/>
  <c r="P28" i="50"/>
  <c r="O28" i="50"/>
  <c r="Q28" i="50" s="1"/>
  <c r="M28" i="50"/>
  <c r="H28" i="50"/>
  <c r="C28" i="50"/>
  <c r="AD27" i="50"/>
  <c r="J27" i="50" s="1"/>
  <c r="K27" i="50" s="1"/>
  <c r="AB27" i="50"/>
  <c r="X27" i="50"/>
  <c r="P27" i="50"/>
  <c r="O27" i="50"/>
  <c r="Q27" i="50" s="1"/>
  <c r="M27" i="50"/>
  <c r="H27" i="50"/>
  <c r="C27" i="50"/>
  <c r="AB26" i="50"/>
  <c r="AD26" i="50" s="1"/>
  <c r="J26" i="50" s="1"/>
  <c r="X26" i="50"/>
  <c r="P26" i="50"/>
  <c r="O26" i="50"/>
  <c r="Q26" i="50" s="1"/>
  <c r="M26" i="50"/>
  <c r="H26" i="50"/>
  <c r="C26" i="50"/>
  <c r="AD25" i="50"/>
  <c r="J25" i="50" s="1"/>
  <c r="K25" i="50" s="1"/>
  <c r="AB25" i="50"/>
  <c r="X25" i="50"/>
  <c r="P25" i="50"/>
  <c r="O25" i="50"/>
  <c r="Q25" i="50" s="1"/>
  <c r="M25" i="50"/>
  <c r="H25" i="50"/>
  <c r="C25" i="50"/>
  <c r="AB24" i="50"/>
  <c r="AD24" i="50" s="1"/>
  <c r="J24" i="50" s="1"/>
  <c r="X24" i="50"/>
  <c r="P24" i="50"/>
  <c r="O24" i="50"/>
  <c r="Q24" i="50" s="1"/>
  <c r="M24" i="50"/>
  <c r="H24" i="50"/>
  <c r="C24" i="50"/>
  <c r="AD23" i="50"/>
  <c r="J23" i="50" s="1"/>
  <c r="K23" i="50" s="1"/>
  <c r="AB23" i="50"/>
  <c r="X23" i="50"/>
  <c r="P23" i="50"/>
  <c r="O23" i="50"/>
  <c r="Q23" i="50" s="1"/>
  <c r="M23" i="50"/>
  <c r="H23" i="50"/>
  <c r="C23" i="50"/>
  <c r="AF22" i="50"/>
  <c r="AB22" i="50"/>
  <c r="AD22" i="50" s="1"/>
  <c r="X22" i="50"/>
  <c r="P22" i="50"/>
  <c r="O22" i="50"/>
  <c r="M22" i="50"/>
  <c r="H22" i="50"/>
  <c r="C22" i="50"/>
  <c r="AB21" i="50"/>
  <c r="AD21" i="50" s="1"/>
  <c r="J21" i="50" s="1"/>
  <c r="X21" i="50"/>
  <c r="P21" i="50"/>
  <c r="O21" i="50"/>
  <c r="M21" i="50"/>
  <c r="H21" i="50"/>
  <c r="C21" i="50"/>
  <c r="AD20" i="50"/>
  <c r="J20" i="50" s="1"/>
  <c r="AB20" i="50"/>
  <c r="X20" i="50"/>
  <c r="P20" i="50"/>
  <c r="O20" i="50"/>
  <c r="Q20" i="50" s="1"/>
  <c r="M20" i="50"/>
  <c r="H20" i="50"/>
  <c r="C20" i="50"/>
  <c r="AF19" i="50"/>
  <c r="AB19" i="50"/>
  <c r="AD19" i="50" s="1"/>
  <c r="X19" i="50"/>
  <c r="P19" i="50"/>
  <c r="O19" i="50"/>
  <c r="Q19" i="50" s="1"/>
  <c r="M19" i="50"/>
  <c r="H19" i="50"/>
  <c r="C19" i="50"/>
  <c r="J18" i="50"/>
  <c r="J16" i="50"/>
  <c r="J15" i="50"/>
  <c r="J14" i="50"/>
  <c r="J13" i="50"/>
  <c r="J12" i="50"/>
  <c r="J11" i="50"/>
  <c r="J10" i="50"/>
  <c r="AG3" i="50"/>
  <c r="AF3" i="50"/>
  <c r="Y3" i="50"/>
  <c r="W3" i="50"/>
  <c r="G3" i="50"/>
  <c r="H3" i="50" s="1"/>
  <c r="F3" i="50"/>
  <c r="D3" i="50"/>
  <c r="A2" i="50"/>
  <c r="A1" i="50"/>
  <c r="AB30" i="49"/>
  <c r="AD30" i="49" s="1"/>
  <c r="J30" i="49" s="1"/>
  <c r="Y30" i="49"/>
  <c r="X30" i="49"/>
  <c r="V30" i="49"/>
  <c r="U30" i="49"/>
  <c r="T30" i="49"/>
  <c r="P30" i="49"/>
  <c r="O30" i="49"/>
  <c r="M30" i="49"/>
  <c r="H30" i="49"/>
  <c r="C30" i="49"/>
  <c r="AD29" i="49"/>
  <c r="J29" i="49" s="1"/>
  <c r="I29" i="49" s="1"/>
  <c r="AB29" i="49"/>
  <c r="Y29" i="49"/>
  <c r="X29" i="49"/>
  <c r="P29" i="49"/>
  <c r="O29" i="49"/>
  <c r="Q29" i="49" s="1"/>
  <c r="M29" i="49"/>
  <c r="H29" i="49"/>
  <c r="C29" i="49"/>
  <c r="AB28" i="49"/>
  <c r="AD28" i="49" s="1"/>
  <c r="J28" i="49" s="1"/>
  <c r="K28" i="49" s="1"/>
  <c r="Y28" i="49"/>
  <c r="X28" i="49"/>
  <c r="P28" i="49"/>
  <c r="O28" i="49"/>
  <c r="Q28" i="49" s="1"/>
  <c r="M28" i="49"/>
  <c r="H28" i="49"/>
  <c r="C28" i="49"/>
  <c r="AB27" i="49"/>
  <c r="AD27" i="49" s="1"/>
  <c r="J27" i="49" s="1"/>
  <c r="Y27" i="49"/>
  <c r="X27" i="49"/>
  <c r="P27" i="49"/>
  <c r="O27" i="49"/>
  <c r="M27" i="49"/>
  <c r="H27" i="49"/>
  <c r="C27" i="49"/>
  <c r="AB26" i="49"/>
  <c r="AD26" i="49" s="1"/>
  <c r="J26" i="49" s="1"/>
  <c r="Y26" i="49"/>
  <c r="X26" i="49"/>
  <c r="P26" i="49"/>
  <c r="O26" i="49"/>
  <c r="M26" i="49"/>
  <c r="H26" i="49"/>
  <c r="C26" i="49"/>
  <c r="AB25" i="49"/>
  <c r="AD25" i="49" s="1"/>
  <c r="J25" i="49" s="1"/>
  <c r="Y25" i="49"/>
  <c r="X25" i="49"/>
  <c r="Q25" i="49"/>
  <c r="P25" i="49"/>
  <c r="O25" i="49"/>
  <c r="M25" i="49"/>
  <c r="H25" i="49"/>
  <c r="C25" i="49"/>
  <c r="AB24" i="49"/>
  <c r="AD24" i="49" s="1"/>
  <c r="J24" i="49" s="1"/>
  <c r="Y24" i="49"/>
  <c r="X24" i="49"/>
  <c r="P24" i="49"/>
  <c r="O24" i="49"/>
  <c r="Q24" i="49" s="1"/>
  <c r="M24" i="49"/>
  <c r="H24" i="49"/>
  <c r="C24" i="49"/>
  <c r="AB23" i="49"/>
  <c r="AD23" i="49" s="1"/>
  <c r="J23" i="49" s="1"/>
  <c r="Y23" i="49"/>
  <c r="X23" i="49"/>
  <c r="P23" i="49"/>
  <c r="O23" i="49"/>
  <c r="Q23" i="49" s="1"/>
  <c r="M23" i="49"/>
  <c r="H23" i="49"/>
  <c r="C23" i="49"/>
  <c r="AF22" i="49"/>
  <c r="AB22" i="49"/>
  <c r="AD22" i="49" s="1"/>
  <c r="Y22" i="49"/>
  <c r="X22" i="49"/>
  <c r="P22" i="49"/>
  <c r="Q22" i="49" s="1"/>
  <c r="O22" i="49"/>
  <c r="M22" i="49"/>
  <c r="H22" i="49"/>
  <c r="C22" i="49"/>
  <c r="AB21" i="49"/>
  <c r="AD21" i="49" s="1"/>
  <c r="J21" i="49" s="1"/>
  <c r="I21" i="49" s="1"/>
  <c r="Y21" i="49"/>
  <c r="X21" i="49"/>
  <c r="P21" i="49"/>
  <c r="O21" i="49"/>
  <c r="Q21" i="49" s="1"/>
  <c r="M21" i="49"/>
  <c r="H21" i="49"/>
  <c r="C21" i="49"/>
  <c r="AB20" i="49"/>
  <c r="AD20" i="49" s="1"/>
  <c r="J20" i="49" s="1"/>
  <c r="Y20" i="49"/>
  <c r="X20" i="49"/>
  <c r="P20" i="49"/>
  <c r="O20" i="49"/>
  <c r="Q20" i="49" s="1"/>
  <c r="M20" i="49"/>
  <c r="H20" i="49"/>
  <c r="C20" i="49"/>
  <c r="AF19" i="49"/>
  <c r="AB19" i="49"/>
  <c r="AD19" i="49" s="1"/>
  <c r="Y19" i="49"/>
  <c r="X19" i="49"/>
  <c r="P19" i="49"/>
  <c r="O19" i="49"/>
  <c r="M19" i="49"/>
  <c r="H19" i="49"/>
  <c r="C19" i="49"/>
  <c r="AB18" i="49"/>
  <c r="AD18" i="49" s="1"/>
  <c r="J18" i="49" s="1"/>
  <c r="I18" i="49" s="1"/>
  <c r="Y18" i="49"/>
  <c r="X18" i="49"/>
  <c r="P18" i="49"/>
  <c r="O18" i="49"/>
  <c r="Q18" i="49" s="1"/>
  <c r="M18" i="49"/>
  <c r="H18" i="49"/>
  <c r="C18" i="49"/>
  <c r="J16" i="49"/>
  <c r="J15" i="49"/>
  <c r="J14" i="49"/>
  <c r="J13" i="49"/>
  <c r="J12" i="49"/>
  <c r="J11" i="49"/>
  <c r="J10" i="49"/>
  <c r="AG3" i="49"/>
  <c r="AF3" i="49"/>
  <c r="D3" i="49"/>
  <c r="A2" i="49"/>
  <c r="A1" i="49"/>
  <c r="AB30" i="48"/>
  <c r="AD30" i="48" s="1"/>
  <c r="Y30" i="48"/>
  <c r="X30" i="48"/>
  <c r="V30" i="48"/>
  <c r="U30" i="48"/>
  <c r="T30" i="48"/>
  <c r="P30" i="48"/>
  <c r="O30" i="48"/>
  <c r="Q30" i="48" s="1"/>
  <c r="M30" i="48"/>
  <c r="K30" i="48"/>
  <c r="J30" i="48"/>
  <c r="I30" i="48"/>
  <c r="H30" i="48"/>
  <c r="C30" i="48"/>
  <c r="AB29" i="48"/>
  <c r="AD29" i="48" s="1"/>
  <c r="J29" i="48" s="1"/>
  <c r="Y29" i="48"/>
  <c r="X29" i="48"/>
  <c r="Q29" i="48"/>
  <c r="P29" i="48"/>
  <c r="O29" i="48"/>
  <c r="M29" i="48"/>
  <c r="H29" i="48"/>
  <c r="C29" i="48"/>
  <c r="AB28" i="48"/>
  <c r="AD28" i="48" s="1"/>
  <c r="J28" i="48" s="1"/>
  <c r="Y28" i="48"/>
  <c r="X28" i="48"/>
  <c r="P28" i="48"/>
  <c r="O28" i="48"/>
  <c r="Q28" i="48" s="1"/>
  <c r="M28" i="48"/>
  <c r="H28" i="48"/>
  <c r="C28" i="48"/>
  <c r="AB27" i="48"/>
  <c r="AD27" i="48" s="1"/>
  <c r="J27" i="48" s="1"/>
  <c r="Y27" i="48"/>
  <c r="X27" i="48"/>
  <c r="P27" i="48"/>
  <c r="O27" i="48"/>
  <c r="M27" i="48"/>
  <c r="H27" i="48"/>
  <c r="C27" i="48"/>
  <c r="AD26" i="48"/>
  <c r="J26" i="48" s="1"/>
  <c r="K26" i="48" s="1"/>
  <c r="AB26" i="48"/>
  <c r="Y26" i="48"/>
  <c r="X26" i="48"/>
  <c r="P26" i="48"/>
  <c r="O26" i="48"/>
  <c r="M26" i="48"/>
  <c r="H26" i="48"/>
  <c r="C26" i="48"/>
  <c r="AB25" i="48"/>
  <c r="AD25" i="48" s="1"/>
  <c r="J25" i="48" s="1"/>
  <c r="Y25" i="48"/>
  <c r="X25" i="48"/>
  <c r="P25" i="48"/>
  <c r="O25" i="48"/>
  <c r="M25" i="48"/>
  <c r="H25" i="48"/>
  <c r="C25" i="48"/>
  <c r="AB24" i="48"/>
  <c r="AD24" i="48" s="1"/>
  <c r="J24" i="48" s="1"/>
  <c r="Y24" i="48"/>
  <c r="X24" i="48"/>
  <c r="P24" i="48"/>
  <c r="O24" i="48"/>
  <c r="Q24" i="48" s="1"/>
  <c r="M24" i="48"/>
  <c r="H24" i="48"/>
  <c r="C24" i="48"/>
  <c r="AB23" i="48"/>
  <c r="AD23" i="48" s="1"/>
  <c r="J23" i="48" s="1"/>
  <c r="Y23" i="48"/>
  <c r="X23" i="48"/>
  <c r="P23" i="48"/>
  <c r="O23" i="48"/>
  <c r="M23" i="48"/>
  <c r="H23" i="48"/>
  <c r="C23" i="48"/>
  <c r="AF22" i="48"/>
  <c r="AB22" i="48"/>
  <c r="AD22" i="48" s="1"/>
  <c r="Y22" i="48"/>
  <c r="X22" i="48"/>
  <c r="P22" i="48"/>
  <c r="O22" i="48"/>
  <c r="Q22" i="48" s="1"/>
  <c r="M22" i="48"/>
  <c r="H22" i="48"/>
  <c r="C22" i="48"/>
  <c r="AD21" i="48"/>
  <c r="J21" i="48" s="1"/>
  <c r="AB21" i="48"/>
  <c r="Y21" i="48"/>
  <c r="X21" i="48"/>
  <c r="P21" i="48"/>
  <c r="O21" i="48"/>
  <c r="M21" i="48"/>
  <c r="H21" i="48"/>
  <c r="C21" i="48"/>
  <c r="AB20" i="48"/>
  <c r="AD20" i="48" s="1"/>
  <c r="J20" i="48" s="1"/>
  <c r="Y20" i="48"/>
  <c r="X20" i="48"/>
  <c r="Q20" i="48"/>
  <c r="P20" i="48"/>
  <c r="O20" i="48"/>
  <c r="M20" i="48"/>
  <c r="H20" i="48"/>
  <c r="C20" i="48"/>
  <c r="AF19" i="48"/>
  <c r="AB19" i="48"/>
  <c r="AD19" i="48" s="1"/>
  <c r="Y19" i="48"/>
  <c r="X19" i="48"/>
  <c r="P19" i="48"/>
  <c r="O19" i="48"/>
  <c r="M19" i="48"/>
  <c r="H19" i="48"/>
  <c r="C19" i="48"/>
  <c r="AB18" i="48"/>
  <c r="AD18" i="48" s="1"/>
  <c r="J18" i="48" s="1"/>
  <c r="Y18" i="48"/>
  <c r="X18" i="48"/>
  <c r="P18" i="48"/>
  <c r="O18" i="48"/>
  <c r="M18" i="48"/>
  <c r="H18" i="48"/>
  <c r="C18" i="48"/>
  <c r="J16" i="48"/>
  <c r="J15" i="48"/>
  <c r="J14" i="48"/>
  <c r="J13" i="48"/>
  <c r="J12" i="48"/>
  <c r="J11" i="48"/>
  <c r="J10" i="48"/>
  <c r="AG3" i="48"/>
  <c r="AF3" i="48"/>
  <c r="W3" i="48"/>
  <c r="G3" i="48"/>
  <c r="D3" i="48"/>
  <c r="A2" i="48"/>
  <c r="A1" i="48"/>
  <c r="AD30" i="47"/>
  <c r="J30" i="47" s="1"/>
  <c r="AB30" i="47"/>
  <c r="Y30" i="47"/>
  <c r="X30" i="47"/>
  <c r="V30" i="47"/>
  <c r="U30" i="47"/>
  <c r="T30" i="47"/>
  <c r="P30" i="47"/>
  <c r="O30" i="47"/>
  <c r="M30" i="47"/>
  <c r="H30" i="47"/>
  <c r="C30" i="47"/>
  <c r="AD29" i="47"/>
  <c r="J29" i="47" s="1"/>
  <c r="I29" i="47" s="1"/>
  <c r="AB29" i="47"/>
  <c r="Y29" i="47"/>
  <c r="X29" i="47"/>
  <c r="P29" i="47"/>
  <c r="O29" i="47"/>
  <c r="M29" i="47"/>
  <c r="H29" i="47"/>
  <c r="C29" i="47"/>
  <c r="AB28" i="47"/>
  <c r="AD28" i="47" s="1"/>
  <c r="J28" i="47" s="1"/>
  <c r="Y28" i="47"/>
  <c r="X28" i="47"/>
  <c r="Q28" i="47"/>
  <c r="P28" i="47"/>
  <c r="O28" i="47"/>
  <c r="M28" i="47"/>
  <c r="H28" i="47"/>
  <c r="C28" i="47"/>
  <c r="AB27" i="47"/>
  <c r="AD27" i="47" s="1"/>
  <c r="Y27" i="47"/>
  <c r="X27" i="47"/>
  <c r="P27" i="47"/>
  <c r="O27" i="47"/>
  <c r="Q27" i="47" s="1"/>
  <c r="M27" i="47"/>
  <c r="J27" i="47"/>
  <c r="H27" i="47"/>
  <c r="C27" i="47"/>
  <c r="AB26" i="47"/>
  <c r="AD26" i="47" s="1"/>
  <c r="J26" i="47" s="1"/>
  <c r="Y26" i="47"/>
  <c r="X26" i="47"/>
  <c r="P26" i="47"/>
  <c r="Q26" i="47" s="1"/>
  <c r="O26" i="47"/>
  <c r="M26" i="47"/>
  <c r="H26" i="47"/>
  <c r="C26" i="47"/>
  <c r="AB25" i="47"/>
  <c r="AD25" i="47" s="1"/>
  <c r="J25" i="47" s="1"/>
  <c r="Y25" i="47"/>
  <c r="X25" i="47"/>
  <c r="P25" i="47"/>
  <c r="O25" i="47"/>
  <c r="M25" i="47"/>
  <c r="H25" i="47"/>
  <c r="C25" i="47"/>
  <c r="AB24" i="47"/>
  <c r="AD24" i="47" s="1"/>
  <c r="J24" i="47" s="1"/>
  <c r="K24" i="47" s="1"/>
  <c r="Y24" i="47"/>
  <c r="X24" i="47"/>
  <c r="Q24" i="47"/>
  <c r="P24" i="47"/>
  <c r="O24" i="47"/>
  <c r="M24" i="47"/>
  <c r="H24" i="47"/>
  <c r="C24" i="47"/>
  <c r="AB23" i="47"/>
  <c r="AD23" i="47" s="1"/>
  <c r="J23" i="47" s="1"/>
  <c r="Y23" i="47"/>
  <c r="X23" i="47"/>
  <c r="P23" i="47"/>
  <c r="O23" i="47"/>
  <c r="M23" i="47"/>
  <c r="H23" i="47"/>
  <c r="C23" i="47"/>
  <c r="AF22" i="47"/>
  <c r="AB22" i="47"/>
  <c r="AD22" i="47" s="1"/>
  <c r="Y22" i="47"/>
  <c r="X22" i="47"/>
  <c r="P22" i="47"/>
  <c r="O22" i="47"/>
  <c r="M22" i="47"/>
  <c r="H22" i="47"/>
  <c r="C22" i="47"/>
  <c r="AB21" i="47"/>
  <c r="AD21" i="47" s="1"/>
  <c r="J21" i="47" s="1"/>
  <c r="K21" i="47" s="1"/>
  <c r="Y21" i="47"/>
  <c r="X21" i="47"/>
  <c r="P21" i="47"/>
  <c r="O21" i="47"/>
  <c r="Q21" i="47" s="1"/>
  <c r="M21" i="47"/>
  <c r="H21" i="47"/>
  <c r="C21" i="47"/>
  <c r="AB20" i="47"/>
  <c r="AD20" i="47" s="1"/>
  <c r="J20" i="47" s="1"/>
  <c r="Y20" i="47"/>
  <c r="X20" i="47"/>
  <c r="X3" i="47" s="1"/>
  <c r="P20" i="47"/>
  <c r="O20" i="47"/>
  <c r="M20" i="47"/>
  <c r="H20" i="47"/>
  <c r="C20" i="47"/>
  <c r="AF19" i="47"/>
  <c r="AB19" i="47"/>
  <c r="AD19" i="47" s="1"/>
  <c r="Y19" i="47"/>
  <c r="X19" i="47"/>
  <c r="P19" i="47"/>
  <c r="O19" i="47"/>
  <c r="M19" i="47"/>
  <c r="H19" i="47"/>
  <c r="C19" i="47"/>
  <c r="AB18" i="47"/>
  <c r="AD18" i="47" s="1"/>
  <c r="J18" i="47" s="1"/>
  <c r="Y18" i="47"/>
  <c r="X18" i="47"/>
  <c r="Q18" i="47"/>
  <c r="P18" i="47"/>
  <c r="O18" i="47"/>
  <c r="M18" i="47"/>
  <c r="H18" i="47"/>
  <c r="C18" i="47"/>
  <c r="J16" i="47"/>
  <c r="J15" i="47"/>
  <c r="J14" i="47"/>
  <c r="J13" i="47"/>
  <c r="J12" i="47"/>
  <c r="J11" i="47"/>
  <c r="J10" i="47"/>
  <c r="AG3" i="47"/>
  <c r="AF3" i="47"/>
  <c r="W3" i="47"/>
  <c r="G3" i="47"/>
  <c r="F3" i="47"/>
  <c r="H3" i="47" s="1"/>
  <c r="D3" i="47"/>
  <c r="A2" i="47"/>
  <c r="A1" i="47"/>
  <c r="AB30" i="46"/>
  <c r="AD30" i="46" s="1"/>
  <c r="J30" i="46" s="1"/>
  <c r="X30" i="46"/>
  <c r="V30" i="46"/>
  <c r="U30" i="46"/>
  <c r="T30" i="46"/>
  <c r="P30" i="46"/>
  <c r="Q30" i="46" s="1"/>
  <c r="O30" i="46"/>
  <c r="M30" i="46"/>
  <c r="H30" i="46"/>
  <c r="C30" i="46"/>
  <c r="AD29" i="46"/>
  <c r="J29" i="46" s="1"/>
  <c r="AB29" i="46"/>
  <c r="X29" i="46"/>
  <c r="P29" i="46"/>
  <c r="O29" i="46"/>
  <c r="M29" i="46"/>
  <c r="H29" i="46"/>
  <c r="C29" i="46"/>
  <c r="AB28" i="46"/>
  <c r="AD28" i="46" s="1"/>
  <c r="J28" i="46" s="1"/>
  <c r="X28" i="46"/>
  <c r="P28" i="46"/>
  <c r="O28" i="46"/>
  <c r="M28" i="46"/>
  <c r="H28" i="46"/>
  <c r="C28" i="46"/>
  <c r="AB27" i="46"/>
  <c r="AD27" i="46" s="1"/>
  <c r="J27" i="46" s="1"/>
  <c r="X27" i="46"/>
  <c r="P27" i="46"/>
  <c r="O27" i="46"/>
  <c r="Q27" i="46" s="1"/>
  <c r="M27" i="46"/>
  <c r="H27" i="46"/>
  <c r="C27" i="46"/>
  <c r="AB26" i="46"/>
  <c r="AD26" i="46" s="1"/>
  <c r="J26" i="46" s="1"/>
  <c r="X26" i="46"/>
  <c r="P26" i="46"/>
  <c r="O26" i="46"/>
  <c r="M26" i="46"/>
  <c r="H26" i="46"/>
  <c r="C26" i="46"/>
  <c r="AD25" i="46"/>
  <c r="J25" i="46" s="1"/>
  <c r="AB25" i="46"/>
  <c r="X25" i="46"/>
  <c r="P25" i="46"/>
  <c r="O25" i="46"/>
  <c r="Q25" i="46" s="1"/>
  <c r="M25" i="46"/>
  <c r="H25" i="46"/>
  <c r="C25" i="46"/>
  <c r="AB24" i="46"/>
  <c r="AD24" i="46" s="1"/>
  <c r="J24" i="46" s="1"/>
  <c r="X24" i="46"/>
  <c r="P24" i="46"/>
  <c r="Q24" i="46" s="1"/>
  <c r="O24" i="46"/>
  <c r="M24" i="46"/>
  <c r="H24" i="46"/>
  <c r="C24" i="46"/>
  <c r="AB23" i="46"/>
  <c r="AD23" i="46" s="1"/>
  <c r="J23" i="46" s="1"/>
  <c r="X23" i="46"/>
  <c r="P23" i="46"/>
  <c r="O23" i="46"/>
  <c r="M23" i="46"/>
  <c r="H23" i="46"/>
  <c r="C23" i="46"/>
  <c r="AF22" i="46"/>
  <c r="AB22" i="46"/>
  <c r="AD22" i="46" s="1"/>
  <c r="X22" i="46"/>
  <c r="P22" i="46"/>
  <c r="O22" i="46"/>
  <c r="Q22" i="46" s="1"/>
  <c r="M22" i="46"/>
  <c r="H22" i="46"/>
  <c r="C22" i="46"/>
  <c r="AB21" i="46"/>
  <c r="AD21" i="46" s="1"/>
  <c r="J21" i="46" s="1"/>
  <c r="X21" i="46"/>
  <c r="P21" i="46"/>
  <c r="O21" i="46"/>
  <c r="M21" i="46"/>
  <c r="H21" i="46"/>
  <c r="C21" i="46"/>
  <c r="AB20" i="46"/>
  <c r="AD20" i="46" s="1"/>
  <c r="J20" i="46" s="1"/>
  <c r="X20" i="46"/>
  <c r="P20" i="46"/>
  <c r="O20" i="46"/>
  <c r="Q20" i="46" s="1"/>
  <c r="M20" i="46"/>
  <c r="H20" i="46"/>
  <c r="C20" i="46"/>
  <c r="AF19" i="46"/>
  <c r="AD19" i="46"/>
  <c r="AB19" i="46"/>
  <c r="X19" i="46"/>
  <c r="P19" i="46"/>
  <c r="O19" i="46"/>
  <c r="Q19" i="46" s="1"/>
  <c r="M19" i="46"/>
  <c r="H19" i="46"/>
  <c r="C19" i="46"/>
  <c r="J18" i="46"/>
  <c r="J16" i="46"/>
  <c r="J15" i="46"/>
  <c r="J14" i="46"/>
  <c r="J13" i="46"/>
  <c r="J12" i="46"/>
  <c r="J11" i="46"/>
  <c r="J10" i="46"/>
  <c r="AG3" i="46"/>
  <c r="AF3" i="46"/>
  <c r="Y3" i="46"/>
  <c r="W3" i="46"/>
  <c r="G3" i="46"/>
  <c r="F3" i="46"/>
  <c r="D3" i="46"/>
  <c r="A2" i="46"/>
  <c r="A1" i="46"/>
  <c r="AB30" i="45"/>
  <c r="AD30" i="45" s="1"/>
  <c r="J30" i="45" s="1"/>
  <c r="Y30" i="45"/>
  <c r="X30" i="45"/>
  <c r="V30" i="45"/>
  <c r="U30" i="45"/>
  <c r="T30" i="45"/>
  <c r="P30" i="45"/>
  <c r="O30" i="45"/>
  <c r="Q30" i="45" s="1"/>
  <c r="M30" i="45"/>
  <c r="K30" i="45"/>
  <c r="I30" i="45"/>
  <c r="H30" i="45"/>
  <c r="C30" i="45"/>
  <c r="AB29" i="45"/>
  <c r="AD29" i="45" s="1"/>
  <c r="J29" i="45" s="1"/>
  <c r="Y29" i="45"/>
  <c r="X29" i="45"/>
  <c r="P29" i="45"/>
  <c r="O29" i="45"/>
  <c r="M29" i="45"/>
  <c r="H29" i="45"/>
  <c r="C29" i="45"/>
  <c r="AB28" i="45"/>
  <c r="AD28" i="45" s="1"/>
  <c r="J28" i="45" s="1"/>
  <c r="Y28" i="45"/>
  <c r="X28" i="45"/>
  <c r="P28" i="45"/>
  <c r="O28" i="45"/>
  <c r="M28" i="45"/>
  <c r="H28" i="45"/>
  <c r="C28" i="45"/>
  <c r="AB27" i="45"/>
  <c r="AD27" i="45" s="1"/>
  <c r="J27" i="45" s="1"/>
  <c r="Y27" i="45"/>
  <c r="X27" i="45"/>
  <c r="P27" i="45"/>
  <c r="O27" i="45"/>
  <c r="Q27" i="45" s="1"/>
  <c r="M27" i="45"/>
  <c r="H27" i="45"/>
  <c r="C27" i="45"/>
  <c r="AB26" i="45"/>
  <c r="AD26" i="45" s="1"/>
  <c r="J26" i="45" s="1"/>
  <c r="Y26" i="45"/>
  <c r="X26" i="45"/>
  <c r="P26" i="45"/>
  <c r="Q26" i="45" s="1"/>
  <c r="O26" i="45"/>
  <c r="M26" i="45"/>
  <c r="H26" i="45"/>
  <c r="C26" i="45"/>
  <c r="AB25" i="45"/>
  <c r="AD25" i="45" s="1"/>
  <c r="J25" i="45" s="1"/>
  <c r="Y25" i="45"/>
  <c r="X25" i="45"/>
  <c r="P25" i="45"/>
  <c r="O25" i="45"/>
  <c r="M25" i="45"/>
  <c r="H25" i="45"/>
  <c r="C25" i="45"/>
  <c r="AB24" i="45"/>
  <c r="AD24" i="45" s="1"/>
  <c r="J24" i="45" s="1"/>
  <c r="K24" i="45" s="1"/>
  <c r="Y24" i="45"/>
  <c r="X24" i="45"/>
  <c r="Q24" i="45"/>
  <c r="P24" i="45"/>
  <c r="O24" i="45"/>
  <c r="M24" i="45"/>
  <c r="H24" i="45"/>
  <c r="C24" i="45"/>
  <c r="AB23" i="45"/>
  <c r="AD23" i="45" s="1"/>
  <c r="J23" i="45" s="1"/>
  <c r="Y23" i="45"/>
  <c r="X23" i="45"/>
  <c r="P23" i="45"/>
  <c r="O23" i="45"/>
  <c r="M23" i="45"/>
  <c r="H23" i="45"/>
  <c r="C23" i="45"/>
  <c r="AF22" i="45"/>
  <c r="AB22" i="45"/>
  <c r="AD22" i="45" s="1"/>
  <c r="Y22" i="45"/>
  <c r="X22" i="45"/>
  <c r="P22" i="45"/>
  <c r="O22" i="45"/>
  <c r="Q22" i="45" s="1"/>
  <c r="M22" i="45"/>
  <c r="H22" i="45"/>
  <c r="C22" i="45"/>
  <c r="AB21" i="45"/>
  <c r="AD21" i="45" s="1"/>
  <c r="J21" i="45" s="1"/>
  <c r="K21" i="45" s="1"/>
  <c r="Y21" i="45"/>
  <c r="X21" i="45"/>
  <c r="P21" i="45"/>
  <c r="Q21" i="45" s="1"/>
  <c r="O21" i="45"/>
  <c r="M21" i="45"/>
  <c r="H21" i="45"/>
  <c r="C21" i="45"/>
  <c r="AB20" i="45"/>
  <c r="AD20" i="45" s="1"/>
  <c r="J20" i="45" s="1"/>
  <c r="Y20" i="45"/>
  <c r="X20" i="45"/>
  <c r="P20" i="45"/>
  <c r="O20" i="45"/>
  <c r="M20" i="45"/>
  <c r="H20" i="45"/>
  <c r="C20" i="45"/>
  <c r="AF19" i="45"/>
  <c r="AB19" i="45"/>
  <c r="AD19" i="45" s="1"/>
  <c r="Y19" i="45"/>
  <c r="X19" i="45"/>
  <c r="P19" i="45"/>
  <c r="O19" i="45"/>
  <c r="M19" i="45"/>
  <c r="H19" i="45"/>
  <c r="C19" i="45"/>
  <c r="AB18" i="45"/>
  <c r="AD18" i="45" s="1"/>
  <c r="J18" i="45" s="1"/>
  <c r="K18" i="45" s="1"/>
  <c r="Y18" i="45"/>
  <c r="X18" i="45"/>
  <c r="Q18" i="45"/>
  <c r="P18" i="45"/>
  <c r="O18" i="45"/>
  <c r="M18" i="45"/>
  <c r="H18" i="45"/>
  <c r="C18" i="45"/>
  <c r="J16" i="45"/>
  <c r="J15" i="45"/>
  <c r="J14" i="45"/>
  <c r="J13" i="45"/>
  <c r="J12" i="45"/>
  <c r="J11" i="45"/>
  <c r="J10" i="45"/>
  <c r="AG3" i="45"/>
  <c r="AF3" i="45"/>
  <c r="W3" i="45"/>
  <c r="G3" i="45"/>
  <c r="F3" i="45"/>
  <c r="D3" i="45"/>
  <c r="A2" i="45"/>
  <c r="A1" i="45"/>
  <c r="AB30" i="44"/>
  <c r="AD30" i="44" s="1"/>
  <c r="J30" i="44" s="1"/>
  <c r="X30" i="44"/>
  <c r="V30" i="44"/>
  <c r="U30" i="44"/>
  <c r="T30" i="44"/>
  <c r="P30" i="44"/>
  <c r="Q30" i="44" s="1"/>
  <c r="O30" i="44"/>
  <c r="M30" i="44"/>
  <c r="H30" i="44"/>
  <c r="C30" i="44"/>
  <c r="AD29" i="44"/>
  <c r="AB29" i="44"/>
  <c r="X29" i="44"/>
  <c r="P29" i="44"/>
  <c r="O29" i="44"/>
  <c r="M29" i="44"/>
  <c r="J29" i="44"/>
  <c r="H29" i="44"/>
  <c r="C29" i="44"/>
  <c r="AB28" i="44"/>
  <c r="AD28" i="44" s="1"/>
  <c r="J28" i="44" s="1"/>
  <c r="X28" i="44"/>
  <c r="P28" i="44"/>
  <c r="Q28" i="44" s="1"/>
  <c r="O28" i="44"/>
  <c r="M28" i="44"/>
  <c r="H28" i="44"/>
  <c r="C28" i="44"/>
  <c r="AD27" i="44"/>
  <c r="AB27" i="44"/>
  <c r="X27" i="44"/>
  <c r="P27" i="44"/>
  <c r="O27" i="44"/>
  <c r="M27" i="44"/>
  <c r="J27" i="44"/>
  <c r="H27" i="44"/>
  <c r="C27" i="44"/>
  <c r="AB26" i="44"/>
  <c r="AD26" i="44" s="1"/>
  <c r="J26" i="44" s="1"/>
  <c r="X26" i="44"/>
  <c r="P26" i="44"/>
  <c r="Q26" i="44" s="1"/>
  <c r="O26" i="44"/>
  <c r="M26" i="44"/>
  <c r="H26" i="44"/>
  <c r="C26" i="44"/>
  <c r="AD25" i="44"/>
  <c r="AB25" i="44"/>
  <c r="X25" i="44"/>
  <c r="P25" i="44"/>
  <c r="O25" i="44"/>
  <c r="M25" i="44"/>
  <c r="J25" i="44"/>
  <c r="H25" i="44"/>
  <c r="C25" i="44"/>
  <c r="AB24" i="44"/>
  <c r="AD24" i="44" s="1"/>
  <c r="J24" i="44" s="1"/>
  <c r="X24" i="44"/>
  <c r="P24" i="44"/>
  <c r="Q24" i="44" s="1"/>
  <c r="O24" i="44"/>
  <c r="M24" i="44"/>
  <c r="H24" i="44"/>
  <c r="C24" i="44"/>
  <c r="AD23" i="44"/>
  <c r="AB23" i="44"/>
  <c r="X23" i="44"/>
  <c r="P23" i="44"/>
  <c r="O23" i="44"/>
  <c r="M23" i="44"/>
  <c r="J23" i="44"/>
  <c r="H23" i="44"/>
  <c r="C23" i="44"/>
  <c r="AF22" i="44"/>
  <c r="AB22" i="44"/>
  <c r="AD22" i="44" s="1"/>
  <c r="X22" i="44"/>
  <c r="P22" i="44"/>
  <c r="O22" i="44"/>
  <c r="Q22" i="44" s="1"/>
  <c r="M22" i="44"/>
  <c r="H22" i="44"/>
  <c r="C22" i="44"/>
  <c r="AB21" i="44"/>
  <c r="AD21" i="44" s="1"/>
  <c r="J21" i="44" s="1"/>
  <c r="K21" i="44" s="1"/>
  <c r="X21" i="44"/>
  <c r="P21" i="44"/>
  <c r="O21" i="44"/>
  <c r="Q21" i="44" s="1"/>
  <c r="M21" i="44"/>
  <c r="H21" i="44"/>
  <c r="C21" i="44"/>
  <c r="AB20" i="44"/>
  <c r="AD20" i="44" s="1"/>
  <c r="J20" i="44" s="1"/>
  <c r="X20" i="44"/>
  <c r="Q20" i="44"/>
  <c r="P20" i="44"/>
  <c r="O20" i="44"/>
  <c r="M20" i="44"/>
  <c r="H20" i="44"/>
  <c r="C20" i="44"/>
  <c r="AF19" i="44"/>
  <c r="AB19" i="44"/>
  <c r="AD19" i="44" s="1"/>
  <c r="X19" i="44"/>
  <c r="P19" i="44"/>
  <c r="O19" i="44"/>
  <c r="Q19" i="44" s="1"/>
  <c r="M19" i="44"/>
  <c r="H19" i="44"/>
  <c r="C19" i="44"/>
  <c r="J18" i="44"/>
  <c r="J16" i="44"/>
  <c r="J15" i="44"/>
  <c r="J14" i="44"/>
  <c r="J13" i="44"/>
  <c r="J12" i="44"/>
  <c r="J11" i="44"/>
  <c r="J10" i="44"/>
  <c r="AG3" i="44"/>
  <c r="AF3" i="44"/>
  <c r="Y3" i="44"/>
  <c r="W3" i="44"/>
  <c r="G3" i="44"/>
  <c r="F3" i="44"/>
  <c r="D3" i="44"/>
  <c r="A2" i="44"/>
  <c r="A1" i="44"/>
  <c r="AB30" i="43"/>
  <c r="AD30" i="43" s="1"/>
  <c r="J30" i="43" s="1"/>
  <c r="K30" i="43" s="1"/>
  <c r="Y30" i="43"/>
  <c r="X30" i="43"/>
  <c r="V30" i="43"/>
  <c r="U30" i="43"/>
  <c r="T30" i="43"/>
  <c r="P30" i="43"/>
  <c r="O30" i="43"/>
  <c r="Q30" i="43" s="1"/>
  <c r="M30" i="43"/>
  <c r="H30" i="43"/>
  <c r="C30" i="43"/>
  <c r="AB29" i="43"/>
  <c r="AD29" i="43" s="1"/>
  <c r="J29" i="43" s="1"/>
  <c r="Y29" i="43"/>
  <c r="X29" i="43"/>
  <c r="P29" i="43"/>
  <c r="O29" i="43"/>
  <c r="M29" i="43"/>
  <c r="H29" i="43"/>
  <c r="C29" i="43"/>
  <c r="AB28" i="43"/>
  <c r="AD28" i="43" s="1"/>
  <c r="J28" i="43" s="1"/>
  <c r="I28" i="43" s="1"/>
  <c r="Y28" i="43"/>
  <c r="X28" i="43"/>
  <c r="P28" i="43"/>
  <c r="O28" i="43"/>
  <c r="M28" i="43"/>
  <c r="H28" i="43"/>
  <c r="C28" i="43"/>
  <c r="AB27" i="43"/>
  <c r="AD27" i="43" s="1"/>
  <c r="J27" i="43" s="1"/>
  <c r="Y27" i="43"/>
  <c r="X27" i="43"/>
  <c r="P27" i="43"/>
  <c r="O27" i="43"/>
  <c r="Q27" i="43" s="1"/>
  <c r="M27" i="43"/>
  <c r="H27" i="43"/>
  <c r="C27" i="43"/>
  <c r="AB26" i="43"/>
  <c r="AD26" i="43" s="1"/>
  <c r="J26" i="43" s="1"/>
  <c r="K26" i="43" s="1"/>
  <c r="Y26" i="43"/>
  <c r="X26" i="43"/>
  <c r="P26" i="43"/>
  <c r="Q26" i="43" s="1"/>
  <c r="O26" i="43"/>
  <c r="M26" i="43"/>
  <c r="H26" i="43"/>
  <c r="C26" i="43"/>
  <c r="AB25" i="43"/>
  <c r="AD25" i="43" s="1"/>
  <c r="J25" i="43" s="1"/>
  <c r="Y25" i="43"/>
  <c r="X25" i="43"/>
  <c r="P25" i="43"/>
  <c r="O25" i="43"/>
  <c r="M25" i="43"/>
  <c r="H25" i="43"/>
  <c r="C25" i="43"/>
  <c r="AB24" i="43"/>
  <c r="AD24" i="43" s="1"/>
  <c r="J24" i="43" s="1"/>
  <c r="Y24" i="43"/>
  <c r="X24" i="43"/>
  <c r="P24" i="43"/>
  <c r="O24" i="43"/>
  <c r="Q24" i="43" s="1"/>
  <c r="M24" i="43"/>
  <c r="H24" i="43"/>
  <c r="C24" i="43"/>
  <c r="AB23" i="43"/>
  <c r="AD23" i="43" s="1"/>
  <c r="J23" i="43" s="1"/>
  <c r="Y23" i="43"/>
  <c r="X23" i="43"/>
  <c r="P23" i="43"/>
  <c r="O23" i="43"/>
  <c r="M23" i="43"/>
  <c r="H23" i="43"/>
  <c r="C23" i="43"/>
  <c r="AF22" i="43"/>
  <c r="AB22" i="43"/>
  <c r="AD22" i="43" s="1"/>
  <c r="Y22" i="43"/>
  <c r="X22" i="43"/>
  <c r="P22" i="43"/>
  <c r="O22" i="43"/>
  <c r="M22" i="43"/>
  <c r="H22" i="43"/>
  <c r="C22" i="43"/>
  <c r="AB21" i="43"/>
  <c r="AD21" i="43" s="1"/>
  <c r="J21" i="43" s="1"/>
  <c r="Y21" i="43"/>
  <c r="X21" i="43"/>
  <c r="Q21" i="43"/>
  <c r="P21" i="43"/>
  <c r="O21" i="43"/>
  <c r="M21" i="43"/>
  <c r="H21" i="43"/>
  <c r="C21" i="43"/>
  <c r="AB20" i="43"/>
  <c r="AD20" i="43" s="1"/>
  <c r="J20" i="43" s="1"/>
  <c r="Y20" i="43"/>
  <c r="X20" i="43"/>
  <c r="P20" i="43"/>
  <c r="O20" i="43"/>
  <c r="M20" i="43"/>
  <c r="H20" i="43"/>
  <c r="C20" i="43"/>
  <c r="AF19" i="43"/>
  <c r="AB19" i="43"/>
  <c r="AD19" i="43" s="1"/>
  <c r="Y19" i="43"/>
  <c r="X19" i="43"/>
  <c r="P19" i="43"/>
  <c r="O19" i="43"/>
  <c r="M19" i="43"/>
  <c r="H19" i="43"/>
  <c r="C19" i="43"/>
  <c r="AB18" i="43"/>
  <c r="AD18" i="43" s="1"/>
  <c r="J18" i="43" s="1"/>
  <c r="Y18" i="43"/>
  <c r="X18" i="43"/>
  <c r="P18" i="43"/>
  <c r="Q18" i="43" s="1"/>
  <c r="O18" i="43"/>
  <c r="M18" i="43"/>
  <c r="H18" i="43"/>
  <c r="C18" i="43"/>
  <c r="J16" i="43"/>
  <c r="J15" i="43"/>
  <c r="J14" i="43"/>
  <c r="J13" i="43"/>
  <c r="J12" i="43"/>
  <c r="J11" i="43"/>
  <c r="J10" i="43"/>
  <c r="AG3" i="43"/>
  <c r="AF3" i="43"/>
  <c r="W3" i="43"/>
  <c r="G3" i="43"/>
  <c r="F3" i="43"/>
  <c r="D3" i="43"/>
  <c r="A2" i="43"/>
  <c r="A1" i="43"/>
  <c r="AB30" i="42"/>
  <c r="AD30" i="42" s="1"/>
  <c r="J30" i="42" s="1"/>
  <c r="Y30" i="42"/>
  <c r="X30" i="42"/>
  <c r="V30" i="42"/>
  <c r="U30" i="42"/>
  <c r="T30" i="42"/>
  <c r="P30" i="42"/>
  <c r="O30" i="42"/>
  <c r="Q30" i="42" s="1"/>
  <c r="M30" i="42"/>
  <c r="H30" i="42"/>
  <c r="C30" i="42"/>
  <c r="AB29" i="42"/>
  <c r="AD29" i="42" s="1"/>
  <c r="J29" i="42" s="1"/>
  <c r="Y29" i="42"/>
  <c r="X29" i="42"/>
  <c r="P29" i="42"/>
  <c r="O29" i="42"/>
  <c r="Q29" i="42" s="1"/>
  <c r="M29" i="42"/>
  <c r="H29" i="42"/>
  <c r="C29" i="42"/>
  <c r="AB28" i="42"/>
  <c r="AD28" i="42" s="1"/>
  <c r="J28" i="42" s="1"/>
  <c r="Y28" i="42"/>
  <c r="X28" i="42"/>
  <c r="P28" i="42"/>
  <c r="Q28" i="42" s="1"/>
  <c r="O28" i="42"/>
  <c r="M28" i="42"/>
  <c r="H28" i="42"/>
  <c r="C28" i="42"/>
  <c r="AB27" i="42"/>
  <c r="AD27" i="42" s="1"/>
  <c r="J27" i="42" s="1"/>
  <c r="K27" i="42" s="1"/>
  <c r="Y27" i="42"/>
  <c r="X27" i="42"/>
  <c r="P27" i="42"/>
  <c r="Q27" i="42" s="1"/>
  <c r="O27" i="42"/>
  <c r="M27" i="42"/>
  <c r="I27" i="42"/>
  <c r="H27" i="42"/>
  <c r="C27" i="42"/>
  <c r="AB26" i="42"/>
  <c r="AD26" i="42" s="1"/>
  <c r="J26" i="42" s="1"/>
  <c r="Y26" i="42"/>
  <c r="X26" i="42"/>
  <c r="P26" i="42"/>
  <c r="O26" i="42"/>
  <c r="M26" i="42"/>
  <c r="H26" i="42"/>
  <c r="C26" i="42"/>
  <c r="AD25" i="42"/>
  <c r="AB25" i="42"/>
  <c r="Y25" i="42"/>
  <c r="X25" i="42"/>
  <c r="P25" i="42"/>
  <c r="O25" i="42"/>
  <c r="Q25" i="42" s="1"/>
  <c r="M25" i="42"/>
  <c r="J25" i="42"/>
  <c r="I25" i="42" s="1"/>
  <c r="H25" i="42"/>
  <c r="C25" i="42"/>
  <c r="AD24" i="42"/>
  <c r="J24" i="42" s="1"/>
  <c r="I24" i="42" s="1"/>
  <c r="AB24" i="42"/>
  <c r="Y24" i="42"/>
  <c r="X24" i="42"/>
  <c r="P24" i="42"/>
  <c r="Q24" i="42" s="1"/>
  <c r="O24" i="42"/>
  <c r="M24" i="42"/>
  <c r="K24" i="42"/>
  <c r="H24" i="42"/>
  <c r="C24" i="42"/>
  <c r="AB23" i="42"/>
  <c r="AD23" i="42" s="1"/>
  <c r="J23" i="42" s="1"/>
  <c r="Y23" i="42"/>
  <c r="X23" i="42"/>
  <c r="P23" i="42"/>
  <c r="O23" i="42"/>
  <c r="Q23" i="42" s="1"/>
  <c r="M23" i="42"/>
  <c r="H23" i="42"/>
  <c r="C23" i="42"/>
  <c r="AF22" i="42"/>
  <c r="AB22" i="42"/>
  <c r="AD22" i="42" s="1"/>
  <c r="Y22" i="42"/>
  <c r="X22" i="42"/>
  <c r="P22" i="42"/>
  <c r="O22" i="42"/>
  <c r="M22" i="42"/>
  <c r="H22" i="42"/>
  <c r="C22" i="42"/>
  <c r="AD21" i="42"/>
  <c r="J21" i="42" s="1"/>
  <c r="I21" i="42" s="1"/>
  <c r="AB21" i="42"/>
  <c r="Y21" i="42"/>
  <c r="X21" i="42"/>
  <c r="P21" i="42"/>
  <c r="O21" i="42"/>
  <c r="Q21" i="42" s="1"/>
  <c r="M21" i="42"/>
  <c r="H21" i="42"/>
  <c r="C21" i="42"/>
  <c r="AB20" i="42"/>
  <c r="AD20" i="42" s="1"/>
  <c r="J20" i="42" s="1"/>
  <c r="Y20" i="42"/>
  <c r="X20" i="42"/>
  <c r="P20" i="42"/>
  <c r="O20" i="42"/>
  <c r="M20" i="42"/>
  <c r="H20" i="42"/>
  <c r="C20" i="42"/>
  <c r="AF19" i="42"/>
  <c r="AB19" i="42"/>
  <c r="AD19" i="42" s="1"/>
  <c r="Y19" i="42"/>
  <c r="X19" i="42"/>
  <c r="P19" i="42"/>
  <c r="O19" i="42"/>
  <c r="Q19" i="42" s="1"/>
  <c r="M19" i="42"/>
  <c r="H19" i="42"/>
  <c r="C19" i="42"/>
  <c r="AD18" i="42"/>
  <c r="J18" i="42" s="1"/>
  <c r="I18" i="42" s="1"/>
  <c r="AB18" i="42"/>
  <c r="Y18" i="42"/>
  <c r="X18" i="42"/>
  <c r="P18" i="42"/>
  <c r="Q18" i="42" s="1"/>
  <c r="O18" i="42"/>
  <c r="M18" i="42"/>
  <c r="H18" i="42"/>
  <c r="C18" i="42"/>
  <c r="J16" i="42"/>
  <c r="J15" i="42"/>
  <c r="J14" i="42"/>
  <c r="J13" i="42"/>
  <c r="J12" i="42"/>
  <c r="J11" i="42"/>
  <c r="J10" i="42"/>
  <c r="AG3" i="42"/>
  <c r="AF3" i="42"/>
  <c r="W3" i="42"/>
  <c r="G3" i="42"/>
  <c r="F3" i="42"/>
  <c r="D3" i="42"/>
  <c r="A2" i="42"/>
  <c r="A1" i="42"/>
  <c r="AB30" i="41"/>
  <c r="AD30" i="41" s="1"/>
  <c r="J30" i="41" s="1"/>
  <c r="K30" i="41" s="1"/>
  <c r="Y30" i="41"/>
  <c r="X30" i="41"/>
  <c r="V30" i="41"/>
  <c r="U30" i="41"/>
  <c r="T30" i="41"/>
  <c r="P30" i="41"/>
  <c r="O30" i="41"/>
  <c r="Q30" i="41" s="1"/>
  <c r="M30" i="41"/>
  <c r="I30" i="41"/>
  <c r="H30" i="41"/>
  <c r="C30" i="41"/>
  <c r="AD29" i="41"/>
  <c r="AB29" i="41"/>
  <c r="Y29" i="41"/>
  <c r="X29" i="41"/>
  <c r="P29" i="41"/>
  <c r="O29" i="41"/>
  <c r="M29" i="41"/>
  <c r="J29" i="41"/>
  <c r="H29" i="41"/>
  <c r="C29" i="41"/>
  <c r="AB28" i="41"/>
  <c r="AD28" i="41" s="1"/>
  <c r="J28" i="41" s="1"/>
  <c r="Y28" i="41"/>
  <c r="X28" i="41"/>
  <c r="P28" i="41"/>
  <c r="Q28" i="41" s="1"/>
  <c r="O28" i="41"/>
  <c r="M28" i="41"/>
  <c r="H28" i="41"/>
  <c r="C28" i="41"/>
  <c r="AB27" i="41"/>
  <c r="AD27" i="41" s="1"/>
  <c r="J27" i="41" s="1"/>
  <c r="Y27" i="41"/>
  <c r="X27" i="41"/>
  <c r="P27" i="41"/>
  <c r="O27" i="41"/>
  <c r="Q27" i="41" s="1"/>
  <c r="M27" i="41"/>
  <c r="H27" i="41"/>
  <c r="C27" i="41"/>
  <c r="AB26" i="41"/>
  <c r="AD26" i="41" s="1"/>
  <c r="J26" i="41" s="1"/>
  <c r="K26" i="41" s="1"/>
  <c r="Y26" i="41"/>
  <c r="X26" i="41"/>
  <c r="Q26" i="41"/>
  <c r="P26" i="41"/>
  <c r="O26" i="41"/>
  <c r="M26" i="41"/>
  <c r="H26" i="41"/>
  <c r="C26" i="41"/>
  <c r="AB25" i="41"/>
  <c r="AD25" i="41" s="1"/>
  <c r="J25" i="41" s="1"/>
  <c r="Y25" i="41"/>
  <c r="X25" i="41"/>
  <c r="P25" i="41"/>
  <c r="O25" i="41"/>
  <c r="M25" i="41"/>
  <c r="H25" i="41"/>
  <c r="C25" i="41"/>
  <c r="AB24" i="41"/>
  <c r="AD24" i="41" s="1"/>
  <c r="J24" i="41" s="1"/>
  <c r="Y24" i="41"/>
  <c r="X24" i="41"/>
  <c r="P24" i="41"/>
  <c r="Q24" i="41" s="1"/>
  <c r="O24" i="41"/>
  <c r="M24" i="41"/>
  <c r="H24" i="41"/>
  <c r="C24" i="41"/>
  <c r="AB23" i="41"/>
  <c r="AD23" i="41" s="1"/>
  <c r="J23" i="41" s="1"/>
  <c r="K23" i="41" s="1"/>
  <c r="Y23" i="41"/>
  <c r="X23" i="41"/>
  <c r="P23" i="41"/>
  <c r="O23" i="41"/>
  <c r="M23" i="41"/>
  <c r="H23" i="41"/>
  <c r="C23" i="41"/>
  <c r="AF22" i="41"/>
  <c r="AB22" i="41"/>
  <c r="AD22" i="41" s="1"/>
  <c r="Y22" i="41"/>
  <c r="X22" i="41"/>
  <c r="P22" i="41"/>
  <c r="O22" i="41"/>
  <c r="Q22" i="41" s="1"/>
  <c r="M22" i="41"/>
  <c r="H22" i="41"/>
  <c r="C22" i="41"/>
  <c r="AD21" i="41"/>
  <c r="J21" i="41" s="1"/>
  <c r="AB21" i="41"/>
  <c r="Y21" i="41"/>
  <c r="X21" i="41"/>
  <c r="P21" i="41"/>
  <c r="O21" i="41"/>
  <c r="M21" i="41"/>
  <c r="H21" i="41"/>
  <c r="C21" i="41"/>
  <c r="AB20" i="41"/>
  <c r="AD20" i="41" s="1"/>
  <c r="J20" i="41" s="1"/>
  <c r="I20" i="41" s="1"/>
  <c r="Y20" i="41"/>
  <c r="X20" i="41"/>
  <c r="P20" i="41"/>
  <c r="O20" i="41"/>
  <c r="M20" i="41"/>
  <c r="H20" i="41"/>
  <c r="C20" i="41"/>
  <c r="AF19" i="41"/>
  <c r="AB19" i="41"/>
  <c r="AD19" i="41" s="1"/>
  <c r="Y19" i="41"/>
  <c r="X19" i="41"/>
  <c r="P19" i="41"/>
  <c r="O19" i="41"/>
  <c r="Q19" i="41" s="1"/>
  <c r="M19" i="41"/>
  <c r="H19" i="41"/>
  <c r="C19" i="41"/>
  <c r="AB18" i="41"/>
  <c r="AD18" i="41" s="1"/>
  <c r="J18" i="41" s="1"/>
  <c r="Y18" i="41"/>
  <c r="X18" i="41"/>
  <c r="P18" i="41"/>
  <c r="Q18" i="41" s="1"/>
  <c r="O18" i="41"/>
  <c r="M18" i="41"/>
  <c r="H18" i="41"/>
  <c r="C18" i="41"/>
  <c r="J16" i="41"/>
  <c r="J15" i="41"/>
  <c r="J14" i="41"/>
  <c r="J13" i="41"/>
  <c r="J12" i="41"/>
  <c r="J11" i="41"/>
  <c r="J10" i="41"/>
  <c r="AF3" i="41"/>
  <c r="D3" i="41"/>
  <c r="A2" i="41"/>
  <c r="A1" i="41"/>
  <c r="AB30" i="40"/>
  <c r="AD30" i="40" s="1"/>
  <c r="J30" i="40" s="1"/>
  <c r="I30" i="40" s="1"/>
  <c r="X30" i="40"/>
  <c r="V30" i="40"/>
  <c r="U30" i="40"/>
  <c r="T30" i="40"/>
  <c r="P30" i="40"/>
  <c r="O30" i="40"/>
  <c r="M30" i="40"/>
  <c r="K30" i="40"/>
  <c r="H30" i="40"/>
  <c r="C30" i="40"/>
  <c r="AB29" i="40"/>
  <c r="AD29" i="40" s="1"/>
  <c r="J29" i="40" s="1"/>
  <c r="X29" i="40"/>
  <c r="P29" i="40"/>
  <c r="O29" i="40"/>
  <c r="Q29" i="40" s="1"/>
  <c r="M29" i="40"/>
  <c r="H29" i="40"/>
  <c r="C29" i="40"/>
  <c r="AB28" i="40"/>
  <c r="AD28" i="40" s="1"/>
  <c r="J28" i="40" s="1"/>
  <c r="X28" i="40"/>
  <c r="P28" i="40"/>
  <c r="O28" i="40"/>
  <c r="Q28" i="40" s="1"/>
  <c r="M28" i="40"/>
  <c r="H28" i="40"/>
  <c r="C28" i="40"/>
  <c r="AB27" i="40"/>
  <c r="AD27" i="40" s="1"/>
  <c r="J27" i="40" s="1"/>
  <c r="X27" i="40"/>
  <c r="P27" i="40"/>
  <c r="O27" i="40"/>
  <c r="Q27" i="40" s="1"/>
  <c r="M27" i="40"/>
  <c r="H27" i="40"/>
  <c r="C27" i="40"/>
  <c r="AD26" i="40"/>
  <c r="AB26" i="40"/>
  <c r="X26" i="40"/>
  <c r="P26" i="40"/>
  <c r="O26" i="40"/>
  <c r="Q26" i="40" s="1"/>
  <c r="M26" i="40"/>
  <c r="J26" i="40"/>
  <c r="H26" i="40"/>
  <c r="C26" i="40"/>
  <c r="AB25" i="40"/>
  <c r="AD25" i="40" s="1"/>
  <c r="J25" i="40" s="1"/>
  <c r="X25" i="40"/>
  <c r="Q25" i="40"/>
  <c r="P25" i="40"/>
  <c r="O25" i="40"/>
  <c r="M25" i="40"/>
  <c r="H25" i="40"/>
  <c r="C25" i="40"/>
  <c r="AB24" i="40"/>
  <c r="AD24" i="40" s="1"/>
  <c r="J24" i="40" s="1"/>
  <c r="X24" i="40"/>
  <c r="P24" i="40"/>
  <c r="O24" i="40"/>
  <c r="M24" i="40"/>
  <c r="H24" i="40"/>
  <c r="C24" i="40"/>
  <c r="AB23" i="40"/>
  <c r="AD23" i="40" s="1"/>
  <c r="J23" i="40" s="1"/>
  <c r="X23" i="40"/>
  <c r="P23" i="40"/>
  <c r="Q23" i="40" s="1"/>
  <c r="O23" i="40"/>
  <c r="M23" i="40"/>
  <c r="H23" i="40"/>
  <c r="C23" i="40"/>
  <c r="AF22" i="40"/>
  <c r="J22" i="40" s="1"/>
  <c r="AD22" i="40"/>
  <c r="AB22" i="40"/>
  <c r="X22" i="40"/>
  <c r="P22" i="40"/>
  <c r="O22" i="40"/>
  <c r="Q22" i="40" s="1"/>
  <c r="M22" i="40"/>
  <c r="H22" i="40"/>
  <c r="C22" i="40"/>
  <c r="AB21" i="40"/>
  <c r="AD21" i="40" s="1"/>
  <c r="J21" i="40" s="1"/>
  <c r="X21" i="40"/>
  <c r="Q21" i="40"/>
  <c r="P21" i="40"/>
  <c r="O21" i="40"/>
  <c r="M21" i="40"/>
  <c r="H21" i="40"/>
  <c r="C21" i="40"/>
  <c r="AD20" i="40"/>
  <c r="AB20" i="40"/>
  <c r="X20" i="40"/>
  <c r="P20" i="40"/>
  <c r="O20" i="40"/>
  <c r="Q20" i="40" s="1"/>
  <c r="M20" i="40"/>
  <c r="J20" i="40"/>
  <c r="I20" i="40" s="1"/>
  <c r="H20" i="40"/>
  <c r="C20" i="40"/>
  <c r="AF19" i="40"/>
  <c r="AB19" i="40"/>
  <c r="AD19" i="40" s="1"/>
  <c r="X19" i="40"/>
  <c r="P19" i="40"/>
  <c r="O19" i="40"/>
  <c r="Q19" i="40" s="1"/>
  <c r="M19" i="40"/>
  <c r="H19" i="40"/>
  <c r="C19" i="40"/>
  <c r="J18" i="40"/>
  <c r="J16" i="40"/>
  <c r="J15" i="40"/>
  <c r="J14" i="40"/>
  <c r="J13" i="40"/>
  <c r="J12" i="40"/>
  <c r="J11" i="40"/>
  <c r="J10" i="40"/>
  <c r="AG3" i="40"/>
  <c r="AF3" i="40"/>
  <c r="Y3" i="40"/>
  <c r="W3" i="40"/>
  <c r="G3" i="40"/>
  <c r="D3" i="40"/>
  <c r="A2" i="40"/>
  <c r="A1" i="40"/>
  <c r="AB30" i="39"/>
  <c r="AD30" i="39" s="1"/>
  <c r="J30" i="39" s="1"/>
  <c r="X30" i="39"/>
  <c r="V30" i="39"/>
  <c r="U30" i="39"/>
  <c r="T30" i="39"/>
  <c r="P30" i="39"/>
  <c r="O30" i="39"/>
  <c r="Q30" i="39" s="1"/>
  <c r="M30" i="39"/>
  <c r="H30" i="39"/>
  <c r="C30" i="39"/>
  <c r="AB29" i="39"/>
  <c r="AD29" i="39" s="1"/>
  <c r="J29" i="39" s="1"/>
  <c r="X29" i="39"/>
  <c r="P29" i="39"/>
  <c r="O29" i="39"/>
  <c r="Q29" i="39" s="1"/>
  <c r="M29" i="39"/>
  <c r="H29" i="39"/>
  <c r="C29" i="39"/>
  <c r="AB28" i="39"/>
  <c r="AD28" i="39" s="1"/>
  <c r="J28" i="39" s="1"/>
  <c r="X28" i="39"/>
  <c r="P28" i="39"/>
  <c r="O28" i="39"/>
  <c r="Q28" i="39" s="1"/>
  <c r="M28" i="39"/>
  <c r="H28" i="39"/>
  <c r="C28" i="39"/>
  <c r="AD27" i="39"/>
  <c r="AB27" i="39"/>
  <c r="X27" i="39"/>
  <c r="P27" i="39"/>
  <c r="O27" i="39"/>
  <c r="Q27" i="39" s="1"/>
  <c r="M27" i="39"/>
  <c r="J27" i="39"/>
  <c r="H27" i="39"/>
  <c r="C27" i="39"/>
  <c r="AB26" i="39"/>
  <c r="AD26" i="39" s="1"/>
  <c r="J26" i="39" s="1"/>
  <c r="X26" i="39"/>
  <c r="Q26" i="39"/>
  <c r="P26" i="39"/>
  <c r="O26" i="39"/>
  <c r="M26" i="39"/>
  <c r="H26" i="39"/>
  <c r="C26" i="39"/>
  <c r="AB25" i="39"/>
  <c r="AD25" i="39" s="1"/>
  <c r="J25" i="39" s="1"/>
  <c r="X25" i="39"/>
  <c r="P25" i="39"/>
  <c r="O25" i="39"/>
  <c r="M25" i="39"/>
  <c r="H25" i="39"/>
  <c r="C25" i="39"/>
  <c r="AB24" i="39"/>
  <c r="AD24" i="39" s="1"/>
  <c r="J24" i="39" s="1"/>
  <c r="X24" i="39"/>
  <c r="P24" i="39"/>
  <c r="O24" i="39"/>
  <c r="Q24" i="39" s="1"/>
  <c r="M24" i="39"/>
  <c r="H24" i="39"/>
  <c r="C24" i="39"/>
  <c r="AD23" i="39"/>
  <c r="J23" i="39" s="1"/>
  <c r="AB23" i="39"/>
  <c r="X23" i="39"/>
  <c r="P23" i="39"/>
  <c r="O23" i="39"/>
  <c r="M23" i="39"/>
  <c r="H23" i="39"/>
  <c r="C23" i="39"/>
  <c r="AF22" i="39"/>
  <c r="AB22" i="39"/>
  <c r="AD22" i="39" s="1"/>
  <c r="X22" i="39"/>
  <c r="P22" i="39"/>
  <c r="O22" i="39"/>
  <c r="Q22" i="39" s="1"/>
  <c r="M22" i="39"/>
  <c r="H22" i="39"/>
  <c r="C22" i="39"/>
  <c r="AD21" i="39"/>
  <c r="J21" i="39" s="1"/>
  <c r="AB21" i="39"/>
  <c r="X21" i="39"/>
  <c r="P21" i="39"/>
  <c r="O21" i="39"/>
  <c r="Q21" i="39" s="1"/>
  <c r="M21" i="39"/>
  <c r="H21" i="39"/>
  <c r="C21" i="39"/>
  <c r="AB20" i="39"/>
  <c r="AD20" i="39" s="1"/>
  <c r="J20" i="39" s="1"/>
  <c r="X20" i="39"/>
  <c r="P20" i="39"/>
  <c r="Q20" i="39" s="1"/>
  <c r="O20" i="39"/>
  <c r="M20" i="39"/>
  <c r="H20" i="39"/>
  <c r="C20" i="39"/>
  <c r="AF19" i="39"/>
  <c r="AB19" i="39"/>
  <c r="AD19" i="39" s="1"/>
  <c r="X19" i="39"/>
  <c r="J18" i="39"/>
  <c r="J16" i="39"/>
  <c r="J15" i="39"/>
  <c r="J14" i="39"/>
  <c r="J13" i="39"/>
  <c r="J12" i="39"/>
  <c r="J11" i="39"/>
  <c r="J10" i="39"/>
  <c r="AG3" i="39"/>
  <c r="AF3" i="39"/>
  <c r="Y3" i="39"/>
  <c r="W3" i="39"/>
  <c r="G3" i="39"/>
  <c r="F3" i="39"/>
  <c r="D3" i="39"/>
  <c r="A2" i="39"/>
  <c r="A1" i="39"/>
  <c r="AB30" i="38"/>
  <c r="AD30" i="38" s="1"/>
  <c r="J30" i="38" s="1"/>
  <c r="Y30" i="38"/>
  <c r="X30" i="38"/>
  <c r="X3" i="38" s="1"/>
  <c r="V30" i="38"/>
  <c r="U30" i="38"/>
  <c r="T30" i="38"/>
  <c r="P30" i="38"/>
  <c r="O30" i="38"/>
  <c r="M30" i="38"/>
  <c r="H30" i="38"/>
  <c r="C30" i="38"/>
  <c r="J16" i="38"/>
  <c r="J15" i="38"/>
  <c r="J14" i="38"/>
  <c r="J13" i="38"/>
  <c r="J12" i="38"/>
  <c r="J11" i="38"/>
  <c r="J10" i="38"/>
  <c r="AG3" i="38"/>
  <c r="AF3" i="38"/>
  <c r="W3" i="38"/>
  <c r="G3" i="38"/>
  <c r="F3" i="38"/>
  <c r="D3" i="38"/>
  <c r="A2" i="38"/>
  <c r="A1" i="38"/>
  <c r="AB30" i="37"/>
  <c r="AD30" i="37" s="1"/>
  <c r="J30" i="37" s="1"/>
  <c r="Y30" i="37"/>
  <c r="X30" i="37"/>
  <c r="X3" i="37" s="1"/>
  <c r="V30" i="37"/>
  <c r="U30" i="37"/>
  <c r="T30" i="37"/>
  <c r="Q30" i="37"/>
  <c r="P30" i="37"/>
  <c r="O30" i="37"/>
  <c r="M30" i="37"/>
  <c r="H30" i="37"/>
  <c r="C30" i="37"/>
  <c r="J16" i="37"/>
  <c r="J15" i="37"/>
  <c r="J14" i="37"/>
  <c r="J13" i="37"/>
  <c r="J12" i="37"/>
  <c r="J11" i="37"/>
  <c r="J10" i="37"/>
  <c r="AG3" i="37"/>
  <c r="AF3" i="37"/>
  <c r="W3" i="37"/>
  <c r="G3" i="37"/>
  <c r="F3" i="37"/>
  <c r="D3" i="37"/>
  <c r="A2" i="37"/>
  <c r="A1" i="37"/>
  <c r="AB30" i="36"/>
  <c r="AD30" i="36" s="1"/>
  <c r="J30" i="36" s="1"/>
  <c r="Y30" i="36"/>
  <c r="X30" i="36"/>
  <c r="V30" i="36"/>
  <c r="U30" i="36"/>
  <c r="T30" i="36"/>
  <c r="Q30" i="36"/>
  <c r="P30" i="36"/>
  <c r="O30" i="36"/>
  <c r="M30" i="36"/>
  <c r="H30" i="36"/>
  <c r="C30" i="36"/>
  <c r="AB29" i="36"/>
  <c r="AD29" i="36" s="1"/>
  <c r="J29" i="36" s="1"/>
  <c r="Y29" i="36"/>
  <c r="X29" i="36"/>
  <c r="P29" i="36"/>
  <c r="O29" i="36"/>
  <c r="M29" i="36"/>
  <c r="H29" i="36"/>
  <c r="C29" i="36"/>
  <c r="AB28" i="36"/>
  <c r="AD28" i="36" s="1"/>
  <c r="J28" i="36" s="1"/>
  <c r="Y28" i="36"/>
  <c r="X28" i="36"/>
  <c r="P28" i="36"/>
  <c r="O28" i="36"/>
  <c r="Q28" i="36" s="1"/>
  <c r="M28" i="36"/>
  <c r="H28" i="36"/>
  <c r="C28" i="36"/>
  <c r="J16" i="36"/>
  <c r="J15" i="36"/>
  <c r="J14" i="36"/>
  <c r="J13" i="36"/>
  <c r="J12" i="36"/>
  <c r="J11" i="36"/>
  <c r="J10" i="36"/>
  <c r="AG3" i="36"/>
  <c r="AF3" i="36"/>
  <c r="W3" i="36"/>
  <c r="G3" i="36"/>
  <c r="D3" i="36"/>
  <c r="A2" i="36"/>
  <c r="A1" i="36"/>
  <c r="AB30" i="35"/>
  <c r="AD30" i="35" s="1"/>
  <c r="J30" i="35" s="1"/>
  <c r="Y30" i="35"/>
  <c r="X30" i="35"/>
  <c r="V30" i="35"/>
  <c r="U30" i="35"/>
  <c r="T30" i="35"/>
  <c r="P30" i="35"/>
  <c r="O30" i="35"/>
  <c r="M30" i="35"/>
  <c r="H30" i="35"/>
  <c r="C30" i="35"/>
  <c r="AB29" i="35"/>
  <c r="AD29" i="35" s="1"/>
  <c r="J29" i="35" s="1"/>
  <c r="Y29" i="35"/>
  <c r="X29" i="35"/>
  <c r="P29" i="35"/>
  <c r="O29" i="35"/>
  <c r="M29" i="35"/>
  <c r="H29" i="35"/>
  <c r="C29" i="35"/>
  <c r="AB28" i="35"/>
  <c r="AD28" i="35" s="1"/>
  <c r="J28" i="35" s="1"/>
  <c r="Y28" i="35"/>
  <c r="X28" i="35"/>
  <c r="P28" i="35"/>
  <c r="O28" i="35"/>
  <c r="Q28" i="35" s="1"/>
  <c r="M28" i="35"/>
  <c r="H28" i="35"/>
  <c r="C28" i="35"/>
  <c r="AB27" i="35"/>
  <c r="AD27" i="35" s="1"/>
  <c r="J27" i="35" s="1"/>
  <c r="Y27" i="35"/>
  <c r="X27" i="35"/>
  <c r="P27" i="35"/>
  <c r="O27" i="35"/>
  <c r="Q27" i="35" s="1"/>
  <c r="M27" i="35"/>
  <c r="H27" i="35"/>
  <c r="C27" i="35"/>
  <c r="AB26" i="35"/>
  <c r="AD26" i="35" s="1"/>
  <c r="J26" i="35" s="1"/>
  <c r="Y26" i="35"/>
  <c r="X26" i="35"/>
  <c r="P26" i="35"/>
  <c r="O26" i="35"/>
  <c r="M26" i="35"/>
  <c r="H26" i="35"/>
  <c r="C26" i="35"/>
  <c r="AD25" i="35"/>
  <c r="J25" i="35" s="1"/>
  <c r="AB25" i="35"/>
  <c r="Y25" i="35"/>
  <c r="X25" i="35"/>
  <c r="P25" i="35"/>
  <c r="O25" i="35"/>
  <c r="M25" i="35"/>
  <c r="H25" i="35"/>
  <c r="C25" i="35"/>
  <c r="AB24" i="35"/>
  <c r="AD24" i="35" s="1"/>
  <c r="J24" i="35" s="1"/>
  <c r="Y24" i="35"/>
  <c r="X24" i="35"/>
  <c r="P24" i="35"/>
  <c r="Q24" i="35" s="1"/>
  <c r="O24" i="35"/>
  <c r="M24" i="35"/>
  <c r="H24" i="35"/>
  <c r="C24" i="35"/>
  <c r="AD23" i="35"/>
  <c r="J23" i="35" s="1"/>
  <c r="I23" i="35" s="1"/>
  <c r="AB23" i="35"/>
  <c r="Y23" i="35"/>
  <c r="X23" i="35"/>
  <c r="P23" i="35"/>
  <c r="O23" i="35"/>
  <c r="M23" i="35"/>
  <c r="H23" i="35"/>
  <c r="C23" i="35"/>
  <c r="AF22" i="35"/>
  <c r="AD22" i="35"/>
  <c r="AB22" i="35"/>
  <c r="Y22" i="35"/>
  <c r="X22" i="35"/>
  <c r="P22" i="35"/>
  <c r="O22" i="35"/>
  <c r="M22" i="35"/>
  <c r="H22" i="35"/>
  <c r="C22" i="35"/>
  <c r="AD21" i="35"/>
  <c r="J21" i="35" s="1"/>
  <c r="AB21" i="35"/>
  <c r="Y21" i="35"/>
  <c r="X21" i="35"/>
  <c r="P21" i="35"/>
  <c r="Q21" i="35" s="1"/>
  <c r="O21" i="35"/>
  <c r="M21" i="35"/>
  <c r="H21" i="35"/>
  <c r="C21" i="35"/>
  <c r="AB20" i="35"/>
  <c r="AD20" i="35" s="1"/>
  <c r="J20" i="35" s="1"/>
  <c r="Y20" i="35"/>
  <c r="X20" i="35"/>
  <c r="P20" i="35"/>
  <c r="O20" i="35"/>
  <c r="M20" i="35"/>
  <c r="H20" i="35"/>
  <c r="C20" i="35"/>
  <c r="AF19" i="35"/>
  <c r="AB19" i="35"/>
  <c r="AD19" i="35" s="1"/>
  <c r="Y19" i="35"/>
  <c r="X19" i="35"/>
  <c r="P19" i="35"/>
  <c r="Q19" i="35" s="1"/>
  <c r="O19" i="35"/>
  <c r="M19" i="35"/>
  <c r="H19" i="35"/>
  <c r="C19" i="35"/>
  <c r="AD18" i="35"/>
  <c r="J18" i="35" s="1"/>
  <c r="AB18" i="35"/>
  <c r="Y18" i="35"/>
  <c r="X18" i="35"/>
  <c r="X3" i="35" s="1"/>
  <c r="P18" i="35"/>
  <c r="Q18" i="35" s="1"/>
  <c r="O18" i="35"/>
  <c r="M18" i="35"/>
  <c r="H18" i="35"/>
  <c r="C18" i="35"/>
  <c r="J16" i="35"/>
  <c r="J15" i="35"/>
  <c r="J14" i="35"/>
  <c r="J13" i="35"/>
  <c r="J12" i="35"/>
  <c r="J11" i="35"/>
  <c r="J10" i="35"/>
  <c r="AG3" i="35"/>
  <c r="AF3" i="35"/>
  <c r="W3" i="35"/>
  <c r="G3" i="35"/>
  <c r="F3" i="35"/>
  <c r="D3" i="35"/>
  <c r="A2" i="35"/>
  <c r="A1" i="35"/>
  <c r="AB30" i="34"/>
  <c r="AD30" i="34" s="1"/>
  <c r="Y30" i="34"/>
  <c r="X30" i="34"/>
  <c r="V30" i="34"/>
  <c r="U30" i="34"/>
  <c r="T30" i="34"/>
  <c r="P30" i="34"/>
  <c r="O30" i="34"/>
  <c r="M30" i="34"/>
  <c r="C30" i="34"/>
  <c r="AB29" i="34"/>
  <c r="AD29" i="34" s="1"/>
  <c r="Y29" i="34"/>
  <c r="X29" i="34"/>
  <c r="P29" i="34"/>
  <c r="O29" i="34"/>
  <c r="Q29" i="34" s="1"/>
  <c r="M29" i="34"/>
  <c r="C29" i="34"/>
  <c r="AD28" i="34"/>
  <c r="AB28" i="34"/>
  <c r="Y28" i="34"/>
  <c r="X28" i="34"/>
  <c r="P28" i="34"/>
  <c r="O28" i="34"/>
  <c r="M28" i="34"/>
  <c r="C28" i="34"/>
  <c r="AB27" i="34"/>
  <c r="AD27" i="34" s="1"/>
  <c r="Y27" i="34"/>
  <c r="X27" i="34"/>
  <c r="P27" i="34"/>
  <c r="O27" i="34"/>
  <c r="Q27" i="34" s="1"/>
  <c r="M27" i="34"/>
  <c r="C27" i="34"/>
  <c r="AB26" i="34"/>
  <c r="AD26" i="34" s="1"/>
  <c r="Y26" i="34"/>
  <c r="X26" i="34"/>
  <c r="P26" i="34"/>
  <c r="O26" i="34"/>
  <c r="M26" i="34"/>
  <c r="C26" i="34"/>
  <c r="AB25" i="34"/>
  <c r="AD25" i="34" s="1"/>
  <c r="Y25" i="34"/>
  <c r="X25" i="34"/>
  <c r="P25" i="34"/>
  <c r="Q25" i="34" s="1"/>
  <c r="O25" i="34"/>
  <c r="M25" i="34"/>
  <c r="C25" i="34"/>
  <c r="AB24" i="34"/>
  <c r="AD24" i="34" s="1"/>
  <c r="Y24" i="34"/>
  <c r="X24" i="34"/>
  <c r="P24" i="34"/>
  <c r="O24" i="34"/>
  <c r="M24" i="34"/>
  <c r="C24" i="34"/>
  <c r="AB23" i="34"/>
  <c r="AD23" i="34" s="1"/>
  <c r="Y23" i="34"/>
  <c r="X23" i="34"/>
  <c r="P23" i="34"/>
  <c r="O23" i="34"/>
  <c r="M23" i="34"/>
  <c r="C23" i="34"/>
  <c r="AF22" i="34"/>
  <c r="AB22" i="34"/>
  <c r="AD22" i="34" s="1"/>
  <c r="Y22" i="34"/>
  <c r="X22" i="34"/>
  <c r="P22" i="34"/>
  <c r="O22" i="34"/>
  <c r="M22" i="34"/>
  <c r="H22" i="34"/>
  <c r="C22" i="34"/>
  <c r="J16" i="34"/>
  <c r="J15" i="34"/>
  <c r="J14" i="34"/>
  <c r="J13" i="34"/>
  <c r="J12" i="34"/>
  <c r="J11" i="34"/>
  <c r="J10" i="34"/>
  <c r="AG3" i="34"/>
  <c r="AF3" i="34"/>
  <c r="W3" i="34"/>
  <c r="G3" i="34"/>
  <c r="F3" i="34"/>
  <c r="D3" i="34"/>
  <c r="A2" i="34"/>
  <c r="A1" i="34"/>
  <c r="AB30" i="33"/>
  <c r="AD30" i="33" s="1"/>
  <c r="Y30" i="33"/>
  <c r="X30" i="33"/>
  <c r="V30" i="33"/>
  <c r="U30" i="33"/>
  <c r="T30" i="33"/>
  <c r="P30" i="33"/>
  <c r="O30" i="33"/>
  <c r="Q30" i="33" s="1"/>
  <c r="M30" i="33"/>
  <c r="C30" i="33"/>
  <c r="AB29" i="33"/>
  <c r="AD29" i="33" s="1"/>
  <c r="Y29" i="33"/>
  <c r="X29" i="33"/>
  <c r="P29" i="33"/>
  <c r="O29" i="33"/>
  <c r="Q29" i="33" s="1"/>
  <c r="M29" i="33"/>
  <c r="C29" i="33"/>
  <c r="J16" i="33"/>
  <c r="J15" i="33"/>
  <c r="J14" i="33"/>
  <c r="J13" i="33"/>
  <c r="J12" i="33"/>
  <c r="J11" i="33"/>
  <c r="J10" i="33"/>
  <c r="AF3" i="33"/>
  <c r="W3" i="33"/>
  <c r="D3" i="33"/>
  <c r="A2" i="33"/>
  <c r="A1" i="33"/>
  <c r="AD30" i="32"/>
  <c r="J30" i="32" s="1"/>
  <c r="AB30" i="32"/>
  <c r="X30" i="32"/>
  <c r="X3" i="32" s="1"/>
  <c r="V30" i="32"/>
  <c r="U30" i="32"/>
  <c r="T30" i="32"/>
  <c r="P30" i="32"/>
  <c r="O30" i="32"/>
  <c r="Q30" i="32" s="1"/>
  <c r="M30" i="32"/>
  <c r="H30" i="32"/>
  <c r="C30" i="32"/>
  <c r="AB29" i="32"/>
  <c r="AD29" i="32" s="1"/>
  <c r="J29" i="32" s="1"/>
  <c r="K29" i="32" s="1"/>
  <c r="X29" i="32"/>
  <c r="P29" i="32"/>
  <c r="O29" i="32"/>
  <c r="M29" i="32"/>
  <c r="H29" i="32"/>
  <c r="C29" i="32"/>
  <c r="AB28" i="32"/>
  <c r="AD28" i="32" s="1"/>
  <c r="X28" i="32"/>
  <c r="P28" i="32"/>
  <c r="O28" i="32"/>
  <c r="Q28" i="32" s="1"/>
  <c r="M28" i="32"/>
  <c r="J28" i="32"/>
  <c r="K28" i="32" s="1"/>
  <c r="H28" i="32"/>
  <c r="C28" i="32"/>
  <c r="AB27" i="32"/>
  <c r="AD27" i="32" s="1"/>
  <c r="J27" i="32" s="1"/>
  <c r="K27" i="32" s="1"/>
  <c r="X27" i="32"/>
  <c r="P27" i="32"/>
  <c r="O27" i="32"/>
  <c r="M27" i="32"/>
  <c r="H27" i="32"/>
  <c r="C27" i="32"/>
  <c r="AB26" i="32"/>
  <c r="AD26" i="32" s="1"/>
  <c r="J26" i="32" s="1"/>
  <c r="K26" i="32" s="1"/>
  <c r="X26" i="32"/>
  <c r="P26" i="32"/>
  <c r="O26" i="32"/>
  <c r="Q26" i="32" s="1"/>
  <c r="M26" i="32"/>
  <c r="H26" i="32"/>
  <c r="C26" i="32"/>
  <c r="AB25" i="32"/>
  <c r="AD25" i="32" s="1"/>
  <c r="J25" i="32" s="1"/>
  <c r="K25" i="32" s="1"/>
  <c r="X25" i="32"/>
  <c r="P25" i="32"/>
  <c r="O25" i="32"/>
  <c r="M25" i="32"/>
  <c r="H25" i="32"/>
  <c r="C25" i="32"/>
  <c r="AB24" i="32"/>
  <c r="AD24" i="32" s="1"/>
  <c r="X24" i="32"/>
  <c r="P24" i="32"/>
  <c r="O24" i="32"/>
  <c r="Q24" i="32" s="1"/>
  <c r="M24" i="32"/>
  <c r="J24" i="32"/>
  <c r="K24" i="32" s="1"/>
  <c r="H24" i="32"/>
  <c r="C24" i="32"/>
  <c r="AB23" i="32"/>
  <c r="AD23" i="32" s="1"/>
  <c r="J23" i="32" s="1"/>
  <c r="K23" i="32" s="1"/>
  <c r="X23" i="32"/>
  <c r="P23" i="32"/>
  <c r="O23" i="32"/>
  <c r="M23" i="32"/>
  <c r="H23" i="32"/>
  <c r="C23" i="32"/>
  <c r="AF22" i="32"/>
  <c r="AB22" i="32"/>
  <c r="AD22" i="32" s="1"/>
  <c r="X22" i="32"/>
  <c r="P22" i="32"/>
  <c r="O22" i="32"/>
  <c r="M22" i="32"/>
  <c r="H22" i="32"/>
  <c r="C22" i="32"/>
  <c r="AB21" i="32"/>
  <c r="AD21" i="32" s="1"/>
  <c r="J21" i="32" s="1"/>
  <c r="X21" i="32"/>
  <c r="P21" i="32"/>
  <c r="O21" i="32"/>
  <c r="Q21" i="32" s="1"/>
  <c r="M21" i="32"/>
  <c r="H21" i="32"/>
  <c r="C21" i="32"/>
  <c r="AB20" i="32"/>
  <c r="AD20" i="32" s="1"/>
  <c r="J20" i="32" s="1"/>
  <c r="X20" i="32"/>
  <c r="P20" i="32"/>
  <c r="O20" i="32"/>
  <c r="M20" i="32"/>
  <c r="H20" i="32"/>
  <c r="C20" i="32"/>
  <c r="AF19" i="32"/>
  <c r="J19" i="32" s="1"/>
  <c r="AB19" i="32"/>
  <c r="AD19" i="32" s="1"/>
  <c r="X19" i="32"/>
  <c r="P19" i="32"/>
  <c r="O19" i="32"/>
  <c r="Q19" i="32" s="1"/>
  <c r="M19" i="32"/>
  <c r="H19" i="32"/>
  <c r="C19" i="32"/>
  <c r="J18" i="32"/>
  <c r="J16" i="32"/>
  <c r="J15" i="32"/>
  <c r="J14" i="32"/>
  <c r="J13" i="32"/>
  <c r="J12" i="32"/>
  <c r="J11" i="32"/>
  <c r="J10" i="32"/>
  <c r="AG3" i="32"/>
  <c r="AF3" i="32"/>
  <c r="Y3" i="32"/>
  <c r="W3" i="32"/>
  <c r="G3" i="32"/>
  <c r="F3" i="32"/>
  <c r="D3" i="32"/>
  <c r="A2" i="32"/>
  <c r="A1" i="32"/>
  <c r="AB30" i="31"/>
  <c r="AD30" i="31" s="1"/>
  <c r="Y30" i="31"/>
  <c r="X30" i="31"/>
  <c r="V30" i="31"/>
  <c r="U30" i="31"/>
  <c r="T30" i="31"/>
  <c r="Q30" i="31"/>
  <c r="P30" i="31"/>
  <c r="O30" i="31"/>
  <c r="M30" i="31"/>
  <c r="J30" i="31"/>
  <c r="H30" i="31"/>
  <c r="C30" i="31"/>
  <c r="AB29" i="31"/>
  <c r="AD29" i="31" s="1"/>
  <c r="J29" i="31" s="1"/>
  <c r="Y29" i="31"/>
  <c r="X29" i="31"/>
  <c r="P29" i="31"/>
  <c r="O29" i="31"/>
  <c r="Q29" i="31" s="1"/>
  <c r="M29" i="31"/>
  <c r="H29" i="31"/>
  <c r="C29" i="31"/>
  <c r="AD28" i="31"/>
  <c r="J28" i="31" s="1"/>
  <c r="AB28" i="31"/>
  <c r="Y28" i="31"/>
  <c r="X28" i="31"/>
  <c r="P28" i="31"/>
  <c r="O28" i="31"/>
  <c r="Q28" i="31" s="1"/>
  <c r="M28" i="31"/>
  <c r="H28" i="31"/>
  <c r="C28" i="31"/>
  <c r="AB27" i="31"/>
  <c r="AD27" i="31" s="1"/>
  <c r="J27" i="31" s="1"/>
  <c r="K27" i="31" s="1"/>
  <c r="Y27" i="31"/>
  <c r="X27" i="31"/>
  <c r="P27" i="31"/>
  <c r="O27" i="31"/>
  <c r="M27" i="31"/>
  <c r="I27" i="31"/>
  <c r="H27" i="31"/>
  <c r="C27" i="31"/>
  <c r="AD26" i="31"/>
  <c r="J26" i="31" s="1"/>
  <c r="AB26" i="31"/>
  <c r="Y26" i="31"/>
  <c r="X26" i="31"/>
  <c r="P26" i="31"/>
  <c r="O26" i="31"/>
  <c r="M26" i="31"/>
  <c r="H26" i="31"/>
  <c r="C26" i="31"/>
  <c r="AB25" i="31"/>
  <c r="AD25" i="31" s="1"/>
  <c r="J25" i="31" s="1"/>
  <c r="Y25" i="31"/>
  <c r="X25" i="31"/>
  <c r="P25" i="31"/>
  <c r="O25" i="31"/>
  <c r="Q25" i="31" s="1"/>
  <c r="M25" i="31"/>
  <c r="H25" i="31"/>
  <c r="C25" i="31"/>
  <c r="AB24" i="31"/>
  <c r="AD24" i="31" s="1"/>
  <c r="J24" i="31" s="1"/>
  <c r="Y24" i="31"/>
  <c r="X24" i="31"/>
  <c r="P24" i="31"/>
  <c r="O24" i="31"/>
  <c r="M24" i="31"/>
  <c r="H24" i="31"/>
  <c r="C24" i="31"/>
  <c r="AB23" i="31"/>
  <c r="AD23" i="31" s="1"/>
  <c r="J23" i="31" s="1"/>
  <c r="Y23" i="31"/>
  <c r="X23" i="31"/>
  <c r="P23" i="31"/>
  <c r="O23" i="31"/>
  <c r="M23" i="31"/>
  <c r="H23" i="31"/>
  <c r="C23" i="31"/>
  <c r="AF22" i="31"/>
  <c r="AB22" i="31"/>
  <c r="AD22" i="31" s="1"/>
  <c r="Y22" i="31"/>
  <c r="X22" i="31"/>
  <c r="P22" i="31"/>
  <c r="O22" i="31"/>
  <c r="M22" i="31"/>
  <c r="H22" i="31"/>
  <c r="C22" i="31"/>
  <c r="AB21" i="31"/>
  <c r="AD21" i="31" s="1"/>
  <c r="J21" i="31" s="1"/>
  <c r="Y21" i="31"/>
  <c r="X21" i="31"/>
  <c r="P21" i="31"/>
  <c r="O21" i="31"/>
  <c r="M21" i="31"/>
  <c r="H21" i="31"/>
  <c r="C21" i="31"/>
  <c r="AB20" i="31"/>
  <c r="AD20" i="31" s="1"/>
  <c r="J20" i="31" s="1"/>
  <c r="Y20" i="31"/>
  <c r="X20" i="31"/>
  <c r="P20" i="31"/>
  <c r="O20" i="31"/>
  <c r="M20" i="31"/>
  <c r="H20" i="31"/>
  <c r="C20" i="31"/>
  <c r="AF19" i="31"/>
  <c r="AD19" i="31"/>
  <c r="AB19" i="31"/>
  <c r="Y19" i="31"/>
  <c r="X19" i="31"/>
  <c r="P19" i="31"/>
  <c r="O19" i="31"/>
  <c r="Q19" i="31" s="1"/>
  <c r="M19" i="31"/>
  <c r="H19" i="31"/>
  <c r="C19" i="31"/>
  <c r="AB18" i="31"/>
  <c r="AD18" i="31" s="1"/>
  <c r="J18" i="31" s="1"/>
  <c r="Y18" i="31"/>
  <c r="X18" i="31"/>
  <c r="P18" i="31"/>
  <c r="O18" i="31"/>
  <c r="Q18" i="31" s="1"/>
  <c r="M18" i="31"/>
  <c r="H18" i="31"/>
  <c r="C18" i="31"/>
  <c r="J16" i="31"/>
  <c r="J15" i="31"/>
  <c r="J14" i="31"/>
  <c r="J13" i="31"/>
  <c r="J12" i="31"/>
  <c r="J11" i="31"/>
  <c r="J10" i="31"/>
  <c r="AG3" i="31"/>
  <c r="AF3" i="31"/>
  <c r="W3" i="31"/>
  <c r="G3" i="31"/>
  <c r="F3" i="31"/>
  <c r="H3" i="31" s="1"/>
  <c r="D3" i="31"/>
  <c r="A2" i="31"/>
  <c r="A1" i="31"/>
  <c r="AD30" i="30"/>
  <c r="J30" i="30" s="1"/>
  <c r="AB30" i="30"/>
  <c r="Y30" i="30"/>
  <c r="X30" i="30"/>
  <c r="V30" i="30"/>
  <c r="U30" i="30"/>
  <c r="T30" i="30"/>
  <c r="P30" i="30"/>
  <c r="O30" i="30"/>
  <c r="M30" i="30"/>
  <c r="H30" i="30"/>
  <c r="C30" i="30"/>
  <c r="AB29" i="30"/>
  <c r="AD29" i="30" s="1"/>
  <c r="J29" i="30" s="1"/>
  <c r="I29" i="30" s="1"/>
  <c r="Y29" i="30"/>
  <c r="X29" i="30"/>
  <c r="P29" i="30"/>
  <c r="O29" i="30"/>
  <c r="M29" i="30"/>
  <c r="H29" i="30"/>
  <c r="C29" i="30"/>
  <c r="AB28" i="30"/>
  <c r="AD28" i="30" s="1"/>
  <c r="J28" i="30" s="1"/>
  <c r="Y28" i="30"/>
  <c r="X28" i="30"/>
  <c r="P28" i="30"/>
  <c r="O28" i="30"/>
  <c r="M28" i="30"/>
  <c r="H28" i="30"/>
  <c r="C28" i="30"/>
  <c r="AB27" i="30"/>
  <c r="AD27" i="30" s="1"/>
  <c r="J27" i="30" s="1"/>
  <c r="Y27" i="30"/>
  <c r="X27" i="30"/>
  <c r="P27" i="30"/>
  <c r="O27" i="30"/>
  <c r="M27" i="30"/>
  <c r="H27" i="30"/>
  <c r="C27" i="30"/>
  <c r="AB26" i="30"/>
  <c r="AD26" i="30" s="1"/>
  <c r="J26" i="30" s="1"/>
  <c r="Y26" i="30"/>
  <c r="X26" i="30"/>
  <c r="Q26" i="30"/>
  <c r="P26" i="30"/>
  <c r="O26" i="30"/>
  <c r="M26" i="30"/>
  <c r="H26" i="30"/>
  <c r="C26" i="30"/>
  <c r="AB25" i="30"/>
  <c r="AD25" i="30" s="1"/>
  <c r="J25" i="30" s="1"/>
  <c r="Y25" i="30"/>
  <c r="X25" i="30"/>
  <c r="P25" i="30"/>
  <c r="O25" i="30"/>
  <c r="Q25" i="30" s="1"/>
  <c r="M25" i="30"/>
  <c r="H25" i="30"/>
  <c r="C25" i="30"/>
  <c r="AB24" i="30"/>
  <c r="AD24" i="30" s="1"/>
  <c r="J24" i="30" s="1"/>
  <c r="Y24" i="30"/>
  <c r="X24" i="30"/>
  <c r="P24" i="30"/>
  <c r="O24" i="30"/>
  <c r="M24" i="30"/>
  <c r="H24" i="30"/>
  <c r="C24" i="30"/>
  <c r="AB23" i="30"/>
  <c r="AD23" i="30" s="1"/>
  <c r="J23" i="30" s="1"/>
  <c r="K23" i="30" s="1"/>
  <c r="Y23" i="30"/>
  <c r="X23" i="30"/>
  <c r="P23" i="30"/>
  <c r="O23" i="30"/>
  <c r="M23" i="30"/>
  <c r="H23" i="30"/>
  <c r="C23" i="30"/>
  <c r="AF22" i="30"/>
  <c r="AB22" i="30"/>
  <c r="AD22" i="30" s="1"/>
  <c r="Y22" i="30"/>
  <c r="X22" i="30"/>
  <c r="P22" i="30"/>
  <c r="Q22" i="30" s="1"/>
  <c r="O22" i="30"/>
  <c r="M22" i="30"/>
  <c r="H22" i="30"/>
  <c r="C22" i="30"/>
  <c r="AB21" i="30"/>
  <c r="AD21" i="30" s="1"/>
  <c r="J21" i="30" s="1"/>
  <c r="Y21" i="30"/>
  <c r="X21" i="30"/>
  <c r="P21" i="30"/>
  <c r="O21" i="30"/>
  <c r="M21" i="30"/>
  <c r="H21" i="30"/>
  <c r="C21" i="30"/>
  <c r="AB20" i="30"/>
  <c r="AD20" i="30" s="1"/>
  <c r="J20" i="30" s="1"/>
  <c r="K20" i="30" s="1"/>
  <c r="Y20" i="30"/>
  <c r="X20" i="30"/>
  <c r="P20" i="30"/>
  <c r="Q20" i="30" s="1"/>
  <c r="O20" i="30"/>
  <c r="M20" i="30"/>
  <c r="I20" i="30"/>
  <c r="H20" i="30"/>
  <c r="C20" i="30"/>
  <c r="AF19" i="30"/>
  <c r="AB19" i="30"/>
  <c r="AD19" i="30" s="1"/>
  <c r="Y19" i="30"/>
  <c r="X19" i="30"/>
  <c r="P19" i="30"/>
  <c r="Q19" i="30" s="1"/>
  <c r="O19" i="30"/>
  <c r="M19" i="30"/>
  <c r="H19" i="30"/>
  <c r="C19" i="30"/>
  <c r="AB18" i="30"/>
  <c r="AD18" i="30" s="1"/>
  <c r="J18" i="30" s="1"/>
  <c r="Y18" i="30"/>
  <c r="X18" i="30"/>
  <c r="P18" i="30"/>
  <c r="O18" i="30"/>
  <c r="M18" i="30"/>
  <c r="H18" i="30"/>
  <c r="C18" i="30"/>
  <c r="J16" i="30"/>
  <c r="J15" i="30"/>
  <c r="J14" i="30"/>
  <c r="J13" i="30"/>
  <c r="J12" i="30"/>
  <c r="J11" i="30"/>
  <c r="J10" i="30"/>
  <c r="AG3" i="30"/>
  <c r="AF3" i="30"/>
  <c r="W3" i="30"/>
  <c r="G3" i="30"/>
  <c r="F3" i="30"/>
  <c r="D3" i="30"/>
  <c r="A2" i="30"/>
  <c r="A1" i="30"/>
  <c r="AB30" i="29"/>
  <c r="AD30" i="29" s="1"/>
  <c r="J30" i="29" s="1"/>
  <c r="Y30" i="29"/>
  <c r="X30" i="29"/>
  <c r="V30" i="29"/>
  <c r="U30" i="29"/>
  <c r="T30" i="29"/>
  <c r="P30" i="29"/>
  <c r="O30" i="29"/>
  <c r="Q30" i="29" s="1"/>
  <c r="M30" i="29"/>
  <c r="H30" i="29"/>
  <c r="C30" i="29"/>
  <c r="AB29" i="29"/>
  <c r="AD29" i="29" s="1"/>
  <c r="J29" i="29" s="1"/>
  <c r="Y29" i="29"/>
  <c r="X29" i="29"/>
  <c r="P29" i="29"/>
  <c r="Q29" i="29" s="1"/>
  <c r="O29" i="29"/>
  <c r="M29" i="29"/>
  <c r="H29" i="29"/>
  <c r="C29" i="29"/>
  <c r="AD28" i="29"/>
  <c r="J28" i="29" s="1"/>
  <c r="AB28" i="29"/>
  <c r="Y28" i="29"/>
  <c r="X28" i="29"/>
  <c r="P28" i="29"/>
  <c r="O28" i="29"/>
  <c r="Q28" i="29" s="1"/>
  <c r="M28" i="29"/>
  <c r="H28" i="29"/>
  <c r="C28" i="29"/>
  <c r="AB27" i="29"/>
  <c r="AD27" i="29" s="1"/>
  <c r="J27" i="29" s="1"/>
  <c r="K27" i="29" s="1"/>
  <c r="Y27" i="29"/>
  <c r="X27" i="29"/>
  <c r="P27" i="29"/>
  <c r="O27" i="29"/>
  <c r="M27" i="29"/>
  <c r="H27" i="29"/>
  <c r="C27" i="29"/>
  <c r="AB26" i="29"/>
  <c r="AD26" i="29" s="1"/>
  <c r="J26" i="29" s="1"/>
  <c r="Y26" i="29"/>
  <c r="X26" i="29"/>
  <c r="P26" i="29"/>
  <c r="O26" i="29"/>
  <c r="M26" i="29"/>
  <c r="H26" i="29"/>
  <c r="C26" i="29"/>
  <c r="AB25" i="29"/>
  <c r="AD25" i="29" s="1"/>
  <c r="J25" i="29" s="1"/>
  <c r="Y25" i="29"/>
  <c r="X25" i="29"/>
  <c r="P25" i="29"/>
  <c r="O25" i="29"/>
  <c r="M25" i="29"/>
  <c r="H25" i="29"/>
  <c r="C25" i="29"/>
  <c r="AB24" i="29"/>
  <c r="AD24" i="29" s="1"/>
  <c r="J24" i="29" s="1"/>
  <c r="Y24" i="29"/>
  <c r="X24" i="29"/>
  <c r="P24" i="29"/>
  <c r="O24" i="29"/>
  <c r="M24" i="29"/>
  <c r="H24" i="29"/>
  <c r="C24" i="29"/>
  <c r="AB23" i="29"/>
  <c r="AD23" i="29" s="1"/>
  <c r="J23" i="29" s="1"/>
  <c r="Y23" i="29"/>
  <c r="X23" i="29"/>
  <c r="P23" i="29"/>
  <c r="O23" i="29"/>
  <c r="M23" i="29"/>
  <c r="H23" i="29"/>
  <c r="C23" i="29"/>
  <c r="AF22" i="29"/>
  <c r="AB22" i="29"/>
  <c r="AD22" i="29" s="1"/>
  <c r="Y22" i="29"/>
  <c r="X22" i="29"/>
  <c r="P22" i="29"/>
  <c r="O22" i="29"/>
  <c r="Q22" i="29" s="1"/>
  <c r="M22" i="29"/>
  <c r="H22" i="29"/>
  <c r="C22" i="29"/>
  <c r="AB21" i="29"/>
  <c r="AD21" i="29" s="1"/>
  <c r="J21" i="29" s="1"/>
  <c r="Y21" i="29"/>
  <c r="X21" i="29"/>
  <c r="P21" i="29"/>
  <c r="O21" i="29"/>
  <c r="Q21" i="29" s="1"/>
  <c r="M21" i="29"/>
  <c r="H21" i="29"/>
  <c r="C21" i="29"/>
  <c r="AB20" i="29"/>
  <c r="AD20" i="29" s="1"/>
  <c r="J20" i="29" s="1"/>
  <c r="Y20" i="29"/>
  <c r="X20" i="29"/>
  <c r="P20" i="29"/>
  <c r="O20" i="29"/>
  <c r="Q20" i="29" s="1"/>
  <c r="M20" i="29"/>
  <c r="H20" i="29"/>
  <c r="C20" i="29"/>
  <c r="AF19" i="29"/>
  <c r="AB19" i="29"/>
  <c r="AD19" i="29" s="1"/>
  <c r="Y19" i="29"/>
  <c r="X19" i="29"/>
  <c r="P19" i="29"/>
  <c r="O19" i="29"/>
  <c r="M19" i="29"/>
  <c r="H19" i="29"/>
  <c r="C19" i="29"/>
  <c r="AB18" i="29"/>
  <c r="AD18" i="29" s="1"/>
  <c r="J18" i="29" s="1"/>
  <c r="Y18" i="29"/>
  <c r="X18" i="29"/>
  <c r="P18" i="29"/>
  <c r="O18" i="29"/>
  <c r="M18" i="29"/>
  <c r="H18" i="29"/>
  <c r="C18" i="29"/>
  <c r="J16" i="29"/>
  <c r="J15" i="29"/>
  <c r="J14" i="29"/>
  <c r="J13" i="29"/>
  <c r="J12" i="29"/>
  <c r="J11" i="29"/>
  <c r="J10" i="29"/>
  <c r="AG3" i="29"/>
  <c r="AF3" i="29"/>
  <c r="W3" i="29"/>
  <c r="G3" i="29"/>
  <c r="F3" i="29"/>
  <c r="H3" i="29" s="1"/>
  <c r="D3" i="29"/>
  <c r="A2" i="29"/>
  <c r="A1" i="29"/>
  <c r="AB30" i="28"/>
  <c r="AD30" i="28" s="1"/>
  <c r="J30" i="28" s="1"/>
  <c r="Y30" i="28"/>
  <c r="X30" i="28"/>
  <c r="V30" i="28"/>
  <c r="U30" i="28"/>
  <c r="T30" i="28"/>
  <c r="P30" i="28"/>
  <c r="Q30" i="28" s="1"/>
  <c r="O30" i="28"/>
  <c r="M30" i="28"/>
  <c r="H30" i="28"/>
  <c r="C30" i="28"/>
  <c r="AB29" i="28"/>
  <c r="AD29" i="28" s="1"/>
  <c r="J29" i="28" s="1"/>
  <c r="I29" i="28" s="1"/>
  <c r="Y29" i="28"/>
  <c r="X29" i="28"/>
  <c r="P29" i="28"/>
  <c r="O29" i="28"/>
  <c r="M29" i="28"/>
  <c r="H29" i="28"/>
  <c r="C29" i="28"/>
  <c r="AB28" i="28"/>
  <c r="AD28" i="28" s="1"/>
  <c r="J28" i="28" s="1"/>
  <c r="Y28" i="28"/>
  <c r="X28" i="28"/>
  <c r="P28" i="28"/>
  <c r="O28" i="28"/>
  <c r="M28" i="28"/>
  <c r="H28" i="28"/>
  <c r="C28" i="28"/>
  <c r="AB27" i="28"/>
  <c r="AD27" i="28" s="1"/>
  <c r="J27" i="28" s="1"/>
  <c r="Y27" i="28"/>
  <c r="X27" i="28"/>
  <c r="P27" i="28"/>
  <c r="O27" i="28"/>
  <c r="M27" i="28"/>
  <c r="H27" i="28"/>
  <c r="C27" i="28"/>
  <c r="AB26" i="28"/>
  <c r="AD26" i="28" s="1"/>
  <c r="J26" i="28" s="1"/>
  <c r="Y26" i="28"/>
  <c r="X26" i="28"/>
  <c r="P26" i="28"/>
  <c r="O26" i="28"/>
  <c r="Q26" i="28" s="1"/>
  <c r="M26" i="28"/>
  <c r="H26" i="28"/>
  <c r="C26" i="28"/>
  <c r="AB25" i="28"/>
  <c r="AD25" i="28" s="1"/>
  <c r="J25" i="28" s="1"/>
  <c r="K25" i="28" s="1"/>
  <c r="Y25" i="28"/>
  <c r="X25" i="28"/>
  <c r="P25" i="28"/>
  <c r="O25" i="28"/>
  <c r="Q25" i="28" s="1"/>
  <c r="M25" i="28"/>
  <c r="H25" i="28"/>
  <c r="C25" i="28"/>
  <c r="AB24" i="28"/>
  <c r="AD24" i="28" s="1"/>
  <c r="J24" i="28" s="1"/>
  <c r="I24" i="28" s="1"/>
  <c r="Y24" i="28"/>
  <c r="X24" i="28"/>
  <c r="P24" i="28"/>
  <c r="O24" i="28"/>
  <c r="Q24" i="28" s="1"/>
  <c r="M24" i="28"/>
  <c r="K24" i="28"/>
  <c r="H24" i="28"/>
  <c r="C24" i="28"/>
  <c r="AB23" i="28"/>
  <c r="AD23" i="28" s="1"/>
  <c r="J23" i="28" s="1"/>
  <c r="Y23" i="28"/>
  <c r="X23" i="28"/>
  <c r="P23" i="28"/>
  <c r="Q23" i="28" s="1"/>
  <c r="O23" i="28"/>
  <c r="M23" i="28"/>
  <c r="H23" i="28"/>
  <c r="C23" i="28"/>
  <c r="AF22" i="28"/>
  <c r="J22" i="28" s="1"/>
  <c r="K22" i="28" s="1"/>
  <c r="AB22" i="28"/>
  <c r="AD22" i="28" s="1"/>
  <c r="Y22" i="28"/>
  <c r="X22" i="28"/>
  <c r="P22" i="28"/>
  <c r="O22" i="28"/>
  <c r="Q22" i="28" s="1"/>
  <c r="M22" i="28"/>
  <c r="H22" i="28"/>
  <c r="C22" i="28"/>
  <c r="AB21" i="28"/>
  <c r="AD21" i="28" s="1"/>
  <c r="J21" i="28" s="1"/>
  <c r="Y21" i="28"/>
  <c r="X21" i="28"/>
  <c r="P21" i="28"/>
  <c r="O21" i="28"/>
  <c r="Q21" i="28" s="1"/>
  <c r="M21" i="28"/>
  <c r="H21" i="28"/>
  <c r="C21" i="28"/>
  <c r="AB20" i="28"/>
  <c r="AD20" i="28" s="1"/>
  <c r="J20" i="28" s="1"/>
  <c r="Y20" i="28"/>
  <c r="X20" i="28"/>
  <c r="P20" i="28"/>
  <c r="O20" i="28"/>
  <c r="M20" i="28"/>
  <c r="H20" i="28"/>
  <c r="C20" i="28"/>
  <c r="AF19" i="28"/>
  <c r="AB19" i="28"/>
  <c r="AD19" i="28" s="1"/>
  <c r="Y19" i="28"/>
  <c r="X19" i="28"/>
  <c r="P19" i="28"/>
  <c r="O19" i="28"/>
  <c r="Q19" i="28" s="1"/>
  <c r="M19" i="28"/>
  <c r="H19" i="28"/>
  <c r="C19" i="28"/>
  <c r="AB18" i="28"/>
  <c r="AD18" i="28" s="1"/>
  <c r="J18" i="28" s="1"/>
  <c r="I18" i="28" s="1"/>
  <c r="Y18" i="28"/>
  <c r="X18" i="28"/>
  <c r="P18" i="28"/>
  <c r="O18" i="28"/>
  <c r="Q18" i="28" s="1"/>
  <c r="M18" i="28"/>
  <c r="H18" i="28"/>
  <c r="C18" i="28"/>
  <c r="J16" i="28"/>
  <c r="J15" i="28"/>
  <c r="J14" i="28"/>
  <c r="J13" i="28"/>
  <c r="J12" i="28"/>
  <c r="J11" i="28"/>
  <c r="J10" i="28"/>
  <c r="AG3" i="28"/>
  <c r="AF3" i="28"/>
  <c r="W3" i="28"/>
  <c r="G3" i="28"/>
  <c r="D3" i="28"/>
  <c r="A2" i="28"/>
  <c r="A1" i="28"/>
  <c r="AB30" i="27"/>
  <c r="AD30" i="27" s="1"/>
  <c r="J30" i="27" s="1"/>
  <c r="Y30" i="27"/>
  <c r="X30" i="27"/>
  <c r="V30" i="27"/>
  <c r="U30" i="27"/>
  <c r="T30" i="27"/>
  <c r="P30" i="27"/>
  <c r="O30" i="27"/>
  <c r="Q30" i="27" s="1"/>
  <c r="M30" i="27"/>
  <c r="H30" i="27"/>
  <c r="C30" i="27"/>
  <c r="AB29" i="27"/>
  <c r="AD29" i="27" s="1"/>
  <c r="Y29" i="27"/>
  <c r="X29" i="27"/>
  <c r="P29" i="27"/>
  <c r="O29" i="27"/>
  <c r="Q29" i="27" s="1"/>
  <c r="M29" i="27"/>
  <c r="J29" i="27"/>
  <c r="H29" i="27"/>
  <c r="C29" i="27"/>
  <c r="AD28" i="27"/>
  <c r="J28" i="27" s="1"/>
  <c r="AB28" i="27"/>
  <c r="Y28" i="27"/>
  <c r="X28" i="27"/>
  <c r="P28" i="27"/>
  <c r="Q28" i="27" s="1"/>
  <c r="O28" i="27"/>
  <c r="M28" i="27"/>
  <c r="H28" i="27"/>
  <c r="C28" i="27"/>
  <c r="AB27" i="27"/>
  <c r="AD27" i="27" s="1"/>
  <c r="J27" i="27" s="1"/>
  <c r="Y27" i="27"/>
  <c r="X27" i="27"/>
  <c r="P27" i="27"/>
  <c r="Q27" i="27" s="1"/>
  <c r="O27" i="27"/>
  <c r="M27" i="27"/>
  <c r="H27" i="27"/>
  <c r="C27" i="27"/>
  <c r="AB26" i="27"/>
  <c r="AD26" i="27" s="1"/>
  <c r="J26" i="27" s="1"/>
  <c r="Y26" i="27"/>
  <c r="X26" i="27"/>
  <c r="P26" i="27"/>
  <c r="O26" i="27"/>
  <c r="Q26" i="27" s="1"/>
  <c r="M26" i="27"/>
  <c r="H26" i="27"/>
  <c r="C26" i="27"/>
  <c r="AB25" i="27"/>
  <c r="AD25" i="27" s="1"/>
  <c r="J25" i="27" s="1"/>
  <c r="Y25" i="27"/>
  <c r="X25" i="27"/>
  <c r="P25" i="27"/>
  <c r="O25" i="27"/>
  <c r="M25" i="27"/>
  <c r="H25" i="27"/>
  <c r="C25" i="27"/>
  <c r="AB24" i="27"/>
  <c r="AD24" i="27" s="1"/>
  <c r="J24" i="27" s="1"/>
  <c r="I24" i="27" s="1"/>
  <c r="Y24" i="27"/>
  <c r="X24" i="27"/>
  <c r="P24" i="27"/>
  <c r="O24" i="27"/>
  <c r="Q24" i="27" s="1"/>
  <c r="M24" i="27"/>
  <c r="H24" i="27"/>
  <c r="C24" i="27"/>
  <c r="AB23" i="27"/>
  <c r="AD23" i="27" s="1"/>
  <c r="J23" i="27" s="1"/>
  <c r="Y23" i="27"/>
  <c r="X23" i="27"/>
  <c r="P23" i="27"/>
  <c r="O23" i="27"/>
  <c r="Q23" i="27" s="1"/>
  <c r="M23" i="27"/>
  <c r="H23" i="27"/>
  <c r="C23" i="27"/>
  <c r="AF22" i="27"/>
  <c r="AB22" i="27"/>
  <c r="AD22" i="27" s="1"/>
  <c r="Y22" i="27"/>
  <c r="X22" i="27"/>
  <c r="P22" i="27"/>
  <c r="Q22" i="27" s="1"/>
  <c r="O22" i="27"/>
  <c r="M22" i="27"/>
  <c r="H22" i="27"/>
  <c r="C22" i="27"/>
  <c r="AD21" i="27"/>
  <c r="J21" i="27" s="1"/>
  <c r="I21" i="27" s="1"/>
  <c r="AB21" i="27"/>
  <c r="Y21" i="27"/>
  <c r="X21" i="27"/>
  <c r="P21" i="27"/>
  <c r="O21" i="27"/>
  <c r="Q21" i="27" s="1"/>
  <c r="M21" i="27"/>
  <c r="H21" i="27"/>
  <c r="C21" i="27"/>
  <c r="AB20" i="27"/>
  <c r="AD20" i="27" s="1"/>
  <c r="J20" i="27" s="1"/>
  <c r="Y20" i="27"/>
  <c r="X20" i="27"/>
  <c r="P20" i="27"/>
  <c r="O20" i="27"/>
  <c r="M20" i="27"/>
  <c r="H20" i="27"/>
  <c r="C20" i="27"/>
  <c r="AF19" i="27"/>
  <c r="AB19" i="27"/>
  <c r="AD19" i="27" s="1"/>
  <c r="Y19" i="27"/>
  <c r="X19" i="27"/>
  <c r="P19" i="27"/>
  <c r="Q19" i="27" s="1"/>
  <c r="O19" i="27"/>
  <c r="M19" i="27"/>
  <c r="H19" i="27"/>
  <c r="C19" i="27"/>
  <c r="AB18" i="27"/>
  <c r="AD18" i="27" s="1"/>
  <c r="J18" i="27" s="1"/>
  <c r="Y18" i="27"/>
  <c r="X18" i="27"/>
  <c r="P18" i="27"/>
  <c r="O18" i="27"/>
  <c r="Q18" i="27" s="1"/>
  <c r="M18" i="27"/>
  <c r="H18" i="27"/>
  <c r="C18" i="27"/>
  <c r="J16" i="27"/>
  <c r="J15" i="27"/>
  <c r="J14" i="27"/>
  <c r="J13" i="27"/>
  <c r="J12" i="27"/>
  <c r="J11" i="27"/>
  <c r="J10" i="27"/>
  <c r="AG3" i="27"/>
  <c r="AF3" i="27"/>
  <c r="W3" i="27"/>
  <c r="G3" i="27"/>
  <c r="F3" i="27"/>
  <c r="D3" i="27"/>
  <c r="A2" i="27"/>
  <c r="A1" i="27"/>
  <c r="AB30" i="26"/>
  <c r="AD30" i="26" s="1"/>
  <c r="J30" i="26" s="1"/>
  <c r="K30" i="26" s="1"/>
  <c r="Y30" i="26"/>
  <c r="X30" i="26"/>
  <c r="V30" i="26"/>
  <c r="U30" i="26"/>
  <c r="T30" i="26"/>
  <c r="P30" i="26"/>
  <c r="O30" i="26"/>
  <c r="M30" i="26"/>
  <c r="H30" i="26"/>
  <c r="C30" i="26"/>
  <c r="AB29" i="26"/>
  <c r="AD29" i="26" s="1"/>
  <c r="J29" i="26" s="1"/>
  <c r="Y29" i="26"/>
  <c r="X29" i="26"/>
  <c r="P29" i="26"/>
  <c r="Q29" i="26" s="1"/>
  <c r="O29" i="26"/>
  <c r="M29" i="26"/>
  <c r="H29" i="26"/>
  <c r="C29" i="26"/>
  <c r="AD28" i="26"/>
  <c r="J28" i="26" s="1"/>
  <c r="I28" i="26" s="1"/>
  <c r="AB28" i="26"/>
  <c r="Y28" i="26"/>
  <c r="X28" i="26"/>
  <c r="P28" i="26"/>
  <c r="O28" i="26"/>
  <c r="Q28" i="26" s="1"/>
  <c r="M28" i="26"/>
  <c r="H28" i="26"/>
  <c r="C28" i="26"/>
  <c r="AB27" i="26"/>
  <c r="AD27" i="26" s="1"/>
  <c r="J27" i="26" s="1"/>
  <c r="Y27" i="26"/>
  <c r="X27" i="26"/>
  <c r="P27" i="26"/>
  <c r="O27" i="26"/>
  <c r="M27" i="26"/>
  <c r="H27" i="26"/>
  <c r="C27" i="26"/>
  <c r="AB26" i="26"/>
  <c r="AD26" i="26" s="1"/>
  <c r="J26" i="26" s="1"/>
  <c r="Y26" i="26"/>
  <c r="X26" i="26"/>
  <c r="P26" i="26"/>
  <c r="O26" i="26"/>
  <c r="M26" i="26"/>
  <c r="H26" i="26"/>
  <c r="C26" i="26"/>
  <c r="AB25" i="26"/>
  <c r="AD25" i="26" s="1"/>
  <c r="Y25" i="26"/>
  <c r="X25" i="26"/>
  <c r="P25" i="26"/>
  <c r="O25" i="26"/>
  <c r="M25" i="26"/>
  <c r="J25" i="26"/>
  <c r="H25" i="26"/>
  <c r="C25" i="26"/>
  <c r="AD24" i="26"/>
  <c r="J24" i="26" s="1"/>
  <c r="AB24" i="26"/>
  <c r="Y24" i="26"/>
  <c r="X24" i="26"/>
  <c r="P24" i="26"/>
  <c r="Q24" i="26" s="1"/>
  <c r="O24" i="26"/>
  <c r="M24" i="26"/>
  <c r="H24" i="26"/>
  <c r="C24" i="26"/>
  <c r="AB23" i="26"/>
  <c r="AD23" i="26" s="1"/>
  <c r="J23" i="26" s="1"/>
  <c r="Y23" i="26"/>
  <c r="X23" i="26"/>
  <c r="P23" i="26"/>
  <c r="O23" i="26"/>
  <c r="M23" i="26"/>
  <c r="H23" i="26"/>
  <c r="C23" i="26"/>
  <c r="AF22" i="26"/>
  <c r="AB22" i="26"/>
  <c r="AD22" i="26" s="1"/>
  <c r="Y22" i="26"/>
  <c r="X22" i="26"/>
  <c r="P22" i="26"/>
  <c r="O22" i="26"/>
  <c r="Q22" i="26" s="1"/>
  <c r="M22" i="26"/>
  <c r="H22" i="26"/>
  <c r="C22" i="26"/>
  <c r="AD21" i="26"/>
  <c r="J21" i="26" s="1"/>
  <c r="AB21" i="26"/>
  <c r="Y21" i="26"/>
  <c r="X21" i="26"/>
  <c r="P21" i="26"/>
  <c r="Q21" i="26" s="1"/>
  <c r="O21" i="26"/>
  <c r="M21" i="26"/>
  <c r="H21" i="26"/>
  <c r="C21" i="26"/>
  <c r="AB20" i="26"/>
  <c r="AD20" i="26" s="1"/>
  <c r="J20" i="26" s="1"/>
  <c r="Y20" i="26"/>
  <c r="X20" i="26"/>
  <c r="P20" i="26"/>
  <c r="O20" i="26"/>
  <c r="M20" i="26"/>
  <c r="H20" i="26"/>
  <c r="C20" i="26"/>
  <c r="AF19" i="26"/>
  <c r="J19" i="26" s="1"/>
  <c r="AB19" i="26"/>
  <c r="AD19" i="26" s="1"/>
  <c r="Y19" i="26"/>
  <c r="X19" i="26"/>
  <c r="P19" i="26"/>
  <c r="O19" i="26"/>
  <c r="Q19" i="26" s="1"/>
  <c r="M19" i="26"/>
  <c r="H19" i="26"/>
  <c r="C19" i="26"/>
  <c r="AB18" i="26"/>
  <c r="AD18" i="26" s="1"/>
  <c r="J18" i="26" s="1"/>
  <c r="Y18" i="26"/>
  <c r="X18" i="26"/>
  <c r="Q18" i="26"/>
  <c r="P18" i="26"/>
  <c r="O18" i="26"/>
  <c r="M18" i="26"/>
  <c r="H18" i="26"/>
  <c r="C18" i="26"/>
  <c r="J16" i="26"/>
  <c r="J15" i="26"/>
  <c r="J14" i="26"/>
  <c r="J13" i="26"/>
  <c r="J12" i="26"/>
  <c r="J11" i="26"/>
  <c r="J10" i="26"/>
  <c r="AG3" i="26"/>
  <c r="AF3" i="26"/>
  <c r="W3" i="26"/>
  <c r="G3" i="26"/>
  <c r="H3" i="26" s="1"/>
  <c r="F3" i="26"/>
  <c r="D3" i="26"/>
  <c r="A2" i="26"/>
  <c r="A1" i="26"/>
  <c r="AB30" i="25"/>
  <c r="AD30" i="25" s="1"/>
  <c r="J30" i="25" s="1"/>
  <c r="Y30" i="25"/>
  <c r="X30" i="25"/>
  <c r="V30" i="25"/>
  <c r="U30" i="25"/>
  <c r="T30" i="25"/>
  <c r="P30" i="25"/>
  <c r="O30" i="25"/>
  <c r="Q30" i="25" s="1"/>
  <c r="M30" i="25"/>
  <c r="H30" i="25"/>
  <c r="C30" i="25"/>
  <c r="AB29" i="25"/>
  <c r="AD29" i="25" s="1"/>
  <c r="Y29" i="25"/>
  <c r="X29" i="25"/>
  <c r="P29" i="25"/>
  <c r="O29" i="25"/>
  <c r="Q29" i="25" s="1"/>
  <c r="M29" i="25"/>
  <c r="J29" i="25"/>
  <c r="H29" i="25"/>
  <c r="C29" i="25"/>
  <c r="AB28" i="25"/>
  <c r="AD28" i="25" s="1"/>
  <c r="J28" i="25" s="1"/>
  <c r="Y28" i="25"/>
  <c r="X28" i="25"/>
  <c r="Q28" i="25"/>
  <c r="P28" i="25"/>
  <c r="O28" i="25"/>
  <c r="M28" i="25"/>
  <c r="H28" i="25"/>
  <c r="C28" i="25"/>
  <c r="AB27" i="25"/>
  <c r="AD27" i="25" s="1"/>
  <c r="J27" i="25" s="1"/>
  <c r="Y27" i="25"/>
  <c r="X27" i="25"/>
  <c r="P27" i="25"/>
  <c r="O27" i="25"/>
  <c r="M27" i="25"/>
  <c r="H27" i="25"/>
  <c r="C27" i="25"/>
  <c r="AB26" i="25"/>
  <c r="AD26" i="25" s="1"/>
  <c r="J26" i="25" s="1"/>
  <c r="Y26" i="25"/>
  <c r="X26" i="25"/>
  <c r="P26" i="25"/>
  <c r="O26" i="25"/>
  <c r="Q26" i="25" s="1"/>
  <c r="M26" i="25"/>
  <c r="H26" i="25"/>
  <c r="C26" i="25"/>
  <c r="AB25" i="25"/>
  <c r="AD25" i="25" s="1"/>
  <c r="J25" i="25" s="1"/>
  <c r="Y25" i="25"/>
  <c r="X25" i="25"/>
  <c r="P25" i="25"/>
  <c r="O25" i="25"/>
  <c r="M25" i="25"/>
  <c r="H25" i="25"/>
  <c r="C25" i="25"/>
  <c r="AB24" i="25"/>
  <c r="AD24" i="25" s="1"/>
  <c r="J24" i="25" s="1"/>
  <c r="I24" i="25" s="1"/>
  <c r="Y24" i="25"/>
  <c r="X24" i="25"/>
  <c r="P24" i="25"/>
  <c r="O24" i="25"/>
  <c r="Q24" i="25" s="1"/>
  <c r="M24" i="25"/>
  <c r="H24" i="25"/>
  <c r="C24" i="25"/>
  <c r="AB23" i="25"/>
  <c r="AD23" i="25" s="1"/>
  <c r="J23" i="25" s="1"/>
  <c r="K23" i="25" s="1"/>
  <c r="Y23" i="25"/>
  <c r="X23" i="25"/>
  <c r="P23" i="25"/>
  <c r="O23" i="25"/>
  <c r="M23" i="25"/>
  <c r="H23" i="25"/>
  <c r="C23" i="25"/>
  <c r="AF22" i="25"/>
  <c r="AB22" i="25"/>
  <c r="AD22" i="25" s="1"/>
  <c r="Y22" i="25"/>
  <c r="X22" i="25"/>
  <c r="Q22" i="25"/>
  <c r="P22" i="25"/>
  <c r="O22" i="25"/>
  <c r="M22" i="25"/>
  <c r="H22" i="25"/>
  <c r="C22" i="25"/>
  <c r="AB21" i="25"/>
  <c r="AD21" i="25" s="1"/>
  <c r="J21" i="25" s="1"/>
  <c r="Y21" i="25"/>
  <c r="X21" i="25"/>
  <c r="P21" i="25"/>
  <c r="O21" i="25"/>
  <c r="Q21" i="25" s="1"/>
  <c r="M21" i="25"/>
  <c r="H21" i="25"/>
  <c r="C21" i="25"/>
  <c r="AB20" i="25"/>
  <c r="AD20" i="25" s="1"/>
  <c r="J20" i="25" s="1"/>
  <c r="Y20" i="25"/>
  <c r="X20" i="25"/>
  <c r="P20" i="25"/>
  <c r="O20" i="25"/>
  <c r="M20" i="25"/>
  <c r="H20" i="25"/>
  <c r="C20" i="25"/>
  <c r="AF19" i="25"/>
  <c r="AB19" i="25"/>
  <c r="AD19" i="25" s="1"/>
  <c r="Y19" i="25"/>
  <c r="X19" i="25"/>
  <c r="Q19" i="25"/>
  <c r="P19" i="25"/>
  <c r="O19" i="25"/>
  <c r="M19" i="25"/>
  <c r="H19" i="25"/>
  <c r="C19" i="25"/>
  <c r="AB18" i="25"/>
  <c r="AD18" i="25" s="1"/>
  <c r="J18" i="25" s="1"/>
  <c r="I18" i="25" s="1"/>
  <c r="Y18" i="25"/>
  <c r="X18" i="25"/>
  <c r="P18" i="25"/>
  <c r="O18" i="25"/>
  <c r="Q18" i="25" s="1"/>
  <c r="M18" i="25"/>
  <c r="H18" i="25"/>
  <c r="C18" i="25"/>
  <c r="J16" i="25"/>
  <c r="J15" i="25"/>
  <c r="J14" i="25"/>
  <c r="J13" i="25"/>
  <c r="J12" i="25"/>
  <c r="J11" i="25"/>
  <c r="J10" i="25"/>
  <c r="AF3" i="25"/>
  <c r="F3" i="25"/>
  <c r="D3" i="25"/>
  <c r="A2" i="25"/>
  <c r="A1" i="25"/>
  <c r="AB30" i="24"/>
  <c r="AD30" i="24" s="1"/>
  <c r="J30" i="24" s="1"/>
  <c r="Y30" i="24"/>
  <c r="X30" i="24"/>
  <c r="V30" i="24"/>
  <c r="U30" i="24"/>
  <c r="T30" i="24"/>
  <c r="P30" i="24"/>
  <c r="O30" i="24"/>
  <c r="M30" i="24"/>
  <c r="H30" i="24"/>
  <c r="C30" i="24"/>
  <c r="AB29" i="24"/>
  <c r="AD29" i="24" s="1"/>
  <c r="J29" i="24" s="1"/>
  <c r="Y29" i="24"/>
  <c r="X29" i="24"/>
  <c r="Q29" i="24"/>
  <c r="P29" i="24"/>
  <c r="O29" i="24"/>
  <c r="M29" i="24"/>
  <c r="H29" i="24"/>
  <c r="C29" i="24"/>
  <c r="AB28" i="24"/>
  <c r="AD28" i="24" s="1"/>
  <c r="J28" i="24" s="1"/>
  <c r="Y28" i="24"/>
  <c r="X28" i="24"/>
  <c r="P28" i="24"/>
  <c r="O28" i="24"/>
  <c r="Q28" i="24" s="1"/>
  <c r="M28" i="24"/>
  <c r="H28" i="24"/>
  <c r="C28" i="24"/>
  <c r="AB27" i="24"/>
  <c r="AD27" i="24" s="1"/>
  <c r="J27" i="24" s="1"/>
  <c r="Y27" i="24"/>
  <c r="X27" i="24"/>
  <c r="P27" i="24"/>
  <c r="Q27" i="24" s="1"/>
  <c r="O27" i="24"/>
  <c r="M27" i="24"/>
  <c r="H27" i="24"/>
  <c r="C27" i="24"/>
  <c r="AD26" i="24"/>
  <c r="J26" i="24" s="1"/>
  <c r="AB26" i="24"/>
  <c r="Y26" i="24"/>
  <c r="X26" i="24"/>
  <c r="P26" i="24"/>
  <c r="O26" i="24"/>
  <c r="M26" i="24"/>
  <c r="H26" i="24"/>
  <c r="C26" i="24"/>
  <c r="AB25" i="24"/>
  <c r="AD25" i="24" s="1"/>
  <c r="J25" i="24" s="1"/>
  <c r="Y25" i="24"/>
  <c r="X25" i="24"/>
  <c r="P25" i="24"/>
  <c r="O25" i="24"/>
  <c r="M25" i="24"/>
  <c r="H25" i="24"/>
  <c r="C25" i="24"/>
  <c r="AB24" i="24"/>
  <c r="AD24" i="24" s="1"/>
  <c r="J24" i="24" s="1"/>
  <c r="Y24" i="24"/>
  <c r="X24" i="24"/>
  <c r="Q24" i="24"/>
  <c r="P24" i="24"/>
  <c r="O24" i="24"/>
  <c r="M24" i="24"/>
  <c r="H24" i="24"/>
  <c r="C24" i="24"/>
  <c r="AB23" i="24"/>
  <c r="AD23" i="24" s="1"/>
  <c r="J23" i="24" s="1"/>
  <c r="Y23" i="24"/>
  <c r="X23" i="24"/>
  <c r="P23" i="24"/>
  <c r="O23" i="24"/>
  <c r="M23" i="24"/>
  <c r="H23" i="24"/>
  <c r="C23" i="24"/>
  <c r="AF22" i="24"/>
  <c r="AD22" i="24"/>
  <c r="AB22" i="24"/>
  <c r="Y22" i="24"/>
  <c r="X22" i="24"/>
  <c r="P22" i="24"/>
  <c r="O22" i="24"/>
  <c r="M22" i="24"/>
  <c r="J22" i="24"/>
  <c r="I22" i="24" s="1"/>
  <c r="H22" i="24"/>
  <c r="C22" i="24"/>
  <c r="AB21" i="24"/>
  <c r="AD21" i="24" s="1"/>
  <c r="J21" i="24" s="1"/>
  <c r="K21" i="24" s="1"/>
  <c r="Y21" i="24"/>
  <c r="X21" i="24"/>
  <c r="Q21" i="24"/>
  <c r="P21" i="24"/>
  <c r="O21" i="24"/>
  <c r="M21" i="24"/>
  <c r="I21" i="24"/>
  <c r="H21" i="24"/>
  <c r="C21" i="24"/>
  <c r="AB20" i="24"/>
  <c r="AD20" i="24" s="1"/>
  <c r="J20" i="24" s="1"/>
  <c r="Y20" i="24"/>
  <c r="X20" i="24"/>
  <c r="P20" i="24"/>
  <c r="O20" i="24"/>
  <c r="M20" i="24"/>
  <c r="H20" i="24"/>
  <c r="C20" i="24"/>
  <c r="AF19" i="24"/>
  <c r="AD19" i="24"/>
  <c r="AB19" i="24"/>
  <c r="Y19" i="24"/>
  <c r="X19" i="24"/>
  <c r="P19" i="24"/>
  <c r="O19" i="24"/>
  <c r="M19" i="24"/>
  <c r="J19" i="24"/>
  <c r="I19" i="24" s="1"/>
  <c r="H19" i="24"/>
  <c r="C19" i="24"/>
  <c r="AB18" i="24"/>
  <c r="AD18" i="24" s="1"/>
  <c r="J18" i="24" s="1"/>
  <c r="Y18" i="24"/>
  <c r="X18" i="24"/>
  <c r="P18" i="24"/>
  <c r="Q18" i="24" s="1"/>
  <c r="O18" i="24"/>
  <c r="M18" i="24"/>
  <c r="H18" i="24"/>
  <c r="C18" i="24"/>
  <c r="J16" i="24"/>
  <c r="J15" i="24"/>
  <c r="J14" i="24"/>
  <c r="J13" i="24"/>
  <c r="J12" i="24"/>
  <c r="J11" i="24"/>
  <c r="J10" i="24"/>
  <c r="AG3" i="24"/>
  <c r="AF3" i="24"/>
  <c r="W3" i="24"/>
  <c r="G3" i="24"/>
  <c r="D3" i="24"/>
  <c r="A2" i="24"/>
  <c r="A1" i="24"/>
  <c r="AB30" i="23"/>
  <c r="AD30" i="23" s="1"/>
  <c r="J30" i="23" s="1"/>
  <c r="Y30" i="23"/>
  <c r="X30" i="23"/>
  <c r="V30" i="23"/>
  <c r="U30" i="23"/>
  <c r="T30" i="23"/>
  <c r="P30" i="23"/>
  <c r="O30" i="23"/>
  <c r="M30" i="23"/>
  <c r="H30" i="23"/>
  <c r="C30" i="23"/>
  <c r="AB29" i="23"/>
  <c r="AD29" i="23" s="1"/>
  <c r="J29" i="23" s="1"/>
  <c r="I29" i="23" s="1"/>
  <c r="Y29" i="23"/>
  <c r="X29" i="23"/>
  <c r="P29" i="23"/>
  <c r="O29" i="23"/>
  <c r="M29" i="23"/>
  <c r="H29" i="23"/>
  <c r="C29" i="23"/>
  <c r="AD28" i="23"/>
  <c r="AB28" i="23"/>
  <c r="Y28" i="23"/>
  <c r="X28" i="23"/>
  <c r="Q28" i="23"/>
  <c r="P28" i="23"/>
  <c r="O28" i="23"/>
  <c r="M28" i="23"/>
  <c r="J28" i="23"/>
  <c r="K28" i="23" s="1"/>
  <c r="H28" i="23"/>
  <c r="C28" i="23"/>
  <c r="AB27" i="23"/>
  <c r="AD27" i="23" s="1"/>
  <c r="J27" i="23" s="1"/>
  <c r="Y27" i="23"/>
  <c r="X27" i="23"/>
  <c r="P27" i="23"/>
  <c r="O27" i="23"/>
  <c r="Q27" i="23" s="1"/>
  <c r="M27" i="23"/>
  <c r="H27" i="23"/>
  <c r="C27" i="23"/>
  <c r="AD26" i="23"/>
  <c r="J26" i="23" s="1"/>
  <c r="I26" i="23" s="1"/>
  <c r="AB26" i="23"/>
  <c r="Y26" i="23"/>
  <c r="X26" i="23"/>
  <c r="P26" i="23"/>
  <c r="O26" i="23"/>
  <c r="Q26" i="23" s="1"/>
  <c r="M26" i="23"/>
  <c r="H26" i="23"/>
  <c r="C26" i="23"/>
  <c r="AB25" i="23"/>
  <c r="AD25" i="23" s="1"/>
  <c r="J25" i="23" s="1"/>
  <c r="Y25" i="23"/>
  <c r="X25" i="23"/>
  <c r="P25" i="23"/>
  <c r="O25" i="23"/>
  <c r="M25" i="23"/>
  <c r="H25" i="23"/>
  <c r="C25" i="23"/>
  <c r="AD24" i="23"/>
  <c r="J24" i="23" s="1"/>
  <c r="I24" i="23" s="1"/>
  <c r="AB24" i="23"/>
  <c r="Y24" i="23"/>
  <c r="X24" i="23"/>
  <c r="P24" i="23"/>
  <c r="O24" i="23"/>
  <c r="Q24" i="23" s="1"/>
  <c r="M24" i="23"/>
  <c r="K24" i="23"/>
  <c r="H24" i="23"/>
  <c r="C24" i="23"/>
  <c r="AB23" i="23"/>
  <c r="AD23" i="23" s="1"/>
  <c r="J23" i="23" s="1"/>
  <c r="Y23" i="23"/>
  <c r="X23" i="23"/>
  <c r="P23" i="23"/>
  <c r="O23" i="23"/>
  <c r="M23" i="23"/>
  <c r="H23" i="23"/>
  <c r="C23" i="23"/>
  <c r="AF22" i="23"/>
  <c r="AB22" i="23"/>
  <c r="AD22" i="23" s="1"/>
  <c r="Y22" i="23"/>
  <c r="X22" i="23"/>
  <c r="P22" i="23"/>
  <c r="Q22" i="23" s="1"/>
  <c r="O22" i="23"/>
  <c r="M22" i="23"/>
  <c r="H22" i="23"/>
  <c r="C22" i="23"/>
  <c r="AD21" i="23"/>
  <c r="J21" i="23" s="1"/>
  <c r="I21" i="23" s="1"/>
  <c r="AB21" i="23"/>
  <c r="Y21" i="23"/>
  <c r="X21" i="23"/>
  <c r="Q21" i="23"/>
  <c r="P21" i="23"/>
  <c r="O21" i="23"/>
  <c r="M21" i="23"/>
  <c r="K21" i="23"/>
  <c r="H21" i="23"/>
  <c r="C21" i="23"/>
  <c r="AD20" i="23"/>
  <c r="AB20" i="23"/>
  <c r="Y20" i="23"/>
  <c r="X20" i="23"/>
  <c r="P20" i="23"/>
  <c r="Q20" i="23" s="1"/>
  <c r="O20" i="23"/>
  <c r="M20" i="23"/>
  <c r="J20" i="23"/>
  <c r="H20" i="23"/>
  <c r="C20" i="23"/>
  <c r="AF19" i="23"/>
  <c r="AB19" i="23"/>
  <c r="AD19" i="23" s="1"/>
  <c r="Y19" i="23"/>
  <c r="X19" i="23"/>
  <c r="P19" i="23"/>
  <c r="Q19" i="23" s="1"/>
  <c r="O19" i="23"/>
  <c r="M19" i="23"/>
  <c r="H19" i="23"/>
  <c r="C19" i="23"/>
  <c r="AD18" i="23"/>
  <c r="J18" i="23" s="1"/>
  <c r="I18" i="23" s="1"/>
  <c r="AB18" i="23"/>
  <c r="Y18" i="23"/>
  <c r="X18" i="23"/>
  <c r="P18" i="23"/>
  <c r="O18" i="23"/>
  <c r="M18" i="23"/>
  <c r="H18" i="23"/>
  <c r="C18" i="23"/>
  <c r="J16" i="23"/>
  <c r="J15" i="23"/>
  <c r="J14" i="23"/>
  <c r="J13" i="23"/>
  <c r="J12" i="23"/>
  <c r="J11" i="23"/>
  <c r="J10" i="23"/>
  <c r="AG3" i="23"/>
  <c r="AF3" i="23"/>
  <c r="W3" i="23"/>
  <c r="G3" i="23"/>
  <c r="F3" i="23"/>
  <c r="D3" i="23"/>
  <c r="A2" i="23"/>
  <c r="A1" i="23"/>
  <c r="AB30" i="22"/>
  <c r="AD30" i="22" s="1"/>
  <c r="J30" i="22" s="1"/>
  <c r="Y30" i="22"/>
  <c r="X30" i="22"/>
  <c r="V30" i="22"/>
  <c r="U30" i="22"/>
  <c r="T30" i="22"/>
  <c r="P30" i="22"/>
  <c r="O30" i="22"/>
  <c r="Q30" i="22" s="1"/>
  <c r="M30" i="22"/>
  <c r="H30" i="22"/>
  <c r="C30" i="22"/>
  <c r="AB29" i="22"/>
  <c r="AD29" i="22" s="1"/>
  <c r="J29" i="22" s="1"/>
  <c r="K29" i="22" s="1"/>
  <c r="Y29" i="22"/>
  <c r="X29" i="22"/>
  <c r="P29" i="22"/>
  <c r="O29" i="22"/>
  <c r="Q29" i="22" s="1"/>
  <c r="M29" i="22"/>
  <c r="H29" i="22"/>
  <c r="C29" i="22"/>
  <c r="AD28" i="22"/>
  <c r="J28" i="22" s="1"/>
  <c r="I28" i="22" s="1"/>
  <c r="AB28" i="22"/>
  <c r="Y28" i="22"/>
  <c r="X28" i="22"/>
  <c r="P28" i="22"/>
  <c r="O28" i="22"/>
  <c r="Q28" i="22" s="1"/>
  <c r="M28" i="22"/>
  <c r="K28" i="22"/>
  <c r="H28" i="22"/>
  <c r="C28" i="22"/>
  <c r="AB27" i="22"/>
  <c r="AD27" i="22" s="1"/>
  <c r="J27" i="22" s="1"/>
  <c r="K27" i="22" s="1"/>
  <c r="Y27" i="22"/>
  <c r="X27" i="22"/>
  <c r="P27" i="22"/>
  <c r="Q27" i="22" s="1"/>
  <c r="O27" i="22"/>
  <c r="M27" i="22"/>
  <c r="H27" i="22"/>
  <c r="C27" i="22"/>
  <c r="AB26" i="22"/>
  <c r="AD26" i="22" s="1"/>
  <c r="J26" i="22" s="1"/>
  <c r="I26" i="22" s="1"/>
  <c r="Y26" i="22"/>
  <c r="X26" i="22"/>
  <c r="P26" i="22"/>
  <c r="O26" i="22"/>
  <c r="M26" i="22"/>
  <c r="H26" i="22"/>
  <c r="C26" i="22"/>
  <c r="AD25" i="22"/>
  <c r="J25" i="22" s="1"/>
  <c r="I25" i="22" s="1"/>
  <c r="AB25" i="22"/>
  <c r="Y25" i="22"/>
  <c r="X25" i="22"/>
  <c r="P25" i="22"/>
  <c r="O25" i="22"/>
  <c r="M25" i="22"/>
  <c r="H25" i="22"/>
  <c r="C25" i="22"/>
  <c r="AB24" i="22"/>
  <c r="AD24" i="22" s="1"/>
  <c r="J24" i="22" s="1"/>
  <c r="Y24" i="22"/>
  <c r="X24" i="22"/>
  <c r="P24" i="22"/>
  <c r="O24" i="22"/>
  <c r="M24" i="22"/>
  <c r="H24" i="22"/>
  <c r="C24" i="22"/>
  <c r="AB23" i="22"/>
  <c r="AD23" i="22" s="1"/>
  <c r="J23" i="22" s="1"/>
  <c r="Y23" i="22"/>
  <c r="X23" i="22"/>
  <c r="P23" i="22"/>
  <c r="O23" i="22"/>
  <c r="M23" i="22"/>
  <c r="H23" i="22"/>
  <c r="C23" i="22"/>
  <c r="AF22" i="22"/>
  <c r="AB22" i="22"/>
  <c r="AD22" i="22" s="1"/>
  <c r="Y22" i="22"/>
  <c r="X22" i="22"/>
  <c r="P22" i="22"/>
  <c r="O22" i="22"/>
  <c r="Q22" i="22" s="1"/>
  <c r="M22" i="22"/>
  <c r="H22" i="22"/>
  <c r="C22" i="22"/>
  <c r="AB21" i="22"/>
  <c r="AD21" i="22" s="1"/>
  <c r="J21" i="22" s="1"/>
  <c r="Y21" i="22"/>
  <c r="X21" i="22"/>
  <c r="P21" i="22"/>
  <c r="O21" i="22"/>
  <c r="Q21" i="22" s="1"/>
  <c r="M21" i="22"/>
  <c r="H21" i="22"/>
  <c r="C21" i="22"/>
  <c r="AB20" i="22"/>
  <c r="AD20" i="22" s="1"/>
  <c r="Y20" i="22"/>
  <c r="X20" i="22"/>
  <c r="P20" i="22"/>
  <c r="O20" i="22"/>
  <c r="Q20" i="22" s="1"/>
  <c r="M20" i="22"/>
  <c r="J20" i="22"/>
  <c r="H20" i="22"/>
  <c r="C20" i="22"/>
  <c r="AF19" i="22"/>
  <c r="AB19" i="22"/>
  <c r="AD19" i="22" s="1"/>
  <c r="Y19" i="22"/>
  <c r="X19" i="22"/>
  <c r="P19" i="22"/>
  <c r="O19" i="22"/>
  <c r="M19" i="22"/>
  <c r="H19" i="22"/>
  <c r="C19" i="22"/>
  <c r="AB18" i="22"/>
  <c r="AD18" i="22" s="1"/>
  <c r="J18" i="22" s="1"/>
  <c r="Y18" i="22"/>
  <c r="X18" i="22"/>
  <c r="P18" i="22"/>
  <c r="O18" i="22"/>
  <c r="M18" i="22"/>
  <c r="H18" i="22"/>
  <c r="C18" i="22"/>
  <c r="J16" i="22"/>
  <c r="J15" i="22"/>
  <c r="J14" i="22"/>
  <c r="J13" i="22"/>
  <c r="J12" i="22"/>
  <c r="J11" i="22"/>
  <c r="J10" i="22"/>
  <c r="AG3" i="22"/>
  <c r="AF3" i="22"/>
  <c r="W3" i="22"/>
  <c r="G3" i="22"/>
  <c r="F3" i="22"/>
  <c r="H3" i="22" s="1"/>
  <c r="D3" i="22"/>
  <c r="A2" i="22"/>
  <c r="A1" i="22"/>
  <c r="AB30" i="21"/>
  <c r="AD30" i="21" s="1"/>
  <c r="J30" i="21" s="1"/>
  <c r="Y30" i="21"/>
  <c r="X30" i="21"/>
  <c r="V30" i="21"/>
  <c r="U30" i="21"/>
  <c r="T30" i="21"/>
  <c r="Q30" i="21"/>
  <c r="P30" i="21"/>
  <c r="O30" i="21"/>
  <c r="M30" i="21"/>
  <c r="H30" i="21"/>
  <c r="C30" i="21"/>
  <c r="AB29" i="21"/>
  <c r="AD29" i="21" s="1"/>
  <c r="J29" i="21" s="1"/>
  <c r="Y29" i="21"/>
  <c r="X29" i="21"/>
  <c r="P29" i="21"/>
  <c r="O29" i="21"/>
  <c r="Q29" i="21" s="1"/>
  <c r="M29" i="21"/>
  <c r="H29" i="21"/>
  <c r="C29" i="21"/>
  <c r="AD28" i="21"/>
  <c r="J28" i="21" s="1"/>
  <c r="AB28" i="21"/>
  <c r="Y28" i="21"/>
  <c r="X28" i="21"/>
  <c r="P28" i="21"/>
  <c r="Q28" i="21" s="1"/>
  <c r="O28" i="21"/>
  <c r="M28" i="21"/>
  <c r="H28" i="21"/>
  <c r="C28" i="21"/>
  <c r="AB27" i="21"/>
  <c r="AD27" i="21" s="1"/>
  <c r="J27" i="21" s="1"/>
  <c r="Y27" i="21"/>
  <c r="X27" i="21"/>
  <c r="P27" i="21"/>
  <c r="O27" i="21"/>
  <c r="Q27" i="21" s="1"/>
  <c r="M27" i="21"/>
  <c r="H27" i="21"/>
  <c r="C27" i="21"/>
  <c r="AB26" i="21"/>
  <c r="AD26" i="21" s="1"/>
  <c r="J26" i="21" s="1"/>
  <c r="Y26" i="21"/>
  <c r="X26" i="21"/>
  <c r="P26" i="21"/>
  <c r="O26" i="21"/>
  <c r="Q26" i="21" s="1"/>
  <c r="M26" i="21"/>
  <c r="H26" i="21"/>
  <c r="C26" i="21"/>
  <c r="AB25" i="21"/>
  <c r="AD25" i="21" s="1"/>
  <c r="J25" i="21" s="1"/>
  <c r="K25" i="21" s="1"/>
  <c r="Y25" i="21"/>
  <c r="X25" i="21"/>
  <c r="P25" i="21"/>
  <c r="O25" i="21"/>
  <c r="Q25" i="21" s="1"/>
  <c r="M25" i="21"/>
  <c r="H25" i="21"/>
  <c r="C25" i="21"/>
  <c r="AB24" i="21"/>
  <c r="AD24" i="21" s="1"/>
  <c r="J24" i="21" s="1"/>
  <c r="Y24" i="21"/>
  <c r="X24" i="21"/>
  <c r="P24" i="21"/>
  <c r="O24" i="21"/>
  <c r="Q24" i="21" s="1"/>
  <c r="M24" i="21"/>
  <c r="H24" i="21"/>
  <c r="C24" i="21"/>
  <c r="AB23" i="21"/>
  <c r="AD23" i="21" s="1"/>
  <c r="J23" i="21" s="1"/>
  <c r="K23" i="21" s="1"/>
  <c r="Y23" i="21"/>
  <c r="X23" i="21"/>
  <c r="P23" i="21"/>
  <c r="Q23" i="21" s="1"/>
  <c r="O23" i="21"/>
  <c r="M23" i="21"/>
  <c r="H23" i="21"/>
  <c r="C23" i="21"/>
  <c r="AF22" i="21"/>
  <c r="AB22" i="21"/>
  <c r="AD22" i="21" s="1"/>
  <c r="Y22" i="21"/>
  <c r="X22" i="21"/>
  <c r="P22" i="21"/>
  <c r="O22" i="21"/>
  <c r="Q22" i="21" s="1"/>
  <c r="M22" i="21"/>
  <c r="H22" i="21"/>
  <c r="C22" i="21"/>
  <c r="AB21" i="21"/>
  <c r="AD21" i="21" s="1"/>
  <c r="J21" i="21" s="1"/>
  <c r="Y21" i="21"/>
  <c r="X21" i="21"/>
  <c r="Q21" i="21"/>
  <c r="P21" i="21"/>
  <c r="O21" i="21"/>
  <c r="M21" i="21"/>
  <c r="H21" i="21"/>
  <c r="C21" i="21"/>
  <c r="AB20" i="21"/>
  <c r="AD20" i="21" s="1"/>
  <c r="J20" i="21" s="1"/>
  <c r="K20" i="21" s="1"/>
  <c r="Y20" i="21"/>
  <c r="X20" i="21"/>
  <c r="X3" i="21" s="1"/>
  <c r="P20" i="21"/>
  <c r="Q20" i="21" s="1"/>
  <c r="O20" i="21"/>
  <c r="M20" i="21"/>
  <c r="H20" i="21"/>
  <c r="C20" i="21"/>
  <c r="AF19" i="21"/>
  <c r="AB19" i="21"/>
  <c r="AD19" i="21" s="1"/>
  <c r="Y19" i="21"/>
  <c r="Y3" i="21" s="1"/>
  <c r="X19" i="21"/>
  <c r="Q19" i="21"/>
  <c r="P19" i="21"/>
  <c r="O19" i="21"/>
  <c r="M19" i="21"/>
  <c r="H19" i="21"/>
  <c r="C19" i="21"/>
  <c r="AB18" i="21"/>
  <c r="AD18" i="21" s="1"/>
  <c r="J18" i="21" s="1"/>
  <c r="I18" i="21" s="1"/>
  <c r="Y18" i="21"/>
  <c r="X18" i="21"/>
  <c r="P18" i="21"/>
  <c r="O18" i="21"/>
  <c r="M18" i="21"/>
  <c r="H18" i="21"/>
  <c r="C18" i="21"/>
  <c r="J16" i="21"/>
  <c r="J15" i="21"/>
  <c r="J14" i="21"/>
  <c r="J13" i="21"/>
  <c r="J12" i="21"/>
  <c r="J11" i="21"/>
  <c r="J10" i="21"/>
  <c r="AG3" i="21"/>
  <c r="AF3" i="21"/>
  <c r="W3" i="21"/>
  <c r="G3" i="21"/>
  <c r="F3" i="21"/>
  <c r="D3" i="21"/>
  <c r="A2" i="21"/>
  <c r="A1" i="21"/>
  <c r="AB30" i="20"/>
  <c r="AD30" i="20" s="1"/>
  <c r="Y30" i="20"/>
  <c r="X30" i="20"/>
  <c r="V30" i="20"/>
  <c r="U30" i="20"/>
  <c r="T30" i="20"/>
  <c r="P30" i="20"/>
  <c r="O30" i="20"/>
  <c r="M30" i="20"/>
  <c r="J30" i="20"/>
  <c r="K30" i="20" s="1"/>
  <c r="H30" i="20"/>
  <c r="C30" i="20"/>
  <c r="AD29" i="20"/>
  <c r="J29" i="20" s="1"/>
  <c r="AB29" i="20"/>
  <c r="Y29" i="20"/>
  <c r="X29" i="20"/>
  <c r="P29" i="20"/>
  <c r="O29" i="20"/>
  <c r="Q29" i="20" s="1"/>
  <c r="M29" i="20"/>
  <c r="H29" i="20"/>
  <c r="C29" i="20"/>
  <c r="AB28" i="20"/>
  <c r="AD28" i="20" s="1"/>
  <c r="Y28" i="20"/>
  <c r="X28" i="20"/>
  <c r="P28" i="20"/>
  <c r="O28" i="20"/>
  <c r="Q28" i="20" s="1"/>
  <c r="M28" i="20"/>
  <c r="J28" i="20"/>
  <c r="H28" i="20"/>
  <c r="C28" i="20"/>
  <c r="AB27" i="20"/>
  <c r="AD27" i="20" s="1"/>
  <c r="J27" i="20" s="1"/>
  <c r="Y27" i="20"/>
  <c r="X27" i="20"/>
  <c r="Q27" i="20"/>
  <c r="P27" i="20"/>
  <c r="O27" i="20"/>
  <c r="M27" i="20"/>
  <c r="H27" i="20"/>
  <c r="C27" i="20"/>
  <c r="AB26" i="20"/>
  <c r="AD26" i="20" s="1"/>
  <c r="J26" i="20" s="1"/>
  <c r="Y26" i="20"/>
  <c r="X26" i="20"/>
  <c r="P26" i="20"/>
  <c r="O26" i="20"/>
  <c r="Q26" i="20" s="1"/>
  <c r="M26" i="20"/>
  <c r="H26" i="20"/>
  <c r="C26" i="20"/>
  <c r="AD25" i="20"/>
  <c r="J25" i="20" s="1"/>
  <c r="K25" i="20" s="1"/>
  <c r="AB25" i="20"/>
  <c r="Y25" i="20"/>
  <c r="X25" i="20"/>
  <c r="P25" i="20"/>
  <c r="Q25" i="20" s="1"/>
  <c r="O25" i="20"/>
  <c r="M25" i="20"/>
  <c r="I25" i="20"/>
  <c r="H25" i="20"/>
  <c r="C25" i="20"/>
  <c r="AB24" i="20"/>
  <c r="AD24" i="20" s="1"/>
  <c r="J24" i="20" s="1"/>
  <c r="Y24" i="20"/>
  <c r="X24" i="20"/>
  <c r="P24" i="20"/>
  <c r="Q24" i="20" s="1"/>
  <c r="O24" i="20"/>
  <c r="M24" i="20"/>
  <c r="H24" i="20"/>
  <c r="C24" i="20"/>
  <c r="AB23" i="20"/>
  <c r="AD23" i="20" s="1"/>
  <c r="J23" i="20" s="1"/>
  <c r="I23" i="20" s="1"/>
  <c r="Y23" i="20"/>
  <c r="X23" i="20"/>
  <c r="P23" i="20"/>
  <c r="O23" i="20"/>
  <c r="M23" i="20"/>
  <c r="H23" i="20"/>
  <c r="C23" i="20"/>
  <c r="AF22" i="20"/>
  <c r="AB22" i="20"/>
  <c r="AD22" i="20" s="1"/>
  <c r="Y22" i="20"/>
  <c r="X22" i="20"/>
  <c r="Q22" i="20"/>
  <c r="P22" i="20"/>
  <c r="O22" i="20"/>
  <c r="M22" i="20"/>
  <c r="H22" i="20"/>
  <c r="C22" i="20"/>
  <c r="AD21" i="20"/>
  <c r="J21" i="20" s="1"/>
  <c r="AB21" i="20"/>
  <c r="Y21" i="20"/>
  <c r="X21" i="20"/>
  <c r="P21" i="20"/>
  <c r="O21" i="20"/>
  <c r="M21" i="20"/>
  <c r="H21" i="20"/>
  <c r="C21" i="20"/>
  <c r="AB20" i="20"/>
  <c r="AD20" i="20" s="1"/>
  <c r="J20" i="20" s="1"/>
  <c r="I20" i="20" s="1"/>
  <c r="Y20" i="20"/>
  <c r="X20" i="20"/>
  <c r="P20" i="20"/>
  <c r="O20" i="20"/>
  <c r="M20" i="20"/>
  <c r="H20" i="20"/>
  <c r="C20" i="20"/>
  <c r="AF19" i="20"/>
  <c r="AB19" i="20"/>
  <c r="AD19" i="20" s="1"/>
  <c r="Y19" i="20"/>
  <c r="X19" i="20"/>
  <c r="Q19" i="20"/>
  <c r="P19" i="20"/>
  <c r="O19" i="20"/>
  <c r="M19" i="20"/>
  <c r="H19" i="20"/>
  <c r="C19" i="20"/>
  <c r="AD18" i="20"/>
  <c r="J18" i="20" s="1"/>
  <c r="AB18" i="20"/>
  <c r="Y18" i="20"/>
  <c r="X18" i="20"/>
  <c r="P18" i="20"/>
  <c r="O18" i="20"/>
  <c r="M18" i="20"/>
  <c r="H18" i="20"/>
  <c r="C18" i="20"/>
  <c r="J16" i="20"/>
  <c r="J15" i="20"/>
  <c r="J14" i="20"/>
  <c r="J13" i="20"/>
  <c r="J12" i="20"/>
  <c r="J11" i="20"/>
  <c r="J10" i="20"/>
  <c r="AG3" i="20"/>
  <c r="AF3" i="20"/>
  <c r="W3" i="20"/>
  <c r="G3" i="20"/>
  <c r="D3" i="20"/>
  <c r="A2" i="20"/>
  <c r="A1" i="20"/>
  <c r="AD30" i="19"/>
  <c r="J30" i="19" s="1"/>
  <c r="AB30" i="19"/>
  <c r="Y30" i="19"/>
  <c r="X30" i="19"/>
  <c r="V30" i="19"/>
  <c r="U30" i="19"/>
  <c r="T30" i="19"/>
  <c r="P30" i="19"/>
  <c r="O30" i="19"/>
  <c r="Q30" i="19" s="1"/>
  <c r="M30" i="19"/>
  <c r="H30" i="19"/>
  <c r="C30" i="19"/>
  <c r="AB29" i="19"/>
  <c r="AD29" i="19" s="1"/>
  <c r="J29" i="19" s="1"/>
  <c r="Y29" i="19"/>
  <c r="X29" i="19"/>
  <c r="P29" i="19"/>
  <c r="O29" i="19"/>
  <c r="Q29" i="19" s="1"/>
  <c r="M29" i="19"/>
  <c r="H29" i="19"/>
  <c r="C29" i="19"/>
  <c r="AB28" i="19"/>
  <c r="AD28" i="19" s="1"/>
  <c r="J28" i="19" s="1"/>
  <c r="Y28" i="19"/>
  <c r="X28" i="19"/>
  <c r="P28" i="19"/>
  <c r="Q28" i="19" s="1"/>
  <c r="O28" i="19"/>
  <c r="M28" i="19"/>
  <c r="H28" i="19"/>
  <c r="C28" i="19"/>
  <c r="AD27" i="19"/>
  <c r="J27" i="19" s="1"/>
  <c r="I27" i="19" s="1"/>
  <c r="AB27" i="19"/>
  <c r="Y27" i="19"/>
  <c r="X27" i="19"/>
  <c r="P27" i="19"/>
  <c r="O27" i="19"/>
  <c r="Q27" i="19" s="1"/>
  <c r="M27" i="19"/>
  <c r="H27" i="19"/>
  <c r="C27" i="19"/>
  <c r="AB26" i="19"/>
  <c r="AD26" i="19" s="1"/>
  <c r="J26" i="19" s="1"/>
  <c r="Y26" i="19"/>
  <c r="X26" i="19"/>
  <c r="P26" i="19"/>
  <c r="O26" i="19"/>
  <c r="Q26" i="19" s="1"/>
  <c r="M26" i="19"/>
  <c r="H26" i="19"/>
  <c r="C26" i="19"/>
  <c r="AB25" i="19"/>
  <c r="AD25" i="19" s="1"/>
  <c r="J25" i="19" s="1"/>
  <c r="Y25" i="19"/>
  <c r="X25" i="19"/>
  <c r="P25" i="19"/>
  <c r="O25" i="19"/>
  <c r="M25" i="19"/>
  <c r="H25" i="19"/>
  <c r="C25" i="19"/>
  <c r="AB24" i="19"/>
  <c r="AD24" i="19" s="1"/>
  <c r="Y24" i="19"/>
  <c r="X24" i="19"/>
  <c r="P24" i="19"/>
  <c r="O24" i="19"/>
  <c r="M24" i="19"/>
  <c r="J24" i="19"/>
  <c r="H24" i="19"/>
  <c r="C24" i="19"/>
  <c r="AB23" i="19"/>
  <c r="AD23" i="19" s="1"/>
  <c r="J23" i="19" s="1"/>
  <c r="Y23" i="19"/>
  <c r="X23" i="19"/>
  <c r="P23" i="19"/>
  <c r="O23" i="19"/>
  <c r="Q23" i="19" s="1"/>
  <c r="M23" i="19"/>
  <c r="H23" i="19"/>
  <c r="C23" i="19"/>
  <c r="AF22" i="19"/>
  <c r="AD22" i="19"/>
  <c r="AB22" i="19"/>
  <c r="Y22" i="19"/>
  <c r="X22" i="19"/>
  <c r="P22" i="19"/>
  <c r="O22" i="19"/>
  <c r="Q22" i="19" s="1"/>
  <c r="M22" i="19"/>
  <c r="H22" i="19"/>
  <c r="C22" i="19"/>
  <c r="AB21" i="19"/>
  <c r="AD21" i="19" s="1"/>
  <c r="J21" i="19" s="1"/>
  <c r="Y21" i="19"/>
  <c r="X21" i="19"/>
  <c r="P21" i="19"/>
  <c r="O21" i="19"/>
  <c r="Q21" i="19" s="1"/>
  <c r="M21" i="19"/>
  <c r="H21" i="19"/>
  <c r="C21" i="19"/>
  <c r="AB20" i="19"/>
  <c r="AD20" i="19" s="1"/>
  <c r="J20" i="19" s="1"/>
  <c r="Y20" i="19"/>
  <c r="X20" i="19"/>
  <c r="P20" i="19"/>
  <c r="O20" i="19"/>
  <c r="Q20" i="19" s="1"/>
  <c r="M20" i="19"/>
  <c r="H20" i="19"/>
  <c r="C20" i="19"/>
  <c r="AF19" i="19"/>
  <c r="AD19" i="19"/>
  <c r="AB19" i="19"/>
  <c r="Y19" i="19"/>
  <c r="X19" i="19"/>
  <c r="P19" i="19"/>
  <c r="O19" i="19"/>
  <c r="Q19" i="19" s="1"/>
  <c r="M19" i="19"/>
  <c r="H19" i="19"/>
  <c r="C19" i="19"/>
  <c r="AB18" i="19"/>
  <c r="AD18" i="19" s="1"/>
  <c r="Y18" i="19"/>
  <c r="X18" i="19"/>
  <c r="P18" i="19"/>
  <c r="O18" i="19"/>
  <c r="Q18" i="19" s="1"/>
  <c r="M18" i="19"/>
  <c r="J18" i="19"/>
  <c r="H18" i="19"/>
  <c r="C18" i="19"/>
  <c r="J16" i="19"/>
  <c r="J15" i="19"/>
  <c r="J14" i="19"/>
  <c r="J13" i="19"/>
  <c r="J12" i="19"/>
  <c r="J11" i="19"/>
  <c r="J10" i="19"/>
  <c r="AG3" i="19"/>
  <c r="AF3" i="19"/>
  <c r="W3" i="19"/>
  <c r="G3" i="19"/>
  <c r="F3" i="19"/>
  <c r="D3" i="19"/>
  <c r="A2" i="19"/>
  <c r="A1" i="19"/>
  <c r="AB30" i="18"/>
  <c r="AD30" i="18" s="1"/>
  <c r="J30" i="18" s="1"/>
  <c r="K30" i="18" s="1"/>
  <c r="Y30" i="18"/>
  <c r="X30" i="18"/>
  <c r="V30" i="18"/>
  <c r="U30" i="18"/>
  <c r="T30" i="18"/>
  <c r="P30" i="18"/>
  <c r="O30" i="18"/>
  <c r="M30" i="18"/>
  <c r="H30" i="18"/>
  <c r="C30" i="18"/>
  <c r="AB29" i="18"/>
  <c r="AD29" i="18" s="1"/>
  <c r="J29" i="18" s="1"/>
  <c r="Y29" i="18"/>
  <c r="X29" i="18"/>
  <c r="P29" i="18"/>
  <c r="O29" i="18"/>
  <c r="M29" i="18"/>
  <c r="H29" i="18"/>
  <c r="C29" i="18"/>
  <c r="AB28" i="18"/>
  <c r="AD28" i="18" s="1"/>
  <c r="Y28" i="18"/>
  <c r="X28" i="18"/>
  <c r="P28" i="18"/>
  <c r="O28" i="18"/>
  <c r="M28" i="18"/>
  <c r="J28" i="18"/>
  <c r="H28" i="18"/>
  <c r="C28" i="18"/>
  <c r="AB27" i="18"/>
  <c r="AD27" i="18" s="1"/>
  <c r="J27" i="18" s="1"/>
  <c r="Y27" i="18"/>
  <c r="X27" i="18"/>
  <c r="P27" i="18"/>
  <c r="O27" i="18"/>
  <c r="Q27" i="18" s="1"/>
  <c r="M27" i="18"/>
  <c r="H27" i="18"/>
  <c r="C27" i="18"/>
  <c r="AB26" i="18"/>
  <c r="AD26" i="18" s="1"/>
  <c r="J26" i="18" s="1"/>
  <c r="Y26" i="18"/>
  <c r="X26" i="18"/>
  <c r="P26" i="18"/>
  <c r="O26" i="18"/>
  <c r="Q26" i="18" s="1"/>
  <c r="M26" i="18"/>
  <c r="H26" i="18"/>
  <c r="C26" i="18"/>
  <c r="AB25" i="18"/>
  <c r="AD25" i="18" s="1"/>
  <c r="J25" i="18" s="1"/>
  <c r="K25" i="18" s="1"/>
  <c r="Y25" i="18"/>
  <c r="X25" i="18"/>
  <c r="P25" i="18"/>
  <c r="O25" i="18"/>
  <c r="Q25" i="18" s="1"/>
  <c r="M25" i="18"/>
  <c r="I25" i="18"/>
  <c r="H25" i="18"/>
  <c r="C25" i="18"/>
  <c r="AD24" i="18"/>
  <c r="J24" i="18" s="1"/>
  <c r="AB24" i="18"/>
  <c r="Y24" i="18"/>
  <c r="X24" i="18"/>
  <c r="P24" i="18"/>
  <c r="O24" i="18"/>
  <c r="M24" i="18"/>
  <c r="H24" i="18"/>
  <c r="C24" i="18"/>
  <c r="AB23" i="18"/>
  <c r="AD23" i="18" s="1"/>
  <c r="J23" i="18" s="1"/>
  <c r="I23" i="18" s="1"/>
  <c r="Y23" i="18"/>
  <c r="X23" i="18"/>
  <c r="P23" i="18"/>
  <c r="O23" i="18"/>
  <c r="Q23" i="18" s="1"/>
  <c r="M23" i="18"/>
  <c r="H23" i="18"/>
  <c r="C23" i="18"/>
  <c r="AF22" i="18"/>
  <c r="AB22" i="18"/>
  <c r="AD22" i="18" s="1"/>
  <c r="Y22" i="18"/>
  <c r="X22" i="18"/>
  <c r="Q22" i="18"/>
  <c r="P22" i="18"/>
  <c r="O22" i="18"/>
  <c r="M22" i="18"/>
  <c r="H22" i="18"/>
  <c r="C22" i="18"/>
  <c r="AD21" i="18"/>
  <c r="J21" i="18" s="1"/>
  <c r="AB21" i="18"/>
  <c r="Y21" i="18"/>
  <c r="X21" i="18"/>
  <c r="P21" i="18"/>
  <c r="Q21" i="18" s="1"/>
  <c r="O21" i="18"/>
  <c r="M21" i="18"/>
  <c r="H21" i="18"/>
  <c r="C21" i="18"/>
  <c r="AB20" i="18"/>
  <c r="AD20" i="18" s="1"/>
  <c r="J20" i="18" s="1"/>
  <c r="I20" i="18" s="1"/>
  <c r="Y20" i="18"/>
  <c r="X20" i="18"/>
  <c r="P20" i="18"/>
  <c r="O20" i="18"/>
  <c r="Q20" i="18" s="1"/>
  <c r="M20" i="18"/>
  <c r="H20" i="18"/>
  <c r="C20" i="18"/>
  <c r="AF19" i="18"/>
  <c r="AB19" i="18"/>
  <c r="AD19" i="18" s="1"/>
  <c r="Y19" i="18"/>
  <c r="X19" i="18"/>
  <c r="P19" i="18"/>
  <c r="O19" i="18"/>
  <c r="Q19" i="18" s="1"/>
  <c r="M19" i="18"/>
  <c r="H19" i="18"/>
  <c r="C19" i="18"/>
  <c r="AD18" i="18"/>
  <c r="J18" i="18" s="1"/>
  <c r="AB18" i="18"/>
  <c r="Y18" i="18"/>
  <c r="X18" i="18"/>
  <c r="P18" i="18"/>
  <c r="Q18" i="18" s="1"/>
  <c r="O18" i="18"/>
  <c r="M18" i="18"/>
  <c r="H18" i="18"/>
  <c r="C18" i="18"/>
  <c r="J16" i="18"/>
  <c r="J15" i="18"/>
  <c r="J14" i="18"/>
  <c r="J13" i="18"/>
  <c r="J12" i="18"/>
  <c r="J11" i="18"/>
  <c r="J10" i="18"/>
  <c r="AG3" i="18"/>
  <c r="AF3" i="18"/>
  <c r="W3" i="18"/>
  <c r="G3" i="18"/>
  <c r="F3" i="18"/>
  <c r="D3" i="18"/>
  <c r="A2" i="18"/>
  <c r="A1" i="18"/>
  <c r="AB30" i="17"/>
  <c r="AD30" i="17" s="1"/>
  <c r="J30" i="17" s="1"/>
  <c r="I30" i="17" s="1"/>
  <c r="X30" i="17"/>
  <c r="V30" i="17"/>
  <c r="U30" i="17"/>
  <c r="T30" i="17"/>
  <c r="P30" i="17"/>
  <c r="O30" i="17"/>
  <c r="Q30" i="17" s="1"/>
  <c r="M30" i="17"/>
  <c r="K30" i="17"/>
  <c r="H30" i="17"/>
  <c r="C30" i="17"/>
  <c r="AB29" i="17"/>
  <c r="AD29" i="17" s="1"/>
  <c r="J29" i="17" s="1"/>
  <c r="X29" i="17"/>
  <c r="P29" i="17"/>
  <c r="Q29" i="17" s="1"/>
  <c r="O29" i="17"/>
  <c r="M29" i="17"/>
  <c r="H29" i="17"/>
  <c r="C29" i="17"/>
  <c r="AB28" i="17"/>
  <c r="AD28" i="17" s="1"/>
  <c r="J28" i="17" s="1"/>
  <c r="I28" i="17" s="1"/>
  <c r="X28" i="17"/>
  <c r="P28" i="17"/>
  <c r="O28" i="17"/>
  <c r="Q28" i="17" s="1"/>
  <c r="M28" i="17"/>
  <c r="H28" i="17"/>
  <c r="C28" i="17"/>
  <c r="AB27" i="17"/>
  <c r="AD27" i="17" s="1"/>
  <c r="J27" i="17" s="1"/>
  <c r="X27" i="17"/>
  <c r="P27" i="17"/>
  <c r="Q27" i="17" s="1"/>
  <c r="O27" i="17"/>
  <c r="M27" i="17"/>
  <c r="H27" i="17"/>
  <c r="C27" i="17"/>
  <c r="AB26" i="17"/>
  <c r="AD26" i="17" s="1"/>
  <c r="J26" i="17" s="1"/>
  <c r="I26" i="17" s="1"/>
  <c r="X26" i="17"/>
  <c r="P26" i="17"/>
  <c r="O26" i="17"/>
  <c r="Q26" i="17" s="1"/>
  <c r="M26" i="17"/>
  <c r="H26" i="17"/>
  <c r="C26" i="17"/>
  <c r="AB25" i="17"/>
  <c r="AD25" i="17" s="1"/>
  <c r="J25" i="17" s="1"/>
  <c r="X25" i="17"/>
  <c r="P25" i="17"/>
  <c r="O25" i="17"/>
  <c r="Q25" i="17" s="1"/>
  <c r="M25" i="17"/>
  <c r="H25" i="17"/>
  <c r="C25" i="17"/>
  <c r="AB24" i="17"/>
  <c r="AD24" i="17" s="1"/>
  <c r="J24" i="17" s="1"/>
  <c r="I24" i="17" s="1"/>
  <c r="X24" i="17"/>
  <c r="P24" i="17"/>
  <c r="O24" i="17"/>
  <c r="M24" i="17"/>
  <c r="H24" i="17"/>
  <c r="C24" i="17"/>
  <c r="AB23" i="17"/>
  <c r="AD23" i="17" s="1"/>
  <c r="J23" i="17" s="1"/>
  <c r="X23" i="17"/>
  <c r="P23" i="17"/>
  <c r="O23" i="17"/>
  <c r="Q23" i="17" s="1"/>
  <c r="M23" i="17"/>
  <c r="H23" i="17"/>
  <c r="C23" i="17"/>
  <c r="AF22" i="17"/>
  <c r="AD22" i="17"/>
  <c r="AB22" i="17"/>
  <c r="X22" i="17"/>
  <c r="P22" i="17"/>
  <c r="O22" i="17"/>
  <c r="Q22" i="17" s="1"/>
  <c r="M22" i="17"/>
  <c r="H22" i="17"/>
  <c r="C22" i="17"/>
  <c r="AB21" i="17"/>
  <c r="AD21" i="17" s="1"/>
  <c r="J21" i="17" s="1"/>
  <c r="X21" i="17"/>
  <c r="P21" i="17"/>
  <c r="O21" i="17"/>
  <c r="M21" i="17"/>
  <c r="H21" i="17"/>
  <c r="C21" i="17"/>
  <c r="AB20" i="17"/>
  <c r="AD20" i="17" s="1"/>
  <c r="J20" i="17" s="1"/>
  <c r="K20" i="17" s="1"/>
  <c r="X20" i="17"/>
  <c r="P20" i="17"/>
  <c r="O20" i="17"/>
  <c r="M20" i="17"/>
  <c r="H20" i="17"/>
  <c r="C20" i="17"/>
  <c r="AF19" i="17"/>
  <c r="AB19" i="17"/>
  <c r="AD19" i="17" s="1"/>
  <c r="X19" i="17"/>
  <c r="P19" i="17"/>
  <c r="Q19" i="17" s="1"/>
  <c r="O19" i="17"/>
  <c r="M19" i="17"/>
  <c r="H19" i="17"/>
  <c r="C19" i="17"/>
  <c r="J18" i="17"/>
  <c r="J16" i="17"/>
  <c r="J15" i="17"/>
  <c r="J14" i="17"/>
  <c r="J13" i="17"/>
  <c r="J12" i="17"/>
  <c r="J11" i="17"/>
  <c r="J10" i="17"/>
  <c r="AF3" i="17"/>
  <c r="Y3" i="17"/>
  <c r="D3" i="17"/>
  <c r="A2" i="17"/>
  <c r="A1" i="17"/>
  <c r="AD30" i="16"/>
  <c r="AB30" i="16"/>
  <c r="Y30" i="16"/>
  <c r="X30" i="16"/>
  <c r="V30" i="16"/>
  <c r="U30" i="16"/>
  <c r="T30" i="16"/>
  <c r="P30" i="16"/>
  <c r="O30" i="16"/>
  <c r="Q30" i="16" s="1"/>
  <c r="M30" i="16"/>
  <c r="J30" i="16"/>
  <c r="K30" i="16" s="1"/>
  <c r="H30" i="16"/>
  <c r="C30" i="16"/>
  <c r="AD29" i="16"/>
  <c r="J29" i="16" s="1"/>
  <c r="AB29" i="16"/>
  <c r="Y29" i="16"/>
  <c r="X29" i="16"/>
  <c r="P29" i="16"/>
  <c r="O29" i="16"/>
  <c r="M29" i="16"/>
  <c r="H29" i="16"/>
  <c r="C29" i="16"/>
  <c r="AB28" i="16"/>
  <c r="AD28" i="16" s="1"/>
  <c r="J28" i="16" s="1"/>
  <c r="Y28" i="16"/>
  <c r="X28" i="16"/>
  <c r="P28" i="16"/>
  <c r="O28" i="16"/>
  <c r="M28" i="16"/>
  <c r="H28" i="16"/>
  <c r="C28" i="16"/>
  <c r="AB27" i="16"/>
  <c r="AD27" i="16" s="1"/>
  <c r="J27" i="16" s="1"/>
  <c r="Y27" i="16"/>
  <c r="X27" i="16"/>
  <c r="Q27" i="16"/>
  <c r="P27" i="16"/>
  <c r="O27" i="16"/>
  <c r="M27" i="16"/>
  <c r="H27" i="16"/>
  <c r="C27" i="16"/>
  <c r="AB26" i="16"/>
  <c r="AD26" i="16" s="1"/>
  <c r="J26" i="16" s="1"/>
  <c r="Y26" i="16"/>
  <c r="X26" i="16"/>
  <c r="P26" i="16"/>
  <c r="O26" i="16"/>
  <c r="Q26" i="16" s="1"/>
  <c r="M26" i="16"/>
  <c r="H26" i="16"/>
  <c r="C26" i="16"/>
  <c r="AB25" i="16"/>
  <c r="AD25" i="16" s="1"/>
  <c r="J25" i="16" s="1"/>
  <c r="K25" i="16" s="1"/>
  <c r="Y25" i="16"/>
  <c r="X25" i="16"/>
  <c r="P25" i="16"/>
  <c r="O25" i="16"/>
  <c r="Q25" i="16" s="1"/>
  <c r="M25" i="16"/>
  <c r="H25" i="16"/>
  <c r="C25" i="16"/>
  <c r="AB24" i="16"/>
  <c r="AD24" i="16" s="1"/>
  <c r="J24" i="16" s="1"/>
  <c r="Y24" i="16"/>
  <c r="X24" i="16"/>
  <c r="P24" i="16"/>
  <c r="O24" i="16"/>
  <c r="M24" i="16"/>
  <c r="H24" i="16"/>
  <c r="C24" i="16"/>
  <c r="AD23" i="16"/>
  <c r="J23" i="16" s="1"/>
  <c r="I23" i="16" s="1"/>
  <c r="AB23" i="16"/>
  <c r="Y23" i="16"/>
  <c r="X23" i="16"/>
  <c r="P23" i="16"/>
  <c r="O23" i="16"/>
  <c r="M23" i="16"/>
  <c r="H23" i="16"/>
  <c r="C23" i="16"/>
  <c r="AF22" i="16"/>
  <c r="AB22" i="16"/>
  <c r="AD22" i="16" s="1"/>
  <c r="Y22" i="16"/>
  <c r="X22" i="16"/>
  <c r="P22" i="16"/>
  <c r="O22" i="16"/>
  <c r="Q22" i="16" s="1"/>
  <c r="M22" i="16"/>
  <c r="H22" i="16"/>
  <c r="C22" i="16"/>
  <c r="AB21" i="16"/>
  <c r="AD21" i="16" s="1"/>
  <c r="J21" i="16" s="1"/>
  <c r="Y21" i="16"/>
  <c r="X21" i="16"/>
  <c r="P21" i="16"/>
  <c r="O21" i="16"/>
  <c r="M21" i="16"/>
  <c r="H21" i="16"/>
  <c r="C21" i="16"/>
  <c r="AD20" i="16"/>
  <c r="J20" i="16" s="1"/>
  <c r="I20" i="16" s="1"/>
  <c r="AB20" i="16"/>
  <c r="Y20" i="16"/>
  <c r="X20" i="16"/>
  <c r="P20" i="16"/>
  <c r="O20" i="16"/>
  <c r="M20" i="16"/>
  <c r="H20" i="16"/>
  <c r="C20" i="16"/>
  <c r="AF19" i="16"/>
  <c r="AB19" i="16"/>
  <c r="AD19" i="16" s="1"/>
  <c r="Y19" i="16"/>
  <c r="X19" i="16"/>
  <c r="P19" i="16"/>
  <c r="O19" i="16"/>
  <c r="Q19" i="16" s="1"/>
  <c r="M19" i="16"/>
  <c r="H19" i="16"/>
  <c r="C19" i="16"/>
  <c r="AB18" i="16"/>
  <c r="AD18" i="16" s="1"/>
  <c r="J18" i="16" s="1"/>
  <c r="Y18" i="16"/>
  <c r="X18" i="16"/>
  <c r="P18" i="16"/>
  <c r="O18" i="16"/>
  <c r="M18" i="16"/>
  <c r="H18" i="16"/>
  <c r="C18" i="16"/>
  <c r="J16" i="16"/>
  <c r="J15" i="16"/>
  <c r="J14" i="16"/>
  <c r="J13" i="16"/>
  <c r="J12" i="16"/>
  <c r="J11" i="16"/>
  <c r="J10" i="16"/>
  <c r="AG3" i="16"/>
  <c r="AF3" i="16"/>
  <c r="W3" i="16"/>
  <c r="G3" i="16"/>
  <c r="D3" i="16"/>
  <c r="A2" i="16"/>
  <c r="A1" i="16"/>
  <c r="AB30" i="15"/>
  <c r="AD30" i="15" s="1"/>
  <c r="J30" i="15" s="1"/>
  <c r="Y30" i="15"/>
  <c r="X30" i="15"/>
  <c r="V30" i="15"/>
  <c r="U30" i="15"/>
  <c r="T30" i="15"/>
  <c r="P30" i="15"/>
  <c r="O30" i="15"/>
  <c r="Q30" i="15" s="1"/>
  <c r="M30" i="15"/>
  <c r="H30" i="15"/>
  <c r="C30" i="15"/>
  <c r="AB29" i="15"/>
  <c r="AD29" i="15" s="1"/>
  <c r="J29" i="15" s="1"/>
  <c r="K29" i="15" s="1"/>
  <c r="Y29" i="15"/>
  <c r="X29" i="15"/>
  <c r="P29" i="15"/>
  <c r="O29" i="15"/>
  <c r="Q29" i="15" s="1"/>
  <c r="M29" i="15"/>
  <c r="H29" i="15"/>
  <c r="C29" i="15"/>
  <c r="AB28" i="15"/>
  <c r="AD28" i="15" s="1"/>
  <c r="J28" i="15" s="1"/>
  <c r="Y28" i="15"/>
  <c r="X28" i="15"/>
  <c r="P28" i="15"/>
  <c r="O28" i="15"/>
  <c r="M28" i="15"/>
  <c r="H28" i="15"/>
  <c r="C28" i="15"/>
  <c r="AD27" i="15"/>
  <c r="J27" i="15" s="1"/>
  <c r="I27" i="15" s="1"/>
  <c r="AB27" i="15"/>
  <c r="Y27" i="15"/>
  <c r="X27" i="15"/>
  <c r="P27" i="15"/>
  <c r="O27" i="15"/>
  <c r="M27" i="15"/>
  <c r="H27" i="15"/>
  <c r="C27" i="15"/>
  <c r="AB26" i="15"/>
  <c r="AD26" i="15" s="1"/>
  <c r="J26" i="15" s="1"/>
  <c r="Y26" i="15"/>
  <c r="X26" i="15"/>
  <c r="P26" i="15"/>
  <c r="O26" i="15"/>
  <c r="M26" i="15"/>
  <c r="H26" i="15"/>
  <c r="C26" i="15"/>
  <c r="AB25" i="15"/>
  <c r="AD25" i="15" s="1"/>
  <c r="J25" i="15" s="1"/>
  <c r="Y25" i="15"/>
  <c r="X25" i="15"/>
  <c r="P25" i="15"/>
  <c r="O25" i="15"/>
  <c r="Q25" i="15" s="1"/>
  <c r="M25" i="15"/>
  <c r="H25" i="15"/>
  <c r="C25" i="15"/>
  <c r="AB24" i="15"/>
  <c r="AD24" i="15" s="1"/>
  <c r="J24" i="15" s="1"/>
  <c r="Y24" i="15"/>
  <c r="X24" i="15"/>
  <c r="P24" i="15"/>
  <c r="O24" i="15"/>
  <c r="Q24" i="15" s="1"/>
  <c r="M24" i="15"/>
  <c r="H24" i="15"/>
  <c r="C24" i="15"/>
  <c r="AB23" i="15"/>
  <c r="AD23" i="15" s="1"/>
  <c r="J23" i="15" s="1"/>
  <c r="Y23" i="15"/>
  <c r="X23" i="15"/>
  <c r="P23" i="15"/>
  <c r="Q23" i="15" s="1"/>
  <c r="O23" i="15"/>
  <c r="M23" i="15"/>
  <c r="H23" i="15"/>
  <c r="C23" i="15"/>
  <c r="AF22" i="15"/>
  <c r="AD22" i="15"/>
  <c r="AB22" i="15"/>
  <c r="Y22" i="15"/>
  <c r="X22" i="15"/>
  <c r="P22" i="15"/>
  <c r="O22" i="15"/>
  <c r="M22" i="15"/>
  <c r="H22" i="15"/>
  <c r="C22" i="15"/>
  <c r="AB21" i="15"/>
  <c r="AD21" i="15" s="1"/>
  <c r="J21" i="15" s="1"/>
  <c r="Y21" i="15"/>
  <c r="X21" i="15"/>
  <c r="P21" i="15"/>
  <c r="O21" i="15"/>
  <c r="Q21" i="15" s="1"/>
  <c r="M21" i="15"/>
  <c r="H21" i="15"/>
  <c r="C21" i="15"/>
  <c r="AB20" i="15"/>
  <c r="AD20" i="15" s="1"/>
  <c r="J20" i="15" s="1"/>
  <c r="Y20" i="15"/>
  <c r="X20" i="15"/>
  <c r="P20" i="15"/>
  <c r="O20" i="15"/>
  <c r="Q20" i="15" s="1"/>
  <c r="M20" i="15"/>
  <c r="H20" i="15"/>
  <c r="C20" i="15"/>
  <c r="AF19" i="15"/>
  <c r="AB19" i="15"/>
  <c r="AD19" i="15" s="1"/>
  <c r="Y19" i="15"/>
  <c r="X19" i="15"/>
  <c r="P19" i="15"/>
  <c r="O19" i="15"/>
  <c r="M19" i="15"/>
  <c r="H19" i="15"/>
  <c r="C19" i="15"/>
  <c r="AB18" i="15"/>
  <c r="AD18" i="15" s="1"/>
  <c r="J18" i="15" s="1"/>
  <c r="Y18" i="15"/>
  <c r="X18" i="15"/>
  <c r="Q18" i="15"/>
  <c r="P18" i="15"/>
  <c r="O18" i="15"/>
  <c r="M18" i="15"/>
  <c r="H18" i="15"/>
  <c r="C18" i="15"/>
  <c r="J16" i="15"/>
  <c r="J15" i="15"/>
  <c r="J14" i="15"/>
  <c r="J13" i="15"/>
  <c r="J12" i="15"/>
  <c r="J11" i="15"/>
  <c r="J10" i="15"/>
  <c r="AG3" i="15"/>
  <c r="AF3" i="15"/>
  <c r="W3" i="15"/>
  <c r="G3" i="15"/>
  <c r="F3" i="15"/>
  <c r="D3" i="15"/>
  <c r="A2" i="15"/>
  <c r="A1" i="15"/>
  <c r="AB30" i="14"/>
  <c r="AD30" i="14" s="1"/>
  <c r="J30" i="14" s="1"/>
  <c r="Y30" i="14"/>
  <c r="X30" i="14"/>
  <c r="P30" i="14"/>
  <c r="O30" i="14"/>
  <c r="Q30" i="14" s="1"/>
  <c r="M30" i="14"/>
  <c r="H30" i="14"/>
  <c r="C30" i="14"/>
  <c r="AB29" i="14"/>
  <c r="AD29" i="14" s="1"/>
  <c r="J29" i="14" s="1"/>
  <c r="Y29" i="14"/>
  <c r="X29" i="14"/>
  <c r="P29" i="14"/>
  <c r="O29" i="14"/>
  <c r="Q29" i="14" s="1"/>
  <c r="M29" i="14"/>
  <c r="H29" i="14"/>
  <c r="C29" i="14"/>
  <c r="AB28" i="14"/>
  <c r="AD28" i="14" s="1"/>
  <c r="J28" i="14" s="1"/>
  <c r="Y28" i="14"/>
  <c r="X28" i="14"/>
  <c r="P28" i="14"/>
  <c r="O28" i="14"/>
  <c r="Q28" i="14" s="1"/>
  <c r="M28" i="14"/>
  <c r="H28" i="14"/>
  <c r="C28" i="14"/>
  <c r="AB27" i="14"/>
  <c r="AD27" i="14" s="1"/>
  <c r="J27" i="14" s="1"/>
  <c r="Y27" i="14"/>
  <c r="X27" i="14"/>
  <c r="P27" i="14"/>
  <c r="O27" i="14"/>
  <c r="Q27" i="14" s="1"/>
  <c r="M27" i="14"/>
  <c r="H27" i="14"/>
  <c r="C27" i="14"/>
  <c r="AB26" i="14"/>
  <c r="AD26" i="14" s="1"/>
  <c r="J26" i="14" s="1"/>
  <c r="K26" i="14" s="1"/>
  <c r="Y26" i="14"/>
  <c r="X26" i="14"/>
  <c r="P26" i="14"/>
  <c r="O26" i="14"/>
  <c r="M26" i="14"/>
  <c r="H26" i="14"/>
  <c r="C26" i="14"/>
  <c r="AD25" i="14"/>
  <c r="J25" i="14" s="1"/>
  <c r="AB25" i="14"/>
  <c r="Y25" i="14"/>
  <c r="X25" i="14"/>
  <c r="P25" i="14"/>
  <c r="Q25" i="14" s="1"/>
  <c r="O25" i="14"/>
  <c r="M25" i="14"/>
  <c r="H25" i="14"/>
  <c r="C25" i="14"/>
  <c r="AG3" i="14"/>
  <c r="AF3" i="14"/>
  <c r="W3" i="14"/>
  <c r="G3" i="14"/>
  <c r="F3" i="14"/>
  <c r="D3" i="14"/>
  <c r="A2" i="14"/>
  <c r="A1" i="14"/>
  <c r="AB30" i="13"/>
  <c r="AD30" i="13" s="1"/>
  <c r="J30" i="13" s="1"/>
  <c r="Y30" i="13"/>
  <c r="X30" i="13"/>
  <c r="V30" i="13"/>
  <c r="U30" i="13"/>
  <c r="T30" i="13"/>
  <c r="P30" i="13"/>
  <c r="O30" i="13"/>
  <c r="M30" i="13"/>
  <c r="H30" i="13"/>
  <c r="C30" i="13"/>
  <c r="AB29" i="13"/>
  <c r="AD29" i="13" s="1"/>
  <c r="J29" i="13" s="1"/>
  <c r="Y29" i="13"/>
  <c r="X29" i="13"/>
  <c r="Q29" i="13"/>
  <c r="P29" i="13"/>
  <c r="O29" i="13"/>
  <c r="M29" i="13"/>
  <c r="H29" i="13"/>
  <c r="C29" i="13"/>
  <c r="AB28" i="13"/>
  <c r="AD28" i="13" s="1"/>
  <c r="J28" i="13" s="1"/>
  <c r="Y28" i="13"/>
  <c r="X28" i="13"/>
  <c r="Q28" i="13"/>
  <c r="P28" i="13"/>
  <c r="O28" i="13"/>
  <c r="M28" i="13"/>
  <c r="H28" i="13"/>
  <c r="C28" i="13"/>
  <c r="AB27" i="13"/>
  <c r="AD27" i="13" s="1"/>
  <c r="J27" i="13" s="1"/>
  <c r="Y27" i="13"/>
  <c r="X27" i="13"/>
  <c r="P27" i="13"/>
  <c r="O27" i="13"/>
  <c r="Q27" i="13" s="1"/>
  <c r="M27" i="13"/>
  <c r="H27" i="13"/>
  <c r="C27" i="13"/>
  <c r="AB26" i="13"/>
  <c r="AD26" i="13" s="1"/>
  <c r="J26" i="13" s="1"/>
  <c r="K26" i="13" s="1"/>
  <c r="Y26" i="13"/>
  <c r="X26" i="13"/>
  <c r="P26" i="13"/>
  <c r="O26" i="13"/>
  <c r="M26" i="13"/>
  <c r="H26" i="13"/>
  <c r="C26" i="13"/>
  <c r="AB25" i="13"/>
  <c r="AD25" i="13" s="1"/>
  <c r="J25" i="13" s="1"/>
  <c r="Y25" i="13"/>
  <c r="X25" i="13"/>
  <c r="P25" i="13"/>
  <c r="O25" i="13"/>
  <c r="M25" i="13"/>
  <c r="H25" i="13"/>
  <c r="C25" i="13"/>
  <c r="AD24" i="13"/>
  <c r="J24" i="13" s="1"/>
  <c r="I24" i="13" s="1"/>
  <c r="AB24" i="13"/>
  <c r="Y24" i="13"/>
  <c r="X24" i="13"/>
  <c r="P24" i="13"/>
  <c r="O24" i="13"/>
  <c r="M24" i="13"/>
  <c r="H24" i="13"/>
  <c r="C24" i="13"/>
  <c r="AB23" i="13"/>
  <c r="AD23" i="13" s="1"/>
  <c r="J23" i="13" s="1"/>
  <c r="Y23" i="13"/>
  <c r="X23" i="13"/>
  <c r="P23" i="13"/>
  <c r="O23" i="13"/>
  <c r="Q23" i="13" s="1"/>
  <c r="M23" i="13"/>
  <c r="H23" i="13"/>
  <c r="C23" i="13"/>
  <c r="AF22" i="13"/>
  <c r="AB22" i="13"/>
  <c r="AD22" i="13" s="1"/>
  <c r="Y22" i="13"/>
  <c r="X22" i="13"/>
  <c r="P22" i="13"/>
  <c r="O22" i="13"/>
  <c r="M22" i="13"/>
  <c r="H22" i="13"/>
  <c r="C22" i="13"/>
  <c r="AD21" i="13"/>
  <c r="J21" i="13" s="1"/>
  <c r="I21" i="13" s="1"/>
  <c r="AB21" i="13"/>
  <c r="Y21" i="13"/>
  <c r="X21" i="13"/>
  <c r="P21" i="13"/>
  <c r="O21" i="13"/>
  <c r="M21" i="13"/>
  <c r="H21" i="13"/>
  <c r="C21" i="13"/>
  <c r="AB20" i="13"/>
  <c r="AD20" i="13" s="1"/>
  <c r="J20" i="13" s="1"/>
  <c r="Y20" i="13"/>
  <c r="X20" i="13"/>
  <c r="P20" i="13"/>
  <c r="O20" i="13"/>
  <c r="M20" i="13"/>
  <c r="H20" i="13"/>
  <c r="C20" i="13"/>
  <c r="AF19" i="13"/>
  <c r="AD19" i="13"/>
  <c r="AB19" i="13"/>
  <c r="Y19" i="13"/>
  <c r="X19" i="13"/>
  <c r="P19" i="13"/>
  <c r="O19" i="13"/>
  <c r="M19" i="13"/>
  <c r="H19" i="13"/>
  <c r="C19" i="13"/>
  <c r="AB18" i="13"/>
  <c r="AD18" i="13" s="1"/>
  <c r="J18" i="13" s="1"/>
  <c r="Y18" i="13"/>
  <c r="X18" i="13"/>
  <c r="P18" i="13"/>
  <c r="O18" i="13"/>
  <c r="Q18" i="13" s="1"/>
  <c r="M18" i="13"/>
  <c r="H18" i="13"/>
  <c r="C18" i="13"/>
  <c r="AB17" i="13"/>
  <c r="AD17" i="13" s="1"/>
  <c r="J17" i="13" s="1"/>
  <c r="Y17" i="13"/>
  <c r="X17" i="13"/>
  <c r="P17" i="13"/>
  <c r="O17" i="13"/>
  <c r="M17" i="13"/>
  <c r="H17" i="13"/>
  <c r="C17" i="13"/>
  <c r="AB16" i="13"/>
  <c r="AD16" i="13" s="1"/>
  <c r="J16" i="13" s="1"/>
  <c r="Y16" i="13"/>
  <c r="X16" i="13"/>
  <c r="P16" i="13"/>
  <c r="O16" i="13"/>
  <c r="M16" i="13"/>
  <c r="H16" i="13"/>
  <c r="C16" i="13"/>
  <c r="AB15" i="13"/>
  <c r="AD15" i="13" s="1"/>
  <c r="Y15" i="13"/>
  <c r="X15" i="13"/>
  <c r="P15" i="13"/>
  <c r="O15" i="13"/>
  <c r="Q15" i="13" s="1"/>
  <c r="M15" i="13"/>
  <c r="J15" i="13"/>
  <c r="H15" i="13"/>
  <c r="C15" i="13"/>
  <c r="AB14" i="13"/>
  <c r="AD14" i="13" s="1"/>
  <c r="J14" i="13" s="1"/>
  <c r="Y14" i="13"/>
  <c r="X14" i="13"/>
  <c r="P14" i="13"/>
  <c r="O14" i="13"/>
  <c r="Q14" i="13" s="1"/>
  <c r="M14" i="13"/>
  <c r="H14" i="13"/>
  <c r="C14" i="13"/>
  <c r="AB13" i="13"/>
  <c r="AD13" i="13" s="1"/>
  <c r="J13" i="13" s="1"/>
  <c r="Y13" i="13"/>
  <c r="X13" i="13"/>
  <c r="P13" i="13"/>
  <c r="O13" i="13"/>
  <c r="Q13" i="13" s="1"/>
  <c r="M13" i="13"/>
  <c r="H13" i="13"/>
  <c r="C13" i="13"/>
  <c r="AB12" i="13"/>
  <c r="AD12" i="13" s="1"/>
  <c r="J12" i="13" s="1"/>
  <c r="K12" i="13" s="1"/>
  <c r="Y12" i="13"/>
  <c r="X12" i="13"/>
  <c r="P12" i="13"/>
  <c r="O12" i="13"/>
  <c r="M12" i="13"/>
  <c r="H12" i="13"/>
  <c r="C12" i="13"/>
  <c r="AD11" i="13"/>
  <c r="J11" i="13" s="1"/>
  <c r="AB11" i="13"/>
  <c r="Y11" i="13"/>
  <c r="X11" i="13"/>
  <c r="P11" i="13"/>
  <c r="Q11" i="13" s="1"/>
  <c r="O11" i="13"/>
  <c r="M11" i="13"/>
  <c r="H11" i="13"/>
  <c r="C11" i="13"/>
  <c r="AB10" i="13"/>
  <c r="AD10" i="13" s="1"/>
  <c r="J10" i="13" s="1"/>
  <c r="I10" i="13" s="1"/>
  <c r="Y10" i="13"/>
  <c r="X10" i="13"/>
  <c r="P10" i="13"/>
  <c r="O10" i="13"/>
  <c r="M10" i="13"/>
  <c r="H10" i="13"/>
  <c r="C10" i="13"/>
  <c r="AB9" i="13"/>
  <c r="AD9" i="13" s="1"/>
  <c r="J9" i="13" s="1"/>
  <c r="Y9" i="13"/>
  <c r="X9" i="13"/>
  <c r="P9" i="13"/>
  <c r="O9" i="13"/>
  <c r="M9" i="13"/>
  <c r="H9" i="13"/>
  <c r="C9" i="13"/>
  <c r="AB8" i="13"/>
  <c r="AD8" i="13" s="1"/>
  <c r="J8" i="13" s="1"/>
  <c r="Y8" i="13"/>
  <c r="X8" i="13"/>
  <c r="P8" i="13"/>
  <c r="O8" i="13"/>
  <c r="M8" i="13"/>
  <c r="H8" i="13"/>
  <c r="C8" i="13"/>
  <c r="AB7" i="13"/>
  <c r="AD7" i="13" s="1"/>
  <c r="J7" i="13" s="1"/>
  <c r="Y7" i="13"/>
  <c r="X7" i="13"/>
  <c r="Q7" i="13"/>
  <c r="P7" i="13"/>
  <c r="O7" i="13"/>
  <c r="M7" i="13"/>
  <c r="H7" i="13"/>
  <c r="C7" i="13"/>
  <c r="AB6" i="13"/>
  <c r="AD6" i="13" s="1"/>
  <c r="J6" i="13" s="1"/>
  <c r="Y6" i="13"/>
  <c r="X6" i="13"/>
  <c r="P6" i="13"/>
  <c r="O6" i="13"/>
  <c r="Q6" i="13" s="1"/>
  <c r="M6" i="13"/>
  <c r="H6" i="13"/>
  <c r="C6" i="13"/>
  <c r="AB5" i="13"/>
  <c r="AD5" i="13" s="1"/>
  <c r="J5" i="13" s="1"/>
  <c r="Y5" i="13"/>
  <c r="X5" i="13"/>
  <c r="P5" i="13"/>
  <c r="O5" i="13"/>
  <c r="Q5" i="13" s="1"/>
  <c r="M5" i="13"/>
  <c r="H5" i="13"/>
  <c r="C5" i="13"/>
  <c r="AB4" i="13"/>
  <c r="AD4" i="13" s="1"/>
  <c r="J4" i="13" s="1"/>
  <c r="Y4" i="13"/>
  <c r="X4" i="13"/>
  <c r="P4" i="13"/>
  <c r="O4" i="13"/>
  <c r="M4" i="13"/>
  <c r="H4" i="13"/>
  <c r="C4" i="13"/>
  <c r="AG3" i="13"/>
  <c r="AF3" i="13"/>
  <c r="W3" i="13"/>
  <c r="G3" i="13"/>
  <c r="H3" i="13" s="1"/>
  <c r="F3" i="13"/>
  <c r="D3" i="13"/>
  <c r="A2" i="13"/>
  <c r="A1" i="13"/>
  <c r="AB30" i="12"/>
  <c r="AD30" i="12" s="1"/>
  <c r="J30" i="12" s="1"/>
  <c r="Y30" i="12"/>
  <c r="X30" i="12"/>
  <c r="V30" i="12"/>
  <c r="U30" i="12"/>
  <c r="T30" i="12"/>
  <c r="P30" i="12"/>
  <c r="O30" i="12"/>
  <c r="Q30" i="12" s="1"/>
  <c r="M30" i="12"/>
  <c r="H30" i="12"/>
  <c r="C30" i="12"/>
  <c r="AB29" i="12"/>
  <c r="AD29" i="12" s="1"/>
  <c r="J29" i="12" s="1"/>
  <c r="Y29" i="12"/>
  <c r="X29" i="12"/>
  <c r="P29" i="12"/>
  <c r="O29" i="12"/>
  <c r="Q29" i="12" s="1"/>
  <c r="M29" i="12"/>
  <c r="H29" i="12"/>
  <c r="C29" i="12"/>
  <c r="AB28" i="12"/>
  <c r="AD28" i="12" s="1"/>
  <c r="J28" i="12" s="1"/>
  <c r="Y28" i="12"/>
  <c r="X28" i="12"/>
  <c r="P28" i="12"/>
  <c r="Q28" i="12" s="1"/>
  <c r="O28" i="12"/>
  <c r="M28" i="12"/>
  <c r="H28" i="12"/>
  <c r="C28" i="12"/>
  <c r="AB27" i="12"/>
  <c r="AD27" i="12" s="1"/>
  <c r="J27" i="12" s="1"/>
  <c r="Y27" i="12"/>
  <c r="X27" i="12"/>
  <c r="Q27" i="12"/>
  <c r="P27" i="12"/>
  <c r="O27" i="12"/>
  <c r="M27" i="12"/>
  <c r="H27" i="12"/>
  <c r="C27" i="12"/>
  <c r="AB26" i="12"/>
  <c r="AD26" i="12" s="1"/>
  <c r="J26" i="12" s="1"/>
  <c r="Y26" i="12"/>
  <c r="X26" i="12"/>
  <c r="P26" i="12"/>
  <c r="O26" i="12"/>
  <c r="Q26" i="12" s="1"/>
  <c r="M26" i="12"/>
  <c r="H26" i="12"/>
  <c r="C26" i="12"/>
  <c r="AB25" i="12"/>
  <c r="AD25" i="12" s="1"/>
  <c r="J25" i="12" s="1"/>
  <c r="K25" i="12" s="1"/>
  <c r="Y25" i="12"/>
  <c r="X25" i="12"/>
  <c r="P25" i="12"/>
  <c r="O25" i="12"/>
  <c r="Q25" i="12" s="1"/>
  <c r="M25" i="12"/>
  <c r="H25" i="12"/>
  <c r="C25" i="12"/>
  <c r="AD24" i="12"/>
  <c r="J24" i="12" s="1"/>
  <c r="AB24" i="12"/>
  <c r="Y24" i="12"/>
  <c r="X24" i="12"/>
  <c r="P24" i="12"/>
  <c r="Q24" i="12" s="1"/>
  <c r="O24" i="12"/>
  <c r="M24" i="12"/>
  <c r="H24" i="12"/>
  <c r="C24" i="12"/>
  <c r="AB23" i="12"/>
  <c r="AD23" i="12" s="1"/>
  <c r="J23" i="12" s="1"/>
  <c r="Y23" i="12"/>
  <c r="X23" i="12"/>
  <c r="P23" i="12"/>
  <c r="O23" i="12"/>
  <c r="Q23" i="12" s="1"/>
  <c r="M23" i="12"/>
  <c r="H23" i="12"/>
  <c r="C23" i="12"/>
  <c r="AF22" i="12"/>
  <c r="AB22" i="12"/>
  <c r="AD22" i="12" s="1"/>
  <c r="Y22" i="12"/>
  <c r="X22" i="12"/>
  <c r="P22" i="12"/>
  <c r="O22" i="12"/>
  <c r="Q22" i="12" s="1"/>
  <c r="M22" i="12"/>
  <c r="H22" i="12"/>
  <c r="C22" i="12"/>
  <c r="AD21" i="12"/>
  <c r="J21" i="12" s="1"/>
  <c r="AB21" i="12"/>
  <c r="Y21" i="12"/>
  <c r="X21" i="12"/>
  <c r="P21" i="12"/>
  <c r="Q21" i="12" s="1"/>
  <c r="O21" i="12"/>
  <c r="M21" i="12"/>
  <c r="H21" i="12"/>
  <c r="C21" i="12"/>
  <c r="AB20" i="12"/>
  <c r="AD20" i="12" s="1"/>
  <c r="J20" i="12" s="1"/>
  <c r="I20" i="12" s="1"/>
  <c r="Y20" i="12"/>
  <c r="X20" i="12"/>
  <c r="P20" i="12"/>
  <c r="O20" i="12"/>
  <c r="Q20" i="12" s="1"/>
  <c r="M20" i="12"/>
  <c r="H20" i="12"/>
  <c r="C20" i="12"/>
  <c r="AF19" i="12"/>
  <c r="AB19" i="12"/>
  <c r="AD19" i="12" s="1"/>
  <c r="Y19" i="12"/>
  <c r="X19" i="12"/>
  <c r="P19" i="12"/>
  <c r="O19" i="12"/>
  <c r="M19" i="12"/>
  <c r="H19" i="12"/>
  <c r="C19" i="12"/>
  <c r="AB18" i="12"/>
  <c r="AD18" i="12" s="1"/>
  <c r="J18" i="12" s="1"/>
  <c r="Y18" i="12"/>
  <c r="X18" i="12"/>
  <c r="P18" i="12"/>
  <c r="O18" i="12"/>
  <c r="M18" i="12"/>
  <c r="H18" i="12"/>
  <c r="C18" i="12"/>
  <c r="AD17" i="12"/>
  <c r="J17" i="12" s="1"/>
  <c r="I17" i="12" s="1"/>
  <c r="AB17" i="12"/>
  <c r="Y17" i="12"/>
  <c r="X17" i="12"/>
  <c r="P17" i="12"/>
  <c r="O17" i="12"/>
  <c r="M17" i="12"/>
  <c r="H17" i="12"/>
  <c r="C17" i="12"/>
  <c r="AB16" i="12"/>
  <c r="AD16" i="12" s="1"/>
  <c r="J16" i="12" s="1"/>
  <c r="Y16" i="12"/>
  <c r="X16" i="12"/>
  <c r="P16" i="12"/>
  <c r="O16" i="12"/>
  <c r="Q16" i="12" s="1"/>
  <c r="M16" i="12"/>
  <c r="H16" i="12"/>
  <c r="C16" i="12"/>
  <c r="AB15" i="12"/>
  <c r="AD15" i="12" s="1"/>
  <c r="J15" i="12" s="1"/>
  <c r="Y15" i="12"/>
  <c r="X15" i="12"/>
  <c r="P15" i="12"/>
  <c r="O15" i="12"/>
  <c r="Q15" i="12" s="1"/>
  <c r="M15" i="12"/>
  <c r="H15" i="12"/>
  <c r="C15" i="12"/>
  <c r="AB14" i="12"/>
  <c r="AD14" i="12" s="1"/>
  <c r="J14" i="12" s="1"/>
  <c r="Y14" i="12"/>
  <c r="X14" i="12"/>
  <c r="P14" i="12"/>
  <c r="O14" i="12"/>
  <c r="Q14" i="12" s="1"/>
  <c r="M14" i="12"/>
  <c r="H14" i="12"/>
  <c r="C14" i="12"/>
  <c r="AB13" i="12"/>
  <c r="AD13" i="12" s="1"/>
  <c r="J13" i="12" s="1"/>
  <c r="Y13" i="12"/>
  <c r="X13" i="12"/>
  <c r="P13" i="12"/>
  <c r="O13" i="12"/>
  <c r="Q13" i="12" s="1"/>
  <c r="M13" i="12"/>
  <c r="H13" i="12"/>
  <c r="C13" i="12"/>
  <c r="AB12" i="12"/>
  <c r="AD12" i="12" s="1"/>
  <c r="J12" i="12" s="1"/>
  <c r="Y12" i="12"/>
  <c r="X12" i="12"/>
  <c r="P12" i="12"/>
  <c r="O12" i="12"/>
  <c r="Q12" i="12" s="1"/>
  <c r="M12" i="12"/>
  <c r="H12" i="12"/>
  <c r="C12" i="12"/>
  <c r="AB11" i="12"/>
  <c r="AD11" i="12" s="1"/>
  <c r="J11" i="12" s="1"/>
  <c r="K11" i="12" s="1"/>
  <c r="Y11" i="12"/>
  <c r="X11" i="12"/>
  <c r="P11" i="12"/>
  <c r="O11" i="12"/>
  <c r="M11" i="12"/>
  <c r="H11" i="12"/>
  <c r="C11" i="12"/>
  <c r="AD10" i="12"/>
  <c r="J10" i="12" s="1"/>
  <c r="AB10" i="12"/>
  <c r="Y10" i="12"/>
  <c r="X10" i="12"/>
  <c r="P10" i="12"/>
  <c r="Q10" i="12" s="1"/>
  <c r="O10" i="12"/>
  <c r="M10" i="12"/>
  <c r="H10" i="12"/>
  <c r="C10" i="12"/>
  <c r="AB9" i="12"/>
  <c r="AD9" i="12" s="1"/>
  <c r="J9" i="12" s="1"/>
  <c r="I9" i="12" s="1"/>
  <c r="Y9" i="12"/>
  <c r="X9" i="12"/>
  <c r="P9" i="12"/>
  <c r="O9" i="12"/>
  <c r="Q9" i="12" s="1"/>
  <c r="M9" i="12"/>
  <c r="H9" i="12"/>
  <c r="C9" i="12"/>
  <c r="AB8" i="12"/>
  <c r="AD8" i="12" s="1"/>
  <c r="J8" i="12" s="1"/>
  <c r="Y8" i="12"/>
  <c r="X8" i="12"/>
  <c r="P8" i="12"/>
  <c r="O8" i="12"/>
  <c r="Q8" i="12" s="1"/>
  <c r="M8" i="12"/>
  <c r="H8" i="12"/>
  <c r="C8" i="12"/>
  <c r="AB7" i="12"/>
  <c r="AD7" i="12" s="1"/>
  <c r="J7" i="12" s="1"/>
  <c r="Y7" i="12"/>
  <c r="X7" i="12"/>
  <c r="P7" i="12"/>
  <c r="O7" i="12"/>
  <c r="Q7" i="12" s="1"/>
  <c r="M7" i="12"/>
  <c r="H7" i="12"/>
  <c r="C7" i="12"/>
  <c r="AB6" i="12"/>
  <c r="AD6" i="12" s="1"/>
  <c r="J6" i="12" s="1"/>
  <c r="Y6" i="12"/>
  <c r="X6" i="12"/>
  <c r="P6" i="12"/>
  <c r="Q6" i="12" s="1"/>
  <c r="O6" i="12"/>
  <c r="M6" i="12"/>
  <c r="H6" i="12"/>
  <c r="C6" i="12"/>
  <c r="AB5" i="12"/>
  <c r="AD5" i="12" s="1"/>
  <c r="J5" i="12" s="1"/>
  <c r="Y5" i="12"/>
  <c r="X5" i="12"/>
  <c r="Q5" i="12"/>
  <c r="P5" i="12"/>
  <c r="O5" i="12"/>
  <c r="M5" i="12"/>
  <c r="H5" i="12"/>
  <c r="C5" i="12"/>
  <c r="AB4" i="12"/>
  <c r="AD4" i="12" s="1"/>
  <c r="J4" i="12" s="1"/>
  <c r="Y4" i="12"/>
  <c r="X4" i="12"/>
  <c r="P4" i="12"/>
  <c r="O4" i="12"/>
  <c r="Q4" i="12" s="1"/>
  <c r="M4" i="12"/>
  <c r="H4" i="12"/>
  <c r="C4" i="12"/>
  <c r="AG3" i="12"/>
  <c r="AF3" i="12"/>
  <c r="W3" i="12"/>
  <c r="G3" i="12"/>
  <c r="D3" i="12"/>
  <c r="A2" i="12"/>
  <c r="A1" i="12"/>
  <c r="AB30" i="11"/>
  <c r="AD30" i="11" s="1"/>
  <c r="J30" i="11" s="1"/>
  <c r="I30" i="11" s="1"/>
  <c r="Y30" i="11"/>
  <c r="X30" i="11"/>
  <c r="V30" i="11"/>
  <c r="U30" i="11"/>
  <c r="T30" i="11"/>
  <c r="P30" i="11"/>
  <c r="O30" i="11"/>
  <c r="M30" i="11"/>
  <c r="H30" i="11"/>
  <c r="C30" i="11"/>
  <c r="AB29" i="11"/>
  <c r="AD29" i="11" s="1"/>
  <c r="J29" i="11" s="1"/>
  <c r="Y29" i="11"/>
  <c r="X29" i="11"/>
  <c r="P29" i="11"/>
  <c r="O29" i="11"/>
  <c r="Q29" i="11" s="1"/>
  <c r="M29" i="11"/>
  <c r="H29" i="11"/>
  <c r="C29" i="11"/>
  <c r="AB28" i="11"/>
  <c r="AD28" i="11" s="1"/>
  <c r="J28" i="11" s="1"/>
  <c r="Y28" i="11"/>
  <c r="X28" i="11"/>
  <c r="P28" i="11"/>
  <c r="O28" i="11"/>
  <c r="Q28" i="11" s="1"/>
  <c r="M28" i="11"/>
  <c r="H28" i="11"/>
  <c r="C28" i="11"/>
  <c r="AB27" i="11"/>
  <c r="AD27" i="11" s="1"/>
  <c r="J27" i="11" s="1"/>
  <c r="Y27" i="11"/>
  <c r="X27" i="11"/>
  <c r="P27" i="11"/>
  <c r="O27" i="11"/>
  <c r="Q27" i="11" s="1"/>
  <c r="M27" i="11"/>
  <c r="H27" i="11"/>
  <c r="C27" i="11"/>
  <c r="AB26" i="11"/>
  <c r="AD26" i="11" s="1"/>
  <c r="J26" i="11" s="1"/>
  <c r="Y26" i="11"/>
  <c r="X26" i="11"/>
  <c r="P26" i="11"/>
  <c r="O26" i="11"/>
  <c r="Q26" i="11" s="1"/>
  <c r="M26" i="11"/>
  <c r="H26" i="11"/>
  <c r="C26" i="11"/>
  <c r="AB25" i="11"/>
  <c r="AD25" i="11" s="1"/>
  <c r="J25" i="11" s="1"/>
  <c r="Y25" i="11"/>
  <c r="X25" i="11"/>
  <c r="P25" i="11"/>
  <c r="O25" i="11"/>
  <c r="Q25" i="11" s="1"/>
  <c r="M25" i="11"/>
  <c r="H25" i="11"/>
  <c r="C25" i="11"/>
  <c r="AB24" i="11"/>
  <c r="AD24" i="11" s="1"/>
  <c r="J24" i="11" s="1"/>
  <c r="K24" i="11" s="1"/>
  <c r="Y24" i="11"/>
  <c r="X24" i="11"/>
  <c r="P24" i="11"/>
  <c r="O24" i="11"/>
  <c r="M24" i="11"/>
  <c r="H24" i="11"/>
  <c r="C24" i="11"/>
  <c r="AD23" i="11"/>
  <c r="J23" i="11" s="1"/>
  <c r="AB23" i="11"/>
  <c r="Y23" i="11"/>
  <c r="X23" i="11"/>
  <c r="P23" i="11"/>
  <c r="Q23" i="11" s="1"/>
  <c r="O23" i="11"/>
  <c r="M23" i="11"/>
  <c r="H23" i="11"/>
  <c r="C23" i="11"/>
  <c r="AF22" i="11"/>
  <c r="AB22" i="11"/>
  <c r="AD22" i="11" s="1"/>
  <c r="Y22" i="11"/>
  <c r="X22" i="11"/>
  <c r="P22" i="11"/>
  <c r="O22" i="11"/>
  <c r="Q22" i="11" s="1"/>
  <c r="M22" i="11"/>
  <c r="H22" i="11"/>
  <c r="C22" i="11"/>
  <c r="AB21" i="11"/>
  <c r="AD21" i="11" s="1"/>
  <c r="J21" i="11" s="1"/>
  <c r="K21" i="11" s="1"/>
  <c r="Y21" i="11"/>
  <c r="X21" i="11"/>
  <c r="P21" i="11"/>
  <c r="O21" i="11"/>
  <c r="M21" i="11"/>
  <c r="H21" i="11"/>
  <c r="C21" i="11"/>
  <c r="AB20" i="11"/>
  <c r="AD20" i="11" s="1"/>
  <c r="J20" i="11" s="1"/>
  <c r="Y20" i="11"/>
  <c r="X20" i="11"/>
  <c r="P20" i="11"/>
  <c r="O20" i="11"/>
  <c r="M20" i="11"/>
  <c r="H20" i="11"/>
  <c r="C20" i="11"/>
  <c r="AF19" i="11"/>
  <c r="AB19" i="11"/>
  <c r="AD19" i="11" s="1"/>
  <c r="Y19" i="11"/>
  <c r="X19" i="11"/>
  <c r="P19" i="11"/>
  <c r="O19" i="11"/>
  <c r="M19" i="11"/>
  <c r="H19" i="11"/>
  <c r="C19" i="11"/>
  <c r="AB18" i="11"/>
  <c r="AD18" i="11" s="1"/>
  <c r="J18" i="11" s="1"/>
  <c r="K18" i="11" s="1"/>
  <c r="Y18" i="11"/>
  <c r="X18" i="11"/>
  <c r="P18" i="11"/>
  <c r="Q18" i="11" s="1"/>
  <c r="O18" i="11"/>
  <c r="M18" i="11"/>
  <c r="H18" i="11"/>
  <c r="C18" i="11"/>
  <c r="AD17" i="11"/>
  <c r="J17" i="11" s="1"/>
  <c r="AB17" i="11"/>
  <c r="Y17" i="11"/>
  <c r="X17" i="11"/>
  <c r="P17" i="11"/>
  <c r="O17" i="11"/>
  <c r="M17" i="11"/>
  <c r="H17" i="11"/>
  <c r="C17" i="11"/>
  <c r="AD16" i="11"/>
  <c r="J16" i="11" s="1"/>
  <c r="I16" i="11" s="1"/>
  <c r="AB16" i="11"/>
  <c r="Y16" i="11"/>
  <c r="X16" i="11"/>
  <c r="P16" i="11"/>
  <c r="O16" i="11"/>
  <c r="M16" i="11"/>
  <c r="H16" i="11"/>
  <c r="C16" i="11"/>
  <c r="AB15" i="11"/>
  <c r="AD15" i="11" s="1"/>
  <c r="J15" i="11" s="1"/>
  <c r="Y15" i="11"/>
  <c r="X15" i="11"/>
  <c r="P15" i="11"/>
  <c r="O15" i="11"/>
  <c r="M15" i="11"/>
  <c r="H15" i="11"/>
  <c r="C15" i="11"/>
  <c r="AB14" i="11"/>
  <c r="AD14" i="11" s="1"/>
  <c r="J14" i="11" s="1"/>
  <c r="Y14" i="11"/>
  <c r="X14" i="11"/>
  <c r="P14" i="11"/>
  <c r="O14" i="11"/>
  <c r="M14" i="11"/>
  <c r="H14" i="11"/>
  <c r="C14" i="11"/>
  <c r="AB13" i="11"/>
  <c r="AD13" i="11" s="1"/>
  <c r="J13" i="11" s="1"/>
  <c r="Y13" i="11"/>
  <c r="X13" i="11"/>
  <c r="P13" i="11"/>
  <c r="O13" i="11"/>
  <c r="Q13" i="11" s="1"/>
  <c r="M13" i="11"/>
  <c r="H13" i="11"/>
  <c r="C13" i="11"/>
  <c r="AB12" i="11"/>
  <c r="AD12" i="11" s="1"/>
  <c r="J12" i="11" s="1"/>
  <c r="Y12" i="11"/>
  <c r="X12" i="11"/>
  <c r="P12" i="11"/>
  <c r="O12" i="11"/>
  <c r="Q12" i="11" s="1"/>
  <c r="M12" i="11"/>
  <c r="H12" i="11"/>
  <c r="C12" i="11"/>
  <c r="AB11" i="11"/>
  <c r="AD11" i="11" s="1"/>
  <c r="J11" i="11" s="1"/>
  <c r="Y11" i="11"/>
  <c r="X11" i="11"/>
  <c r="P11" i="11"/>
  <c r="O11" i="11"/>
  <c r="M11" i="11"/>
  <c r="H11" i="11"/>
  <c r="C11" i="11"/>
  <c r="AB10" i="11"/>
  <c r="AD10" i="11" s="1"/>
  <c r="J10" i="11" s="1"/>
  <c r="K10" i="11" s="1"/>
  <c r="Y10" i="11"/>
  <c r="X10" i="11"/>
  <c r="P10" i="11"/>
  <c r="Q10" i="11" s="1"/>
  <c r="O10" i="11"/>
  <c r="M10" i="11"/>
  <c r="H10" i="11"/>
  <c r="C10" i="11"/>
  <c r="AB9" i="11"/>
  <c r="AD9" i="11" s="1"/>
  <c r="J9" i="11" s="1"/>
  <c r="Y9" i="11"/>
  <c r="X9" i="11"/>
  <c r="P9" i="11"/>
  <c r="Q9" i="11" s="1"/>
  <c r="O9" i="11"/>
  <c r="M9" i="11"/>
  <c r="H9" i="11"/>
  <c r="C9" i="11"/>
  <c r="AD8" i="11"/>
  <c r="J8" i="11" s="1"/>
  <c r="I8" i="11" s="1"/>
  <c r="AB8" i="11"/>
  <c r="Y8" i="11"/>
  <c r="X8" i="11"/>
  <c r="P8" i="11"/>
  <c r="O8" i="11"/>
  <c r="M8" i="11"/>
  <c r="H8" i="11"/>
  <c r="C8" i="11"/>
  <c r="AB7" i="11"/>
  <c r="AD7" i="11" s="1"/>
  <c r="J7" i="11" s="1"/>
  <c r="Y7" i="11"/>
  <c r="X7" i="11"/>
  <c r="P7" i="11"/>
  <c r="O7" i="11"/>
  <c r="Q7" i="11" s="1"/>
  <c r="M7" i="11"/>
  <c r="H7" i="11"/>
  <c r="C7" i="11"/>
  <c r="AB6" i="11"/>
  <c r="AD6" i="11" s="1"/>
  <c r="J6" i="11" s="1"/>
  <c r="Y6" i="11"/>
  <c r="X6" i="11"/>
  <c r="P6" i="11"/>
  <c r="O6" i="11"/>
  <c r="Q6" i="11" s="1"/>
  <c r="M6" i="11"/>
  <c r="H6" i="11"/>
  <c r="C6" i="11"/>
  <c r="AB5" i="11"/>
  <c r="AD5" i="11" s="1"/>
  <c r="J5" i="11" s="1"/>
  <c r="Y5" i="11"/>
  <c r="X5" i="11"/>
  <c r="P5" i="11"/>
  <c r="O5" i="11"/>
  <c r="Q5" i="11" s="1"/>
  <c r="M5" i="11"/>
  <c r="H5" i="11"/>
  <c r="C5" i="11"/>
  <c r="AB4" i="11"/>
  <c r="AD4" i="11" s="1"/>
  <c r="J4" i="11" s="1"/>
  <c r="Y4" i="11"/>
  <c r="X4" i="11"/>
  <c r="P4" i="11"/>
  <c r="O4" i="11"/>
  <c r="Q4" i="11" s="1"/>
  <c r="M4" i="11"/>
  <c r="H4" i="11"/>
  <c r="C4" i="11"/>
  <c r="AG3" i="11"/>
  <c r="AF3" i="11"/>
  <c r="W3" i="11"/>
  <c r="G3" i="11"/>
  <c r="F3" i="11"/>
  <c r="D3" i="11"/>
  <c r="A2" i="11"/>
  <c r="A1" i="11"/>
  <c r="AB30" i="10"/>
  <c r="AD30" i="10" s="1"/>
  <c r="J30" i="10" s="1"/>
  <c r="Y30" i="10"/>
  <c r="X30" i="10"/>
  <c r="V30" i="10"/>
  <c r="U30" i="10"/>
  <c r="T30" i="10"/>
  <c r="P30" i="10"/>
  <c r="O30" i="10"/>
  <c r="Q30" i="10" s="1"/>
  <c r="M30" i="10"/>
  <c r="H30" i="10"/>
  <c r="C30" i="10"/>
  <c r="AB29" i="10"/>
  <c r="AD29" i="10" s="1"/>
  <c r="J29" i="10" s="1"/>
  <c r="I29" i="10" s="1"/>
  <c r="Y29" i="10"/>
  <c r="X29" i="10"/>
  <c r="P29" i="10"/>
  <c r="O29" i="10"/>
  <c r="Q29" i="10" s="1"/>
  <c r="M29" i="10"/>
  <c r="H29" i="10"/>
  <c r="C29" i="10"/>
  <c r="AB28" i="10"/>
  <c r="AD28" i="10" s="1"/>
  <c r="J28" i="10" s="1"/>
  <c r="Y28" i="10"/>
  <c r="X28" i="10"/>
  <c r="P28" i="10"/>
  <c r="O28" i="10"/>
  <c r="Q28" i="10" s="1"/>
  <c r="M28" i="10"/>
  <c r="H28" i="10"/>
  <c r="C28" i="10"/>
  <c r="AB27" i="10"/>
  <c r="AD27" i="10" s="1"/>
  <c r="J27" i="10" s="1"/>
  <c r="Y27" i="10"/>
  <c r="X27" i="10"/>
  <c r="P27" i="10"/>
  <c r="O27" i="10"/>
  <c r="Q27" i="10" s="1"/>
  <c r="M27" i="10"/>
  <c r="H27" i="10"/>
  <c r="C27" i="10"/>
  <c r="AB26" i="10"/>
  <c r="AD26" i="10" s="1"/>
  <c r="J26" i="10" s="1"/>
  <c r="Y26" i="10"/>
  <c r="X26" i="10"/>
  <c r="P26" i="10"/>
  <c r="O26" i="10"/>
  <c r="Q26" i="10" s="1"/>
  <c r="M26" i="10"/>
  <c r="H26" i="10"/>
  <c r="C26" i="10"/>
  <c r="AB25" i="10"/>
  <c r="AD25" i="10" s="1"/>
  <c r="J25" i="10" s="1"/>
  <c r="Y25" i="10"/>
  <c r="X25" i="10"/>
  <c r="P25" i="10"/>
  <c r="O25" i="10"/>
  <c r="Q25" i="10" s="1"/>
  <c r="M25" i="10"/>
  <c r="H25" i="10"/>
  <c r="C25" i="10"/>
  <c r="AB24" i="10"/>
  <c r="AD24" i="10" s="1"/>
  <c r="J24" i="10" s="1"/>
  <c r="Y24" i="10"/>
  <c r="X24" i="10"/>
  <c r="P24" i="10"/>
  <c r="O24" i="10"/>
  <c r="Q24" i="10" s="1"/>
  <c r="M24" i="10"/>
  <c r="H24" i="10"/>
  <c r="C24" i="10"/>
  <c r="AB23" i="10"/>
  <c r="AD23" i="10" s="1"/>
  <c r="J23" i="10" s="1"/>
  <c r="Y23" i="10"/>
  <c r="X23" i="10"/>
  <c r="P23" i="10"/>
  <c r="O23" i="10"/>
  <c r="Q23" i="10" s="1"/>
  <c r="M23" i="10"/>
  <c r="H23" i="10"/>
  <c r="C23" i="10"/>
  <c r="AF22" i="10"/>
  <c r="AB22" i="10"/>
  <c r="AD22" i="10" s="1"/>
  <c r="Y22" i="10"/>
  <c r="X22" i="10"/>
  <c r="P22" i="10"/>
  <c r="O22" i="10"/>
  <c r="Q22" i="10" s="1"/>
  <c r="M22" i="10"/>
  <c r="H22" i="10"/>
  <c r="C22" i="10"/>
  <c r="AB21" i="10"/>
  <c r="AD21" i="10" s="1"/>
  <c r="J21" i="10" s="1"/>
  <c r="Y21" i="10"/>
  <c r="X21" i="10"/>
  <c r="P21" i="10"/>
  <c r="O21" i="10"/>
  <c r="Q21" i="10" s="1"/>
  <c r="M21" i="10"/>
  <c r="H21" i="10"/>
  <c r="C21" i="10"/>
  <c r="AB20" i="10"/>
  <c r="AD20" i="10" s="1"/>
  <c r="J20" i="10" s="1"/>
  <c r="K20" i="10" s="1"/>
  <c r="Y20" i="10"/>
  <c r="X20" i="10"/>
  <c r="P20" i="10"/>
  <c r="Q20" i="10" s="1"/>
  <c r="O20" i="10"/>
  <c r="M20" i="10"/>
  <c r="H20" i="10"/>
  <c r="C20" i="10"/>
  <c r="AF19" i="10"/>
  <c r="AB19" i="10"/>
  <c r="AD19" i="10" s="1"/>
  <c r="Y19" i="10"/>
  <c r="X19" i="10"/>
  <c r="P19" i="10"/>
  <c r="O19" i="10"/>
  <c r="Q19" i="10" s="1"/>
  <c r="M19" i="10"/>
  <c r="H19" i="10"/>
  <c r="C19" i="10"/>
  <c r="AB18" i="10"/>
  <c r="AD18" i="10" s="1"/>
  <c r="J18" i="10" s="1"/>
  <c r="Y18" i="10"/>
  <c r="X18" i="10"/>
  <c r="P18" i="10"/>
  <c r="O18" i="10"/>
  <c r="Q18" i="10" s="1"/>
  <c r="M18" i="10"/>
  <c r="H18" i="10"/>
  <c r="C18" i="10"/>
  <c r="AB17" i="10"/>
  <c r="AD17" i="10" s="1"/>
  <c r="J17" i="10" s="1"/>
  <c r="K17" i="10" s="1"/>
  <c r="Y17" i="10"/>
  <c r="X17" i="10"/>
  <c r="P17" i="10"/>
  <c r="O17" i="10"/>
  <c r="M17" i="10"/>
  <c r="H17" i="10"/>
  <c r="C17" i="10"/>
  <c r="AB16" i="10"/>
  <c r="AD16" i="10" s="1"/>
  <c r="J16" i="10" s="1"/>
  <c r="Y16" i="10"/>
  <c r="X16" i="10"/>
  <c r="P16" i="10"/>
  <c r="Q16" i="10" s="1"/>
  <c r="O16" i="10"/>
  <c r="M16" i="10"/>
  <c r="H16" i="10"/>
  <c r="C16" i="10"/>
  <c r="AD15" i="10"/>
  <c r="J15" i="10" s="1"/>
  <c r="I15" i="10" s="1"/>
  <c r="AB15" i="10"/>
  <c r="Y15" i="10"/>
  <c r="X15" i="10"/>
  <c r="P15" i="10"/>
  <c r="O15" i="10"/>
  <c r="Q15" i="10" s="1"/>
  <c r="M15" i="10"/>
  <c r="H15" i="10"/>
  <c r="C15" i="10"/>
  <c r="AB14" i="10"/>
  <c r="AD14" i="10" s="1"/>
  <c r="J14" i="10" s="1"/>
  <c r="Y14" i="10"/>
  <c r="X14" i="10"/>
  <c r="P14" i="10"/>
  <c r="O14" i="10"/>
  <c r="Q14" i="10" s="1"/>
  <c r="M14" i="10"/>
  <c r="H14" i="10"/>
  <c r="C14" i="10"/>
  <c r="AB13" i="10"/>
  <c r="AD13" i="10" s="1"/>
  <c r="J13" i="10" s="1"/>
  <c r="Y13" i="10"/>
  <c r="X13" i="10"/>
  <c r="P13" i="10"/>
  <c r="O13" i="10"/>
  <c r="Q13" i="10" s="1"/>
  <c r="M13" i="10"/>
  <c r="H13" i="10"/>
  <c r="C13" i="10"/>
  <c r="AB12" i="10"/>
  <c r="AD12" i="10" s="1"/>
  <c r="J12" i="10" s="1"/>
  <c r="Y12" i="10"/>
  <c r="X12" i="10"/>
  <c r="P12" i="10"/>
  <c r="O12" i="10"/>
  <c r="Q12" i="10" s="1"/>
  <c r="M12" i="10"/>
  <c r="H12" i="10"/>
  <c r="C12" i="10"/>
  <c r="AB11" i="10"/>
  <c r="AD11" i="10" s="1"/>
  <c r="J11" i="10" s="1"/>
  <c r="Y11" i="10"/>
  <c r="X11" i="10"/>
  <c r="P11" i="10"/>
  <c r="O11" i="10"/>
  <c r="Q11" i="10" s="1"/>
  <c r="M11" i="10"/>
  <c r="H11" i="10"/>
  <c r="C11" i="10"/>
  <c r="AB10" i="10"/>
  <c r="AD10" i="10" s="1"/>
  <c r="J10" i="10" s="1"/>
  <c r="Y10" i="10"/>
  <c r="X10" i="10"/>
  <c r="P10" i="10"/>
  <c r="O10" i="10"/>
  <c r="Q10" i="10" s="1"/>
  <c r="M10" i="10"/>
  <c r="H10" i="10"/>
  <c r="C10" i="10"/>
  <c r="AB9" i="10"/>
  <c r="AD9" i="10" s="1"/>
  <c r="J9" i="10" s="1"/>
  <c r="K9" i="10" s="1"/>
  <c r="Y9" i="10"/>
  <c r="X9" i="10"/>
  <c r="P9" i="10"/>
  <c r="O9" i="10"/>
  <c r="M9" i="10"/>
  <c r="H9" i="10"/>
  <c r="C9" i="10"/>
  <c r="AB8" i="10"/>
  <c r="AD8" i="10" s="1"/>
  <c r="J8" i="10" s="1"/>
  <c r="Y8" i="10"/>
  <c r="X8" i="10"/>
  <c r="P8" i="10"/>
  <c r="Q8" i="10" s="1"/>
  <c r="O8" i="10"/>
  <c r="M8" i="10"/>
  <c r="H8" i="10"/>
  <c r="C8" i="10"/>
  <c r="AD7" i="10"/>
  <c r="J7" i="10" s="1"/>
  <c r="I7" i="10" s="1"/>
  <c r="AB7" i="10"/>
  <c r="Y7" i="10"/>
  <c r="X7" i="10"/>
  <c r="P7" i="10"/>
  <c r="O7" i="10"/>
  <c r="M7" i="10"/>
  <c r="H7" i="10"/>
  <c r="C7" i="10"/>
  <c r="AD6" i="10"/>
  <c r="J6" i="10" s="1"/>
  <c r="AB6" i="10"/>
  <c r="Y6" i="10"/>
  <c r="X6" i="10"/>
  <c r="P6" i="10"/>
  <c r="O6" i="10"/>
  <c r="M6" i="10"/>
  <c r="H6" i="10"/>
  <c r="C6" i="10"/>
  <c r="AB5" i="10"/>
  <c r="AD5" i="10" s="1"/>
  <c r="J5" i="10" s="1"/>
  <c r="Y5" i="10"/>
  <c r="X5" i="10"/>
  <c r="P5" i="10"/>
  <c r="O5" i="10"/>
  <c r="M5" i="10"/>
  <c r="H5" i="10"/>
  <c r="C5" i="10"/>
  <c r="AB4" i="10"/>
  <c r="AD4" i="10" s="1"/>
  <c r="J4" i="10" s="1"/>
  <c r="Y4" i="10"/>
  <c r="X4" i="10"/>
  <c r="P4" i="10"/>
  <c r="O4" i="10"/>
  <c r="Q4" i="10" s="1"/>
  <c r="M4" i="10"/>
  <c r="H4" i="10"/>
  <c r="C4" i="10"/>
  <c r="AG3" i="10"/>
  <c r="AF3" i="10"/>
  <c r="W3" i="10"/>
  <c r="G3" i="10"/>
  <c r="H3" i="10" s="1"/>
  <c r="F3" i="10"/>
  <c r="D3" i="10"/>
  <c r="A2" i="10"/>
  <c r="A1" i="10"/>
  <c r="AB30" i="9"/>
  <c r="AD30" i="9" s="1"/>
  <c r="J30" i="9" s="1"/>
  <c r="Y30" i="9"/>
  <c r="X30" i="9"/>
  <c r="V30" i="9"/>
  <c r="U30" i="9"/>
  <c r="T30" i="9"/>
  <c r="P30" i="9"/>
  <c r="O30" i="9"/>
  <c r="M30" i="9"/>
  <c r="H30" i="9"/>
  <c r="C30" i="9"/>
  <c r="AD29" i="9"/>
  <c r="J29" i="9" s="1"/>
  <c r="AB29" i="9"/>
  <c r="Y29" i="9"/>
  <c r="X29" i="9"/>
  <c r="P29" i="9"/>
  <c r="Q29" i="9" s="1"/>
  <c r="O29" i="9"/>
  <c r="M29" i="9"/>
  <c r="H29" i="9"/>
  <c r="C29" i="9"/>
  <c r="AD28" i="9"/>
  <c r="J28" i="9" s="1"/>
  <c r="I28" i="9" s="1"/>
  <c r="AB28" i="9"/>
  <c r="Y28" i="9"/>
  <c r="X28" i="9"/>
  <c r="P28" i="9"/>
  <c r="O28" i="9"/>
  <c r="Q28" i="9" s="1"/>
  <c r="M28" i="9"/>
  <c r="K28" i="9"/>
  <c r="H28" i="9"/>
  <c r="C28" i="9"/>
  <c r="AB27" i="9"/>
  <c r="AD27" i="9" s="1"/>
  <c r="J27" i="9" s="1"/>
  <c r="Y27" i="9"/>
  <c r="X27" i="9"/>
  <c r="P27" i="9"/>
  <c r="O27" i="9"/>
  <c r="Q27" i="9" s="1"/>
  <c r="M27" i="9"/>
  <c r="H27" i="9"/>
  <c r="C27" i="9"/>
  <c r="AB26" i="9"/>
  <c r="AD26" i="9" s="1"/>
  <c r="J26" i="9" s="1"/>
  <c r="Y26" i="9"/>
  <c r="X26" i="9"/>
  <c r="P26" i="9"/>
  <c r="O26" i="9"/>
  <c r="Q26" i="9" s="1"/>
  <c r="M26" i="9"/>
  <c r="H26" i="9"/>
  <c r="C26" i="9"/>
  <c r="AB25" i="9"/>
  <c r="AD25" i="9" s="1"/>
  <c r="J25" i="9" s="1"/>
  <c r="Y25" i="9"/>
  <c r="X25" i="9"/>
  <c r="P25" i="9"/>
  <c r="O25" i="9"/>
  <c r="Q25" i="9" s="1"/>
  <c r="M25" i="9"/>
  <c r="H25" i="9"/>
  <c r="C25" i="9"/>
  <c r="AD24" i="9"/>
  <c r="J24" i="9" s="1"/>
  <c r="AB24" i="9"/>
  <c r="Y24" i="9"/>
  <c r="X24" i="9"/>
  <c r="P24" i="9"/>
  <c r="O24" i="9"/>
  <c r="Q24" i="9" s="1"/>
  <c r="M24" i="9"/>
  <c r="H24" i="9"/>
  <c r="C24" i="9"/>
  <c r="AB23" i="9"/>
  <c r="AD23" i="9" s="1"/>
  <c r="J23" i="9" s="1"/>
  <c r="Y23" i="9"/>
  <c r="X23" i="9"/>
  <c r="P23" i="9"/>
  <c r="O23" i="9"/>
  <c r="Q23" i="9" s="1"/>
  <c r="M23" i="9"/>
  <c r="H23" i="9"/>
  <c r="C23" i="9"/>
  <c r="AF22" i="9"/>
  <c r="J22" i="9" s="1"/>
  <c r="AB22" i="9"/>
  <c r="AD22" i="9" s="1"/>
  <c r="Y22" i="9"/>
  <c r="X22" i="9"/>
  <c r="P22" i="9"/>
  <c r="O22" i="9"/>
  <c r="Q22" i="9" s="1"/>
  <c r="M22" i="9"/>
  <c r="H22" i="9"/>
  <c r="C22" i="9"/>
  <c r="AD21" i="9"/>
  <c r="J21" i="9" s="1"/>
  <c r="AB21" i="9"/>
  <c r="Y21" i="9"/>
  <c r="X21" i="9"/>
  <c r="Q21" i="9"/>
  <c r="P21" i="9"/>
  <c r="O21" i="9"/>
  <c r="M21" i="9"/>
  <c r="H21" i="9"/>
  <c r="C21" i="9"/>
  <c r="AB20" i="9"/>
  <c r="AD20" i="9" s="1"/>
  <c r="J20" i="9" s="1"/>
  <c r="Y20" i="9"/>
  <c r="X20" i="9"/>
  <c r="Q20" i="9"/>
  <c r="P20" i="9"/>
  <c r="O20" i="9"/>
  <c r="M20" i="9"/>
  <c r="H20" i="9"/>
  <c r="C20" i="9"/>
  <c r="AF19" i="9"/>
  <c r="AB19" i="9"/>
  <c r="AD19" i="9" s="1"/>
  <c r="Y19" i="9"/>
  <c r="X19" i="9"/>
  <c r="P19" i="9"/>
  <c r="O19" i="9"/>
  <c r="Q19" i="9" s="1"/>
  <c r="M19" i="9"/>
  <c r="H19" i="9"/>
  <c r="C19" i="9"/>
  <c r="AB18" i="9"/>
  <c r="AD18" i="9" s="1"/>
  <c r="J18" i="9" s="1"/>
  <c r="Y18" i="9"/>
  <c r="X18" i="9"/>
  <c r="P18" i="9"/>
  <c r="O18" i="9"/>
  <c r="Q18" i="9" s="1"/>
  <c r="M18" i="9"/>
  <c r="H18" i="9"/>
  <c r="C18" i="9"/>
  <c r="AB17" i="9"/>
  <c r="AD17" i="9" s="1"/>
  <c r="J17" i="9" s="1"/>
  <c r="Y17" i="9"/>
  <c r="X17" i="9"/>
  <c r="P17" i="9"/>
  <c r="O17" i="9"/>
  <c r="Q17" i="9" s="1"/>
  <c r="M17" i="9"/>
  <c r="H17" i="9"/>
  <c r="C17" i="9"/>
  <c r="AB16" i="9"/>
  <c r="AD16" i="9" s="1"/>
  <c r="J16" i="9" s="1"/>
  <c r="K16" i="9" s="1"/>
  <c r="Y16" i="9"/>
  <c r="X16" i="9"/>
  <c r="P16" i="9"/>
  <c r="O16" i="9"/>
  <c r="Q16" i="9" s="1"/>
  <c r="M16" i="9"/>
  <c r="H16" i="9"/>
  <c r="C16" i="9"/>
  <c r="AD15" i="9"/>
  <c r="J15" i="9" s="1"/>
  <c r="AB15" i="9"/>
  <c r="Y15" i="9"/>
  <c r="X15" i="9"/>
  <c r="P15" i="9"/>
  <c r="Q15" i="9" s="1"/>
  <c r="O15" i="9"/>
  <c r="M15" i="9"/>
  <c r="H15" i="9"/>
  <c r="C15" i="9"/>
  <c r="AB14" i="9"/>
  <c r="AD14" i="9" s="1"/>
  <c r="J14" i="9" s="1"/>
  <c r="Y14" i="9"/>
  <c r="X14" i="9"/>
  <c r="P14" i="9"/>
  <c r="Q14" i="9" s="1"/>
  <c r="O14" i="9"/>
  <c r="M14" i="9"/>
  <c r="H14" i="9"/>
  <c r="C14" i="9"/>
  <c r="AB13" i="9"/>
  <c r="AD13" i="9" s="1"/>
  <c r="J13" i="9" s="1"/>
  <c r="Y13" i="9"/>
  <c r="X13" i="9"/>
  <c r="P13" i="9"/>
  <c r="O13" i="9"/>
  <c r="Q13" i="9" s="1"/>
  <c r="M13" i="9"/>
  <c r="H13" i="9"/>
  <c r="C13" i="9"/>
  <c r="AB12" i="9"/>
  <c r="AD12" i="9" s="1"/>
  <c r="J12" i="9" s="1"/>
  <c r="Y12" i="9"/>
  <c r="X12" i="9"/>
  <c r="P12" i="9"/>
  <c r="O12" i="9"/>
  <c r="Q12" i="9" s="1"/>
  <c r="M12" i="9"/>
  <c r="H12" i="9"/>
  <c r="C12" i="9"/>
  <c r="AB11" i="9"/>
  <c r="AD11" i="9" s="1"/>
  <c r="J11" i="9" s="1"/>
  <c r="Y11" i="9"/>
  <c r="X11" i="9"/>
  <c r="P11" i="9"/>
  <c r="O11" i="9"/>
  <c r="Q11" i="9" s="1"/>
  <c r="M11" i="9"/>
  <c r="H11" i="9"/>
  <c r="C11" i="9"/>
  <c r="AB10" i="9"/>
  <c r="AD10" i="9" s="1"/>
  <c r="J10" i="9" s="1"/>
  <c r="Y10" i="9"/>
  <c r="X10" i="9"/>
  <c r="P10" i="9"/>
  <c r="O10" i="9"/>
  <c r="Q10" i="9" s="1"/>
  <c r="M10" i="9"/>
  <c r="H10" i="9"/>
  <c r="C10" i="9"/>
  <c r="AB9" i="9"/>
  <c r="AD9" i="9" s="1"/>
  <c r="J9" i="9" s="1"/>
  <c r="Y9" i="9"/>
  <c r="X9" i="9"/>
  <c r="P9" i="9"/>
  <c r="O9" i="9"/>
  <c r="Q9" i="9" s="1"/>
  <c r="M9" i="9"/>
  <c r="H9" i="9"/>
  <c r="C9" i="9"/>
  <c r="AB8" i="9"/>
  <c r="AD8" i="9" s="1"/>
  <c r="J8" i="9" s="1"/>
  <c r="K8" i="9" s="1"/>
  <c r="Y8" i="9"/>
  <c r="X8" i="9"/>
  <c r="P8" i="9"/>
  <c r="O8" i="9"/>
  <c r="M8" i="9"/>
  <c r="H8" i="9"/>
  <c r="C8" i="9"/>
  <c r="AB7" i="9"/>
  <c r="AD7" i="9" s="1"/>
  <c r="J7" i="9" s="1"/>
  <c r="Y7" i="9"/>
  <c r="X7" i="9"/>
  <c r="P7" i="9"/>
  <c r="O7" i="9"/>
  <c r="M7" i="9"/>
  <c r="H7" i="9"/>
  <c r="C7" i="9"/>
  <c r="AD6" i="9"/>
  <c r="J6" i="9" s="1"/>
  <c r="I6" i="9" s="1"/>
  <c r="AB6" i="9"/>
  <c r="Y6" i="9"/>
  <c r="X6" i="9"/>
  <c r="P6" i="9"/>
  <c r="Q6" i="9" s="1"/>
  <c r="O6" i="9"/>
  <c r="M6" i="9"/>
  <c r="H6" i="9"/>
  <c r="C6" i="9"/>
  <c r="AB5" i="9"/>
  <c r="AD5" i="9" s="1"/>
  <c r="J5" i="9" s="1"/>
  <c r="Y5" i="9"/>
  <c r="X5" i="9"/>
  <c r="P5" i="9"/>
  <c r="O5" i="9"/>
  <c r="M5" i="9"/>
  <c r="H5" i="9"/>
  <c r="C5" i="9"/>
  <c r="AB4" i="9"/>
  <c r="AD4" i="9" s="1"/>
  <c r="J4" i="9" s="1"/>
  <c r="Y4" i="9"/>
  <c r="X4" i="9"/>
  <c r="P4" i="9"/>
  <c r="O4" i="9"/>
  <c r="M4" i="9"/>
  <c r="H4" i="9"/>
  <c r="C4" i="9"/>
  <c r="AF3" i="9"/>
  <c r="D3" i="9"/>
  <c r="A2" i="9"/>
  <c r="A1" i="9"/>
  <c r="AB30" i="8"/>
  <c r="AD30" i="8" s="1"/>
  <c r="J30" i="8" s="1"/>
  <c r="K30" i="8" s="1"/>
  <c r="Y30" i="8"/>
  <c r="X30" i="8"/>
  <c r="V30" i="8"/>
  <c r="U30" i="8"/>
  <c r="T30" i="8"/>
  <c r="P30" i="8"/>
  <c r="O30" i="8"/>
  <c r="Q30" i="8" s="1"/>
  <c r="M30" i="8"/>
  <c r="I30" i="8"/>
  <c r="H30" i="8"/>
  <c r="C30" i="8"/>
  <c r="AB29" i="8"/>
  <c r="AD29" i="8" s="1"/>
  <c r="J29" i="8" s="1"/>
  <c r="K29" i="8" s="1"/>
  <c r="Y29" i="8"/>
  <c r="X29" i="8"/>
  <c r="P29" i="8"/>
  <c r="Q29" i="8" s="1"/>
  <c r="O29" i="8"/>
  <c r="M29" i="8"/>
  <c r="I29" i="8"/>
  <c r="H29" i="8"/>
  <c r="C29" i="8"/>
  <c r="AD28" i="8"/>
  <c r="J28" i="8" s="1"/>
  <c r="K28" i="8" s="1"/>
  <c r="AB28" i="8"/>
  <c r="Y28" i="8"/>
  <c r="X28" i="8"/>
  <c r="P28" i="8"/>
  <c r="Q28" i="8" s="1"/>
  <c r="O28" i="8"/>
  <c r="M28" i="8"/>
  <c r="H28" i="8"/>
  <c r="C28" i="8"/>
  <c r="AD27" i="8"/>
  <c r="J27" i="8" s="1"/>
  <c r="K27" i="8" s="1"/>
  <c r="AB27" i="8"/>
  <c r="Y27" i="8"/>
  <c r="X27" i="8"/>
  <c r="P27" i="8"/>
  <c r="Q27" i="8" s="1"/>
  <c r="O27" i="8"/>
  <c r="M27" i="8"/>
  <c r="I27" i="8"/>
  <c r="H27" i="8"/>
  <c r="C27" i="8"/>
  <c r="AD26" i="8"/>
  <c r="J26" i="8" s="1"/>
  <c r="I26" i="8" s="1"/>
  <c r="AB26" i="8"/>
  <c r="Y26" i="8"/>
  <c r="X26" i="8"/>
  <c r="P26" i="8"/>
  <c r="O26" i="8"/>
  <c r="Q26" i="8" s="1"/>
  <c r="M26" i="8"/>
  <c r="H26" i="8"/>
  <c r="C26" i="8"/>
  <c r="AD25" i="8"/>
  <c r="AB25" i="8"/>
  <c r="Y25" i="8"/>
  <c r="X25" i="8"/>
  <c r="P25" i="8"/>
  <c r="O25" i="8"/>
  <c r="M25" i="8"/>
  <c r="J25" i="8"/>
  <c r="K25" i="8" s="1"/>
  <c r="H25" i="8"/>
  <c r="C25" i="8"/>
  <c r="AD24" i="8"/>
  <c r="J24" i="8" s="1"/>
  <c r="AB24" i="8"/>
  <c r="Y24" i="8"/>
  <c r="X24" i="8"/>
  <c r="P24" i="8"/>
  <c r="O24" i="8"/>
  <c r="M24" i="8"/>
  <c r="H24" i="8"/>
  <c r="C24" i="8"/>
  <c r="AB23" i="8"/>
  <c r="AD23" i="8" s="1"/>
  <c r="J23" i="8" s="1"/>
  <c r="Y23" i="8"/>
  <c r="X23" i="8"/>
  <c r="P23" i="8"/>
  <c r="Q23" i="8" s="1"/>
  <c r="O23" i="8"/>
  <c r="M23" i="8"/>
  <c r="H23" i="8"/>
  <c r="C23" i="8"/>
  <c r="AG3" i="8"/>
  <c r="AF3" i="8"/>
  <c r="W3" i="8"/>
  <c r="G3" i="8"/>
  <c r="D3" i="8"/>
  <c r="A2" i="8"/>
  <c r="A1" i="8"/>
  <c r="AB30" i="7"/>
  <c r="AD30" i="7" s="1"/>
  <c r="J30" i="7" s="1"/>
  <c r="Y30" i="7"/>
  <c r="X30" i="7"/>
  <c r="V30" i="7"/>
  <c r="U30" i="7"/>
  <c r="T30" i="7"/>
  <c r="P30" i="7"/>
  <c r="O30" i="7"/>
  <c r="M30" i="7"/>
  <c r="H30" i="7"/>
  <c r="C30" i="7"/>
  <c r="AB29" i="7"/>
  <c r="AD29" i="7" s="1"/>
  <c r="J29" i="7" s="1"/>
  <c r="Y29" i="7"/>
  <c r="X29" i="7"/>
  <c r="P29" i="7"/>
  <c r="O29" i="7"/>
  <c r="M29" i="7"/>
  <c r="H29" i="7"/>
  <c r="C29" i="7"/>
  <c r="AD28" i="7"/>
  <c r="J28" i="7" s="1"/>
  <c r="AB28" i="7"/>
  <c r="Y28" i="7"/>
  <c r="X28" i="7"/>
  <c r="P28" i="7"/>
  <c r="Q28" i="7" s="1"/>
  <c r="O28" i="7"/>
  <c r="M28" i="7"/>
  <c r="H28" i="7"/>
  <c r="C28" i="7"/>
  <c r="AB27" i="7"/>
  <c r="AD27" i="7" s="1"/>
  <c r="J27" i="7" s="1"/>
  <c r="K27" i="7" s="1"/>
  <c r="Y27" i="7"/>
  <c r="X27" i="7"/>
  <c r="P27" i="7"/>
  <c r="O27" i="7"/>
  <c r="Q27" i="7" s="1"/>
  <c r="M27" i="7"/>
  <c r="H27" i="7"/>
  <c r="C27" i="7"/>
  <c r="AB26" i="7"/>
  <c r="AD26" i="7" s="1"/>
  <c r="J26" i="7" s="1"/>
  <c r="Y26" i="7"/>
  <c r="X26" i="7"/>
  <c r="P26" i="7"/>
  <c r="O26" i="7"/>
  <c r="M26" i="7"/>
  <c r="H26" i="7"/>
  <c r="C26" i="7"/>
  <c r="AB25" i="7"/>
  <c r="AD25" i="7" s="1"/>
  <c r="J25" i="7" s="1"/>
  <c r="Y25" i="7"/>
  <c r="X25" i="7"/>
  <c r="P25" i="7"/>
  <c r="Q25" i="7" s="1"/>
  <c r="O25" i="7"/>
  <c r="M25" i="7"/>
  <c r="H25" i="7"/>
  <c r="C25" i="7"/>
  <c r="AD24" i="7"/>
  <c r="J24" i="7" s="1"/>
  <c r="AB24" i="7"/>
  <c r="Y24" i="7"/>
  <c r="X24" i="7"/>
  <c r="P24" i="7"/>
  <c r="O24" i="7"/>
  <c r="M24" i="7"/>
  <c r="H24" i="7"/>
  <c r="C24" i="7"/>
  <c r="AB23" i="7"/>
  <c r="AD23" i="7" s="1"/>
  <c r="J23" i="7" s="1"/>
  <c r="Y23" i="7"/>
  <c r="X23" i="7"/>
  <c r="P23" i="7"/>
  <c r="Q23" i="7" s="1"/>
  <c r="O23" i="7"/>
  <c r="M23" i="7"/>
  <c r="H23" i="7"/>
  <c r="C23" i="7"/>
  <c r="AF22" i="7"/>
  <c r="AB22" i="7"/>
  <c r="AD22" i="7" s="1"/>
  <c r="Y22" i="7"/>
  <c r="X22" i="7"/>
  <c r="P22" i="7"/>
  <c r="O22" i="7"/>
  <c r="M22" i="7"/>
  <c r="H22" i="7"/>
  <c r="C22" i="7"/>
  <c r="AD21" i="7"/>
  <c r="J21" i="7" s="1"/>
  <c r="AB21" i="7"/>
  <c r="Y21" i="7"/>
  <c r="X21" i="7"/>
  <c r="P21" i="7"/>
  <c r="O21" i="7"/>
  <c r="M21" i="7"/>
  <c r="H21" i="7"/>
  <c r="C21" i="7"/>
  <c r="AB20" i="7"/>
  <c r="AD20" i="7" s="1"/>
  <c r="J20" i="7" s="1"/>
  <c r="Y20" i="7"/>
  <c r="X20" i="7"/>
  <c r="P20" i="7"/>
  <c r="O20" i="7"/>
  <c r="Q20" i="7" s="1"/>
  <c r="M20" i="7"/>
  <c r="H20" i="7"/>
  <c r="C20" i="7"/>
  <c r="AF19" i="7"/>
  <c r="AB19" i="7"/>
  <c r="AD19" i="7" s="1"/>
  <c r="Y19" i="7"/>
  <c r="X19" i="7"/>
  <c r="P19" i="7"/>
  <c r="Q19" i="7" s="1"/>
  <c r="O19" i="7"/>
  <c r="M19" i="7"/>
  <c r="H19" i="7"/>
  <c r="C19" i="7"/>
  <c r="AB18" i="7"/>
  <c r="AD18" i="7" s="1"/>
  <c r="J18" i="7" s="1"/>
  <c r="Y18" i="7"/>
  <c r="X18" i="7"/>
  <c r="P18" i="7"/>
  <c r="O18" i="7"/>
  <c r="Q18" i="7" s="1"/>
  <c r="M18" i="7"/>
  <c r="H18" i="7"/>
  <c r="C18" i="7"/>
  <c r="AB17" i="7"/>
  <c r="AD17" i="7" s="1"/>
  <c r="J17" i="7" s="1"/>
  <c r="Y17" i="7"/>
  <c r="X17" i="7"/>
  <c r="P17" i="7"/>
  <c r="O17" i="7"/>
  <c r="Q17" i="7" s="1"/>
  <c r="M17" i="7"/>
  <c r="H17" i="7"/>
  <c r="C17" i="7"/>
  <c r="AB16" i="7"/>
  <c r="AD16" i="7" s="1"/>
  <c r="J16" i="7" s="1"/>
  <c r="Y16" i="7"/>
  <c r="X16" i="7"/>
  <c r="P16" i="7"/>
  <c r="O16" i="7"/>
  <c r="M16" i="7"/>
  <c r="H16" i="7"/>
  <c r="C16" i="7"/>
  <c r="AB15" i="7"/>
  <c r="AD15" i="7" s="1"/>
  <c r="J15" i="7" s="1"/>
  <c r="Y15" i="7"/>
  <c r="X15" i="7"/>
  <c r="P15" i="7"/>
  <c r="O15" i="7"/>
  <c r="M15" i="7"/>
  <c r="H15" i="7"/>
  <c r="C15" i="7"/>
  <c r="AD14" i="7"/>
  <c r="J14" i="7" s="1"/>
  <c r="AB14" i="7"/>
  <c r="Y14" i="7"/>
  <c r="X14" i="7"/>
  <c r="P14" i="7"/>
  <c r="O14" i="7"/>
  <c r="Q14" i="7" s="1"/>
  <c r="M14" i="7"/>
  <c r="H14" i="7"/>
  <c r="C14" i="7"/>
  <c r="AD13" i="7"/>
  <c r="J13" i="7" s="1"/>
  <c r="AB13" i="7"/>
  <c r="Y13" i="7"/>
  <c r="X13" i="7"/>
  <c r="P13" i="7"/>
  <c r="O13" i="7"/>
  <c r="M13" i="7"/>
  <c r="H13" i="7"/>
  <c r="C13" i="7"/>
  <c r="AD12" i="7"/>
  <c r="J12" i="7" s="1"/>
  <c r="AB12" i="7"/>
  <c r="Y12" i="7"/>
  <c r="X12" i="7"/>
  <c r="P12" i="7"/>
  <c r="O12" i="7"/>
  <c r="Q12" i="7" s="1"/>
  <c r="M12" i="7"/>
  <c r="H12" i="7"/>
  <c r="C12" i="7"/>
  <c r="AB11" i="7"/>
  <c r="AD11" i="7" s="1"/>
  <c r="J11" i="7" s="1"/>
  <c r="Y11" i="7"/>
  <c r="X11" i="7"/>
  <c r="P11" i="7"/>
  <c r="O11" i="7"/>
  <c r="M11" i="7"/>
  <c r="H11" i="7"/>
  <c r="C11" i="7"/>
  <c r="AD10" i="7"/>
  <c r="J10" i="7" s="1"/>
  <c r="AB10" i="7"/>
  <c r="Y10" i="7"/>
  <c r="X10" i="7"/>
  <c r="P10" i="7"/>
  <c r="O10" i="7"/>
  <c r="M10" i="7"/>
  <c r="H10" i="7"/>
  <c r="C10" i="7"/>
  <c r="AB9" i="7"/>
  <c r="AD9" i="7" s="1"/>
  <c r="J9" i="7" s="1"/>
  <c r="Y9" i="7"/>
  <c r="X9" i="7"/>
  <c r="P9" i="7"/>
  <c r="O9" i="7"/>
  <c r="Q9" i="7" s="1"/>
  <c r="M9" i="7"/>
  <c r="H9" i="7"/>
  <c r="C9" i="7"/>
  <c r="AD8" i="7"/>
  <c r="J8" i="7" s="1"/>
  <c r="AB8" i="7"/>
  <c r="Y8" i="7"/>
  <c r="X8" i="7"/>
  <c r="P8" i="7"/>
  <c r="O8" i="7"/>
  <c r="M8" i="7"/>
  <c r="H8" i="7"/>
  <c r="C8" i="7"/>
  <c r="AB7" i="7"/>
  <c r="AD7" i="7" s="1"/>
  <c r="J7" i="7" s="1"/>
  <c r="Y7" i="7"/>
  <c r="X7" i="7"/>
  <c r="P7" i="7"/>
  <c r="O7" i="7"/>
  <c r="M7" i="7"/>
  <c r="H7" i="7"/>
  <c r="C7" i="7"/>
  <c r="AB6" i="7"/>
  <c r="AD6" i="7" s="1"/>
  <c r="J6" i="7" s="1"/>
  <c r="Y6" i="7"/>
  <c r="X6" i="7"/>
  <c r="Q6" i="7"/>
  <c r="P6" i="7"/>
  <c r="O6" i="7"/>
  <c r="M6" i="7"/>
  <c r="H6" i="7"/>
  <c r="C6" i="7"/>
  <c r="AB5" i="7"/>
  <c r="AD5" i="7" s="1"/>
  <c r="J5" i="7" s="1"/>
  <c r="Y5" i="7"/>
  <c r="X5" i="7"/>
  <c r="P5" i="7"/>
  <c r="O5" i="7"/>
  <c r="Q5" i="7" s="1"/>
  <c r="M5" i="7"/>
  <c r="H5" i="7"/>
  <c r="C5" i="7"/>
  <c r="AD4" i="7"/>
  <c r="J4" i="7" s="1"/>
  <c r="AB4" i="7"/>
  <c r="Y4" i="7"/>
  <c r="X4" i="7"/>
  <c r="P4" i="7"/>
  <c r="O4" i="7"/>
  <c r="M4" i="7"/>
  <c r="H4" i="7"/>
  <c r="C4" i="7"/>
  <c r="AG3" i="7"/>
  <c r="AF3" i="7"/>
  <c r="W3" i="7"/>
  <c r="G3" i="7"/>
  <c r="H3" i="7" s="1"/>
  <c r="F3" i="7"/>
  <c r="D3" i="7"/>
  <c r="A2" i="7"/>
  <c r="A1" i="7"/>
  <c r="AD30" i="6"/>
  <c r="J30" i="6" s="1"/>
  <c r="K30" i="6" s="1"/>
  <c r="AB30" i="6"/>
  <c r="Y30" i="6"/>
  <c r="X30" i="6"/>
  <c r="V30" i="6"/>
  <c r="U30" i="6"/>
  <c r="T30" i="6"/>
  <c r="Q30" i="6"/>
  <c r="P30" i="6"/>
  <c r="O30" i="6"/>
  <c r="M30" i="6"/>
  <c r="H30" i="6"/>
  <c r="C30" i="6"/>
  <c r="AB29" i="6"/>
  <c r="AD29" i="6" s="1"/>
  <c r="J29" i="6" s="1"/>
  <c r="Y29" i="6"/>
  <c r="X29" i="6"/>
  <c r="P29" i="6"/>
  <c r="O29" i="6"/>
  <c r="Q29" i="6" s="1"/>
  <c r="M29" i="6"/>
  <c r="H29" i="6"/>
  <c r="C29" i="6"/>
  <c r="AB28" i="6"/>
  <c r="AD28" i="6" s="1"/>
  <c r="J28" i="6" s="1"/>
  <c r="Y28" i="6"/>
  <c r="X28" i="6"/>
  <c r="P28" i="6"/>
  <c r="O28" i="6"/>
  <c r="Q28" i="6" s="1"/>
  <c r="M28" i="6"/>
  <c r="H28" i="6"/>
  <c r="C28" i="6"/>
  <c r="AD27" i="6"/>
  <c r="J27" i="6" s="1"/>
  <c r="AB27" i="6"/>
  <c r="Y27" i="6"/>
  <c r="X27" i="6"/>
  <c r="P27" i="6"/>
  <c r="O27" i="6"/>
  <c r="Q27" i="6" s="1"/>
  <c r="M27" i="6"/>
  <c r="H27" i="6"/>
  <c r="C27" i="6"/>
  <c r="AB26" i="6"/>
  <c r="AD26" i="6" s="1"/>
  <c r="J26" i="6" s="1"/>
  <c r="Y26" i="6"/>
  <c r="X26" i="6"/>
  <c r="P26" i="6"/>
  <c r="O26" i="6"/>
  <c r="M26" i="6"/>
  <c r="H26" i="6"/>
  <c r="C26" i="6"/>
  <c r="AB25" i="6"/>
  <c r="AD25" i="6" s="1"/>
  <c r="J25" i="6" s="1"/>
  <c r="Y25" i="6"/>
  <c r="X25" i="6"/>
  <c r="P25" i="6"/>
  <c r="O25" i="6"/>
  <c r="Q25" i="6" s="1"/>
  <c r="M25" i="6"/>
  <c r="H25" i="6"/>
  <c r="C25" i="6"/>
  <c r="AB24" i="6"/>
  <c r="AD24" i="6" s="1"/>
  <c r="J24" i="6" s="1"/>
  <c r="Y24" i="6"/>
  <c r="X24" i="6"/>
  <c r="P24" i="6"/>
  <c r="O24" i="6"/>
  <c r="M24" i="6"/>
  <c r="H24" i="6"/>
  <c r="C24" i="6"/>
  <c r="AB23" i="6"/>
  <c r="AD23" i="6" s="1"/>
  <c r="J23" i="6" s="1"/>
  <c r="Y23" i="6"/>
  <c r="X23" i="6"/>
  <c r="P23" i="6"/>
  <c r="O23" i="6"/>
  <c r="M23" i="6"/>
  <c r="H23" i="6"/>
  <c r="C23" i="6"/>
  <c r="AF22" i="6"/>
  <c r="AD22" i="6"/>
  <c r="AB22" i="6"/>
  <c r="Y22" i="6"/>
  <c r="X22" i="6"/>
  <c r="P22" i="6"/>
  <c r="O22" i="6"/>
  <c r="Q22" i="6" s="1"/>
  <c r="M22" i="6"/>
  <c r="H22" i="6"/>
  <c r="C22" i="6"/>
  <c r="AB21" i="6"/>
  <c r="AD21" i="6" s="1"/>
  <c r="J21" i="6" s="1"/>
  <c r="Y21" i="6"/>
  <c r="X21" i="6"/>
  <c r="P21" i="6"/>
  <c r="O21" i="6"/>
  <c r="M21" i="6"/>
  <c r="H21" i="6"/>
  <c r="C21" i="6"/>
  <c r="AB20" i="6"/>
  <c r="AD20" i="6" s="1"/>
  <c r="J20" i="6" s="1"/>
  <c r="Y20" i="6"/>
  <c r="X20" i="6"/>
  <c r="P20" i="6"/>
  <c r="O20" i="6"/>
  <c r="Q20" i="6" s="1"/>
  <c r="M20" i="6"/>
  <c r="H20" i="6"/>
  <c r="C20" i="6"/>
  <c r="AF19" i="6"/>
  <c r="AD19" i="6"/>
  <c r="AB19" i="6"/>
  <c r="Y19" i="6"/>
  <c r="X19" i="6"/>
  <c r="P19" i="6"/>
  <c r="O19" i="6"/>
  <c r="Q19" i="6" s="1"/>
  <c r="M19" i="6"/>
  <c r="H19" i="6"/>
  <c r="C19" i="6"/>
  <c r="AB18" i="6"/>
  <c r="AD18" i="6" s="1"/>
  <c r="J18" i="6" s="1"/>
  <c r="Y18" i="6"/>
  <c r="X18" i="6"/>
  <c r="P18" i="6"/>
  <c r="O18" i="6"/>
  <c r="M18" i="6"/>
  <c r="H18" i="6"/>
  <c r="C18" i="6"/>
  <c r="AB17" i="6"/>
  <c r="AD17" i="6" s="1"/>
  <c r="J17" i="6" s="1"/>
  <c r="Y17" i="6"/>
  <c r="X17" i="6"/>
  <c r="P17" i="6"/>
  <c r="O17" i="6"/>
  <c r="M17" i="6"/>
  <c r="H17" i="6"/>
  <c r="C17" i="6"/>
  <c r="AB16" i="6"/>
  <c r="AD16" i="6" s="1"/>
  <c r="J16" i="6" s="1"/>
  <c r="Y16" i="6"/>
  <c r="X16" i="6"/>
  <c r="P16" i="6"/>
  <c r="O16" i="6"/>
  <c r="Q16" i="6" s="1"/>
  <c r="M16" i="6"/>
  <c r="H16" i="6"/>
  <c r="C16" i="6"/>
  <c r="AB15" i="6"/>
  <c r="AD15" i="6" s="1"/>
  <c r="J15" i="6" s="1"/>
  <c r="Y15" i="6"/>
  <c r="X15" i="6"/>
  <c r="P15" i="6"/>
  <c r="O15" i="6"/>
  <c r="M15" i="6"/>
  <c r="H15" i="6"/>
  <c r="C15" i="6"/>
  <c r="AB14" i="6"/>
  <c r="AD14" i="6" s="1"/>
  <c r="J14" i="6" s="1"/>
  <c r="Y14" i="6"/>
  <c r="X14" i="6"/>
  <c r="P14" i="6"/>
  <c r="O14" i="6"/>
  <c r="M14" i="6"/>
  <c r="H14" i="6"/>
  <c r="C14" i="6"/>
  <c r="AB13" i="6"/>
  <c r="AD13" i="6" s="1"/>
  <c r="J13" i="6" s="1"/>
  <c r="Y13" i="6"/>
  <c r="X13" i="6"/>
  <c r="Q13" i="6"/>
  <c r="P13" i="6"/>
  <c r="O13" i="6"/>
  <c r="M13" i="6"/>
  <c r="H13" i="6"/>
  <c r="C13" i="6"/>
  <c r="AB12" i="6"/>
  <c r="AD12" i="6" s="1"/>
  <c r="J12" i="6" s="1"/>
  <c r="Y12" i="6"/>
  <c r="X12" i="6"/>
  <c r="P12" i="6"/>
  <c r="O12" i="6"/>
  <c r="Q12" i="6" s="1"/>
  <c r="M12" i="6"/>
  <c r="H12" i="6"/>
  <c r="C12" i="6"/>
  <c r="AD11" i="6"/>
  <c r="J11" i="6" s="1"/>
  <c r="AB11" i="6"/>
  <c r="Y11" i="6"/>
  <c r="X11" i="6"/>
  <c r="P11" i="6"/>
  <c r="O11" i="6"/>
  <c r="Q11" i="6" s="1"/>
  <c r="M11" i="6"/>
  <c r="H11" i="6"/>
  <c r="C11" i="6"/>
  <c r="AB10" i="6"/>
  <c r="AD10" i="6" s="1"/>
  <c r="J10" i="6" s="1"/>
  <c r="Y10" i="6"/>
  <c r="X10" i="6"/>
  <c r="P10" i="6"/>
  <c r="O10" i="6"/>
  <c r="M10" i="6"/>
  <c r="H10" i="6"/>
  <c r="C10" i="6"/>
  <c r="AD9" i="6"/>
  <c r="J9" i="6" s="1"/>
  <c r="AB9" i="6"/>
  <c r="Y9" i="6"/>
  <c r="X9" i="6"/>
  <c r="P9" i="6"/>
  <c r="O9" i="6"/>
  <c r="Q9" i="6" s="1"/>
  <c r="M9" i="6"/>
  <c r="H9" i="6"/>
  <c r="C9" i="6"/>
  <c r="AB8" i="6"/>
  <c r="AD8" i="6" s="1"/>
  <c r="J8" i="6" s="1"/>
  <c r="Y8" i="6"/>
  <c r="X8" i="6"/>
  <c r="P8" i="6"/>
  <c r="Q8" i="6" s="1"/>
  <c r="O8" i="6"/>
  <c r="M8" i="6"/>
  <c r="H8" i="6"/>
  <c r="C8" i="6"/>
  <c r="AB7" i="6"/>
  <c r="AD7" i="6" s="1"/>
  <c r="J7" i="6" s="1"/>
  <c r="Y7" i="6"/>
  <c r="X7" i="6"/>
  <c r="P7" i="6"/>
  <c r="O7" i="6"/>
  <c r="Q7" i="6" s="1"/>
  <c r="M7" i="6"/>
  <c r="H7" i="6"/>
  <c r="C7" i="6"/>
  <c r="AB6" i="6"/>
  <c r="AD6" i="6" s="1"/>
  <c r="J6" i="6" s="1"/>
  <c r="Y6" i="6"/>
  <c r="X6" i="6"/>
  <c r="P6" i="6"/>
  <c r="O6" i="6"/>
  <c r="Q6" i="6" s="1"/>
  <c r="M6" i="6"/>
  <c r="H6" i="6"/>
  <c r="C6" i="6"/>
  <c r="AB5" i="6"/>
  <c r="AD5" i="6" s="1"/>
  <c r="J5" i="6" s="1"/>
  <c r="Y5" i="6"/>
  <c r="X5" i="6"/>
  <c r="Q5" i="6"/>
  <c r="P5" i="6"/>
  <c r="O5" i="6"/>
  <c r="M5" i="6"/>
  <c r="H5" i="6"/>
  <c r="C5" i="6"/>
  <c r="AD4" i="6"/>
  <c r="J4" i="6" s="1"/>
  <c r="AB4" i="6"/>
  <c r="Y4" i="6"/>
  <c r="Y3" i="6" s="1"/>
  <c r="X4" i="6"/>
  <c r="P4" i="6"/>
  <c r="O4" i="6"/>
  <c r="Q4" i="6" s="1"/>
  <c r="M4" i="6"/>
  <c r="H4" i="6"/>
  <c r="C4" i="6"/>
  <c r="AG3" i="6"/>
  <c r="AF3" i="6"/>
  <c r="W3" i="6"/>
  <c r="G3" i="6"/>
  <c r="F3" i="6"/>
  <c r="D3" i="6"/>
  <c r="A2" i="6"/>
  <c r="A1" i="6"/>
  <c r="AB30" i="5"/>
  <c r="AD30" i="5" s="1"/>
  <c r="J30" i="5" s="1"/>
  <c r="Y30" i="5"/>
  <c r="X30" i="5"/>
  <c r="V30" i="5"/>
  <c r="U30" i="5"/>
  <c r="T30" i="5"/>
  <c r="P30" i="5"/>
  <c r="O30" i="5"/>
  <c r="M30" i="5"/>
  <c r="H30" i="5"/>
  <c r="C30" i="5"/>
  <c r="AB29" i="5"/>
  <c r="AD29" i="5" s="1"/>
  <c r="J29" i="5" s="1"/>
  <c r="Y29" i="5"/>
  <c r="X29" i="5"/>
  <c r="P29" i="5"/>
  <c r="O29" i="5"/>
  <c r="Q29" i="5" s="1"/>
  <c r="M29" i="5"/>
  <c r="H29" i="5"/>
  <c r="C29" i="5"/>
  <c r="AB28" i="5"/>
  <c r="AD28" i="5" s="1"/>
  <c r="J28" i="5" s="1"/>
  <c r="Y28" i="5"/>
  <c r="X28" i="5"/>
  <c r="P28" i="5"/>
  <c r="O28" i="5"/>
  <c r="M28" i="5"/>
  <c r="H28" i="5"/>
  <c r="C28" i="5"/>
  <c r="AB27" i="5"/>
  <c r="AD27" i="5" s="1"/>
  <c r="J27" i="5" s="1"/>
  <c r="Y27" i="5"/>
  <c r="X27" i="5"/>
  <c r="P27" i="5"/>
  <c r="O27" i="5"/>
  <c r="M27" i="5"/>
  <c r="H27" i="5"/>
  <c r="C27" i="5"/>
  <c r="AB26" i="5"/>
  <c r="AD26" i="5" s="1"/>
  <c r="J26" i="5" s="1"/>
  <c r="Y26" i="5"/>
  <c r="X26" i="5"/>
  <c r="Q26" i="5"/>
  <c r="P26" i="5"/>
  <c r="O26" i="5"/>
  <c r="M26" i="5"/>
  <c r="H26" i="5"/>
  <c r="C26" i="5"/>
  <c r="AB25" i="5"/>
  <c r="AD25" i="5" s="1"/>
  <c r="J25" i="5" s="1"/>
  <c r="Y25" i="5"/>
  <c r="X25" i="5"/>
  <c r="P25" i="5"/>
  <c r="O25" i="5"/>
  <c r="Q25" i="5" s="1"/>
  <c r="M25" i="5"/>
  <c r="H25" i="5"/>
  <c r="C25" i="5"/>
  <c r="AB24" i="5"/>
  <c r="AD24" i="5" s="1"/>
  <c r="J24" i="5" s="1"/>
  <c r="Y24" i="5"/>
  <c r="X24" i="5"/>
  <c r="P24" i="5"/>
  <c r="O24" i="5"/>
  <c r="Q24" i="5" s="1"/>
  <c r="M24" i="5"/>
  <c r="H24" i="5"/>
  <c r="C24" i="5"/>
  <c r="AB23" i="5"/>
  <c r="AD23" i="5" s="1"/>
  <c r="J23" i="5" s="1"/>
  <c r="Y23" i="5"/>
  <c r="X23" i="5"/>
  <c r="P23" i="5"/>
  <c r="O23" i="5"/>
  <c r="M23" i="5"/>
  <c r="H23" i="5"/>
  <c r="C23" i="5"/>
  <c r="AF22" i="5"/>
  <c r="J22" i="5" s="1"/>
  <c r="AD22" i="5"/>
  <c r="AB22" i="5"/>
  <c r="Y22" i="5"/>
  <c r="X22" i="5"/>
  <c r="P22" i="5"/>
  <c r="O22" i="5"/>
  <c r="Q22" i="5" s="1"/>
  <c r="M22" i="5"/>
  <c r="H22" i="5"/>
  <c r="C22" i="5"/>
  <c r="AB21" i="5"/>
  <c r="AD21" i="5" s="1"/>
  <c r="J21" i="5" s="1"/>
  <c r="Y21" i="5"/>
  <c r="X21" i="5"/>
  <c r="P21" i="5"/>
  <c r="O21" i="5"/>
  <c r="Q21" i="5" s="1"/>
  <c r="M21" i="5"/>
  <c r="H21" i="5"/>
  <c r="C21" i="5"/>
  <c r="AB20" i="5"/>
  <c r="AD20" i="5" s="1"/>
  <c r="J20" i="5" s="1"/>
  <c r="Y20" i="5"/>
  <c r="X20" i="5"/>
  <c r="P20" i="5"/>
  <c r="O20" i="5"/>
  <c r="M20" i="5"/>
  <c r="H20" i="5"/>
  <c r="C20" i="5"/>
  <c r="AF19" i="5"/>
  <c r="AB19" i="5"/>
  <c r="AD19" i="5" s="1"/>
  <c r="Y19" i="5"/>
  <c r="X19" i="5"/>
  <c r="P19" i="5"/>
  <c r="O19" i="5"/>
  <c r="Q19" i="5" s="1"/>
  <c r="M19" i="5"/>
  <c r="H19" i="5"/>
  <c r="C19" i="5"/>
  <c r="AB18" i="5"/>
  <c r="AD18" i="5" s="1"/>
  <c r="J18" i="5" s="1"/>
  <c r="Y18" i="5"/>
  <c r="X18" i="5"/>
  <c r="P18" i="5"/>
  <c r="O18" i="5"/>
  <c r="Q18" i="5" s="1"/>
  <c r="M18" i="5"/>
  <c r="H18" i="5"/>
  <c r="C18" i="5"/>
  <c r="AB17" i="5"/>
  <c r="AD17" i="5" s="1"/>
  <c r="J17" i="5" s="1"/>
  <c r="Y17" i="5"/>
  <c r="X17" i="5"/>
  <c r="P17" i="5"/>
  <c r="O17" i="5"/>
  <c r="M17" i="5"/>
  <c r="H17" i="5"/>
  <c r="C17" i="5"/>
  <c r="AB16" i="5"/>
  <c r="AD16" i="5" s="1"/>
  <c r="J16" i="5" s="1"/>
  <c r="Y16" i="5"/>
  <c r="X16" i="5"/>
  <c r="P16" i="5"/>
  <c r="O16" i="5"/>
  <c r="M16" i="5"/>
  <c r="H16" i="5"/>
  <c r="C16" i="5"/>
  <c r="AB15" i="5"/>
  <c r="AD15" i="5" s="1"/>
  <c r="J15" i="5" s="1"/>
  <c r="Y15" i="5"/>
  <c r="X15" i="5"/>
  <c r="Q15" i="5"/>
  <c r="P15" i="5"/>
  <c r="O15" i="5"/>
  <c r="M15" i="5"/>
  <c r="H15" i="5"/>
  <c r="C15" i="5"/>
  <c r="AD14" i="5"/>
  <c r="J14" i="5" s="1"/>
  <c r="AB14" i="5"/>
  <c r="Y14" i="5"/>
  <c r="X14" i="5"/>
  <c r="P14" i="5"/>
  <c r="O14" i="5"/>
  <c r="M14" i="5"/>
  <c r="H14" i="5"/>
  <c r="C14" i="5"/>
  <c r="AB13" i="5"/>
  <c r="AD13" i="5" s="1"/>
  <c r="J13" i="5" s="1"/>
  <c r="Y13" i="5"/>
  <c r="X13" i="5"/>
  <c r="P13" i="5"/>
  <c r="O13" i="5"/>
  <c r="M13" i="5"/>
  <c r="H13" i="5"/>
  <c r="C13" i="5"/>
  <c r="AB12" i="5"/>
  <c r="AD12" i="5" s="1"/>
  <c r="J12" i="5" s="1"/>
  <c r="Y12" i="5"/>
  <c r="X12" i="5"/>
  <c r="P12" i="5"/>
  <c r="O12" i="5"/>
  <c r="Q12" i="5" s="1"/>
  <c r="M12" i="5"/>
  <c r="H12" i="5"/>
  <c r="C12" i="5"/>
  <c r="AD11" i="5"/>
  <c r="J11" i="5" s="1"/>
  <c r="AB11" i="5"/>
  <c r="Y11" i="5"/>
  <c r="X11" i="5"/>
  <c r="P11" i="5"/>
  <c r="O11" i="5"/>
  <c r="Q11" i="5" s="1"/>
  <c r="M11" i="5"/>
  <c r="H11" i="5"/>
  <c r="C11" i="5"/>
  <c r="AB10" i="5"/>
  <c r="AD10" i="5" s="1"/>
  <c r="J10" i="5" s="1"/>
  <c r="Y10" i="5"/>
  <c r="X10" i="5"/>
  <c r="P10" i="5"/>
  <c r="O10" i="5"/>
  <c r="Q10" i="5" s="1"/>
  <c r="M10" i="5"/>
  <c r="H10" i="5"/>
  <c r="C10" i="5"/>
  <c r="AB9" i="5"/>
  <c r="AD9" i="5" s="1"/>
  <c r="J9" i="5" s="1"/>
  <c r="Y9" i="5"/>
  <c r="X9" i="5"/>
  <c r="P9" i="5"/>
  <c r="O9" i="5"/>
  <c r="M9" i="5"/>
  <c r="H9" i="5"/>
  <c r="C9" i="5"/>
  <c r="AD8" i="5"/>
  <c r="J8" i="5" s="1"/>
  <c r="AB8" i="5"/>
  <c r="Y8" i="5"/>
  <c r="X8" i="5"/>
  <c r="P8" i="5"/>
  <c r="O8" i="5"/>
  <c r="M8" i="5"/>
  <c r="H8" i="5"/>
  <c r="C8" i="5"/>
  <c r="AB7" i="5"/>
  <c r="AD7" i="5" s="1"/>
  <c r="J7" i="5" s="1"/>
  <c r="Y7" i="5"/>
  <c r="X7" i="5"/>
  <c r="P7" i="5"/>
  <c r="O7" i="5"/>
  <c r="Q7" i="5" s="1"/>
  <c r="M7" i="5"/>
  <c r="H7" i="5"/>
  <c r="C7" i="5"/>
  <c r="AB6" i="5"/>
  <c r="AD6" i="5" s="1"/>
  <c r="J6" i="5" s="1"/>
  <c r="Y6" i="5"/>
  <c r="X6" i="5"/>
  <c r="P6" i="5"/>
  <c r="O6" i="5"/>
  <c r="M6" i="5"/>
  <c r="H6" i="5"/>
  <c r="C6" i="5"/>
  <c r="AB5" i="5"/>
  <c r="AD5" i="5" s="1"/>
  <c r="J5" i="5" s="1"/>
  <c r="Y5" i="5"/>
  <c r="X5" i="5"/>
  <c r="P5" i="5"/>
  <c r="O5" i="5"/>
  <c r="M5" i="5"/>
  <c r="H5" i="5"/>
  <c r="C5" i="5"/>
  <c r="AB4" i="5"/>
  <c r="AD4" i="5" s="1"/>
  <c r="J4" i="5" s="1"/>
  <c r="Y4" i="5"/>
  <c r="X4" i="5"/>
  <c r="X3" i="5" s="1"/>
  <c r="Q4" i="5"/>
  <c r="P4" i="5"/>
  <c r="O4" i="5"/>
  <c r="M4" i="5"/>
  <c r="H4" i="5"/>
  <c r="C4" i="5"/>
  <c r="AG3" i="5"/>
  <c r="AF3" i="5"/>
  <c r="W3" i="5"/>
  <c r="G3" i="5"/>
  <c r="F3" i="5"/>
  <c r="D3" i="5"/>
  <c r="A2" i="5"/>
  <c r="A1" i="5"/>
  <c r="AD30" i="4"/>
  <c r="J30" i="4" s="1"/>
  <c r="AB30" i="4"/>
  <c r="Y30" i="4"/>
  <c r="X30" i="4"/>
  <c r="V30" i="4"/>
  <c r="U30" i="4"/>
  <c r="T30" i="4"/>
  <c r="P30" i="4"/>
  <c r="O30" i="4"/>
  <c r="M30" i="4"/>
  <c r="H30" i="4"/>
  <c r="C30" i="4"/>
  <c r="AB29" i="4"/>
  <c r="AD29" i="4" s="1"/>
  <c r="J29" i="4" s="1"/>
  <c r="Y29" i="4"/>
  <c r="X29" i="4"/>
  <c r="P29" i="4"/>
  <c r="O29" i="4"/>
  <c r="M29" i="4"/>
  <c r="H29" i="4"/>
  <c r="C29" i="4"/>
  <c r="AB28" i="4"/>
  <c r="AD28" i="4" s="1"/>
  <c r="J28" i="4" s="1"/>
  <c r="Y28" i="4"/>
  <c r="X28" i="4"/>
  <c r="Q28" i="4"/>
  <c r="P28" i="4"/>
  <c r="O28" i="4"/>
  <c r="M28" i="4"/>
  <c r="H28" i="4"/>
  <c r="C28" i="4"/>
  <c r="AB27" i="4"/>
  <c r="AD27" i="4" s="1"/>
  <c r="J27" i="4" s="1"/>
  <c r="Y27" i="4"/>
  <c r="X27" i="4"/>
  <c r="P27" i="4"/>
  <c r="O27" i="4"/>
  <c r="M27" i="4"/>
  <c r="H27" i="4"/>
  <c r="C27" i="4"/>
  <c r="AB26" i="4"/>
  <c r="AD26" i="4" s="1"/>
  <c r="J26" i="4" s="1"/>
  <c r="Y26" i="4"/>
  <c r="X26" i="4"/>
  <c r="P26" i="4"/>
  <c r="Q26" i="4" s="1"/>
  <c r="O26" i="4"/>
  <c r="M26" i="4"/>
  <c r="H26" i="4"/>
  <c r="C26" i="4"/>
  <c r="AD25" i="4"/>
  <c r="J25" i="4" s="1"/>
  <c r="AB25" i="4"/>
  <c r="Y25" i="4"/>
  <c r="X25" i="4"/>
  <c r="P25" i="4"/>
  <c r="O25" i="4"/>
  <c r="Q25" i="4" s="1"/>
  <c r="M25" i="4"/>
  <c r="H25" i="4"/>
  <c r="C25" i="4"/>
  <c r="AD24" i="4"/>
  <c r="J24" i="4" s="1"/>
  <c r="AB24" i="4"/>
  <c r="Y24" i="4"/>
  <c r="X24" i="4"/>
  <c r="P24" i="4"/>
  <c r="O24" i="4"/>
  <c r="Q24" i="4" s="1"/>
  <c r="M24" i="4"/>
  <c r="H24" i="4"/>
  <c r="C24" i="4"/>
  <c r="AB23" i="4"/>
  <c r="AD23" i="4" s="1"/>
  <c r="J23" i="4" s="1"/>
  <c r="Y23" i="4"/>
  <c r="X23" i="4"/>
  <c r="P23" i="4"/>
  <c r="O23" i="4"/>
  <c r="Q23" i="4" s="1"/>
  <c r="M23" i="4"/>
  <c r="H23" i="4"/>
  <c r="C23" i="4"/>
  <c r="AF22" i="4"/>
  <c r="AB22" i="4"/>
  <c r="AD22" i="4" s="1"/>
  <c r="Y22" i="4"/>
  <c r="X22" i="4"/>
  <c r="P22" i="4"/>
  <c r="O22" i="4"/>
  <c r="Q22" i="4" s="1"/>
  <c r="M22" i="4"/>
  <c r="H22" i="4"/>
  <c r="C22" i="4"/>
  <c r="AB21" i="4"/>
  <c r="AD21" i="4" s="1"/>
  <c r="J21" i="4" s="1"/>
  <c r="Y21" i="4"/>
  <c r="X21" i="4"/>
  <c r="P21" i="4"/>
  <c r="O21" i="4"/>
  <c r="M21" i="4"/>
  <c r="H21" i="4"/>
  <c r="C21" i="4"/>
  <c r="AB20" i="4"/>
  <c r="AD20" i="4" s="1"/>
  <c r="J20" i="4" s="1"/>
  <c r="Y20" i="4"/>
  <c r="X20" i="4"/>
  <c r="P20" i="4"/>
  <c r="O20" i="4"/>
  <c r="M20" i="4"/>
  <c r="H20" i="4"/>
  <c r="C20" i="4"/>
  <c r="AF19" i="4"/>
  <c r="AD19" i="4"/>
  <c r="AB19" i="4"/>
  <c r="Y19" i="4"/>
  <c r="X19" i="4"/>
  <c r="P19" i="4"/>
  <c r="O19" i="4"/>
  <c r="Q19" i="4" s="1"/>
  <c r="M19" i="4"/>
  <c r="H19" i="4"/>
  <c r="C19" i="4"/>
  <c r="AD18" i="4"/>
  <c r="J18" i="4" s="1"/>
  <c r="AB18" i="4"/>
  <c r="Y18" i="4"/>
  <c r="X18" i="4"/>
  <c r="P18" i="4"/>
  <c r="O18" i="4"/>
  <c r="Q18" i="4" s="1"/>
  <c r="M18" i="4"/>
  <c r="H18" i="4"/>
  <c r="C18" i="4"/>
  <c r="AB17" i="4"/>
  <c r="AD17" i="4" s="1"/>
  <c r="J17" i="4" s="1"/>
  <c r="Y17" i="4"/>
  <c r="X17" i="4"/>
  <c r="P17" i="4"/>
  <c r="O17" i="4"/>
  <c r="Q17" i="4" s="1"/>
  <c r="M17" i="4"/>
  <c r="H17" i="4"/>
  <c r="C17" i="4"/>
  <c r="AD16" i="4"/>
  <c r="J16" i="4" s="1"/>
  <c r="AB16" i="4"/>
  <c r="Y16" i="4"/>
  <c r="X16" i="4"/>
  <c r="P16" i="4"/>
  <c r="O16" i="4"/>
  <c r="M16" i="4"/>
  <c r="H16" i="4"/>
  <c r="C16" i="4"/>
  <c r="AB15" i="4"/>
  <c r="AD15" i="4" s="1"/>
  <c r="J15" i="4" s="1"/>
  <c r="Y15" i="4"/>
  <c r="X15" i="4"/>
  <c r="P15" i="4"/>
  <c r="O15" i="4"/>
  <c r="M15" i="4"/>
  <c r="H15" i="4"/>
  <c r="C15" i="4"/>
  <c r="AB14" i="4"/>
  <c r="AD14" i="4" s="1"/>
  <c r="J14" i="4" s="1"/>
  <c r="Y14" i="4"/>
  <c r="X14" i="4"/>
  <c r="P14" i="4"/>
  <c r="O14" i="4"/>
  <c r="M14" i="4"/>
  <c r="H14" i="4"/>
  <c r="C14" i="4"/>
  <c r="AB13" i="4"/>
  <c r="AD13" i="4" s="1"/>
  <c r="J13" i="4" s="1"/>
  <c r="Y13" i="4"/>
  <c r="X13" i="4"/>
  <c r="P13" i="4"/>
  <c r="O13" i="4"/>
  <c r="M13" i="4"/>
  <c r="H13" i="4"/>
  <c r="C13" i="4"/>
  <c r="AB12" i="4"/>
  <c r="AD12" i="4" s="1"/>
  <c r="J12" i="4" s="1"/>
  <c r="Y12" i="4"/>
  <c r="X12" i="4"/>
  <c r="P12" i="4"/>
  <c r="O12" i="4"/>
  <c r="Q12" i="4" s="1"/>
  <c r="M12" i="4"/>
  <c r="H12" i="4"/>
  <c r="C12" i="4"/>
  <c r="AB11" i="4"/>
  <c r="AD11" i="4" s="1"/>
  <c r="J11" i="4" s="1"/>
  <c r="Y11" i="4"/>
  <c r="X11" i="4"/>
  <c r="Q11" i="4"/>
  <c r="P11" i="4"/>
  <c r="O11" i="4"/>
  <c r="M11" i="4"/>
  <c r="H11" i="4"/>
  <c r="C11" i="4"/>
  <c r="AD10" i="4"/>
  <c r="J10" i="4" s="1"/>
  <c r="AB10" i="4"/>
  <c r="Y10" i="4"/>
  <c r="X10" i="4"/>
  <c r="P10" i="4"/>
  <c r="O10" i="4"/>
  <c r="Q10" i="4" s="1"/>
  <c r="M10" i="4"/>
  <c r="H10" i="4"/>
  <c r="C10" i="4"/>
  <c r="AB9" i="4"/>
  <c r="AD9" i="4" s="1"/>
  <c r="J9" i="4" s="1"/>
  <c r="Y9" i="4"/>
  <c r="Y3" i="4" s="1"/>
  <c r="X9" i="4"/>
  <c r="P9" i="4"/>
  <c r="O9" i="4"/>
  <c r="Q9" i="4" s="1"/>
  <c r="M9" i="4"/>
  <c r="H9" i="4"/>
  <c r="C9" i="4"/>
  <c r="AB8" i="4"/>
  <c r="AD8" i="4" s="1"/>
  <c r="J8" i="4" s="1"/>
  <c r="Y8" i="4"/>
  <c r="X8" i="4"/>
  <c r="P8" i="4"/>
  <c r="Q8" i="4" s="1"/>
  <c r="O8" i="4"/>
  <c r="M8" i="4"/>
  <c r="H8" i="4"/>
  <c r="C8" i="4"/>
  <c r="AD7" i="4"/>
  <c r="J7" i="4" s="1"/>
  <c r="AB7" i="4"/>
  <c r="Y7" i="4"/>
  <c r="X7" i="4"/>
  <c r="P7" i="4"/>
  <c r="O7" i="4"/>
  <c r="Q7" i="4" s="1"/>
  <c r="M7" i="4"/>
  <c r="H7" i="4"/>
  <c r="C7" i="4"/>
  <c r="AB6" i="4"/>
  <c r="AD6" i="4" s="1"/>
  <c r="J6" i="4" s="1"/>
  <c r="Y6" i="4"/>
  <c r="X6" i="4"/>
  <c r="P6" i="4"/>
  <c r="O6" i="4"/>
  <c r="Q6" i="4" s="1"/>
  <c r="M6" i="4"/>
  <c r="H6" i="4"/>
  <c r="C6" i="4"/>
  <c r="AB5" i="4"/>
  <c r="AD5" i="4" s="1"/>
  <c r="J5" i="4" s="1"/>
  <c r="Y5" i="4"/>
  <c r="X5" i="4"/>
  <c r="P5" i="4"/>
  <c r="O5" i="4"/>
  <c r="Q5" i="4" s="1"/>
  <c r="M5" i="4"/>
  <c r="H5" i="4"/>
  <c r="C5" i="4"/>
  <c r="AB4" i="4"/>
  <c r="AD4" i="4" s="1"/>
  <c r="J4" i="4" s="1"/>
  <c r="Y4" i="4"/>
  <c r="X4" i="4"/>
  <c r="P4" i="4"/>
  <c r="O4" i="4"/>
  <c r="Q4" i="4" s="1"/>
  <c r="M4" i="4"/>
  <c r="H4" i="4"/>
  <c r="C4" i="4"/>
  <c r="AG3" i="4"/>
  <c r="AF3" i="4"/>
  <c r="W3" i="4"/>
  <c r="G3" i="4"/>
  <c r="D3" i="4"/>
  <c r="A2" i="4"/>
  <c r="A1" i="4"/>
  <c r="AB30" i="3"/>
  <c r="AD30" i="3" s="1"/>
  <c r="J30" i="3" s="1"/>
  <c r="Y30" i="3"/>
  <c r="X30" i="3"/>
  <c r="V30" i="3"/>
  <c r="U30" i="3"/>
  <c r="T30" i="3"/>
  <c r="P30" i="3"/>
  <c r="O30" i="3"/>
  <c r="M30" i="3"/>
  <c r="H30" i="3"/>
  <c r="C30" i="3"/>
  <c r="AB29" i="3"/>
  <c r="AD29" i="3" s="1"/>
  <c r="J29" i="3" s="1"/>
  <c r="Y29" i="3"/>
  <c r="X29" i="3"/>
  <c r="P29" i="3"/>
  <c r="Q29" i="3" s="1"/>
  <c r="O29" i="3"/>
  <c r="M29" i="3"/>
  <c r="H29" i="3"/>
  <c r="C29" i="3"/>
  <c r="AB28" i="3"/>
  <c r="AD28" i="3" s="1"/>
  <c r="J28" i="3" s="1"/>
  <c r="Y28" i="3"/>
  <c r="X28" i="3"/>
  <c r="P28" i="3"/>
  <c r="O28" i="3"/>
  <c r="M28" i="3"/>
  <c r="H28" i="3"/>
  <c r="C28" i="3"/>
  <c r="AB27" i="3"/>
  <c r="AD27" i="3" s="1"/>
  <c r="J27" i="3" s="1"/>
  <c r="Y27" i="3"/>
  <c r="X27" i="3"/>
  <c r="P27" i="3"/>
  <c r="O27" i="3"/>
  <c r="M27" i="3"/>
  <c r="H27" i="3"/>
  <c r="C27" i="3"/>
  <c r="AB26" i="3"/>
  <c r="AD26" i="3" s="1"/>
  <c r="J26" i="3" s="1"/>
  <c r="Y26" i="3"/>
  <c r="X26" i="3"/>
  <c r="P26" i="3"/>
  <c r="O26" i="3"/>
  <c r="M26" i="3"/>
  <c r="H26" i="3"/>
  <c r="C26" i="3"/>
  <c r="AB25" i="3"/>
  <c r="AD25" i="3" s="1"/>
  <c r="J25" i="3" s="1"/>
  <c r="Y25" i="3"/>
  <c r="X25" i="3"/>
  <c r="P25" i="3"/>
  <c r="O25" i="3"/>
  <c r="M25" i="3"/>
  <c r="H25" i="3"/>
  <c r="C25" i="3"/>
  <c r="AD24" i="3"/>
  <c r="J24" i="3" s="1"/>
  <c r="AB24" i="3"/>
  <c r="Y24" i="3"/>
  <c r="X24" i="3"/>
  <c r="Q24" i="3"/>
  <c r="P24" i="3"/>
  <c r="O24" i="3"/>
  <c r="M24" i="3"/>
  <c r="H24" i="3"/>
  <c r="C24" i="3"/>
  <c r="AD23" i="3"/>
  <c r="J23" i="3" s="1"/>
  <c r="AB23" i="3"/>
  <c r="Y23" i="3"/>
  <c r="X23" i="3"/>
  <c r="P23" i="3"/>
  <c r="O23" i="3"/>
  <c r="M23" i="3"/>
  <c r="H23" i="3"/>
  <c r="C23" i="3"/>
  <c r="AF22" i="3"/>
  <c r="AB22" i="3"/>
  <c r="AD22" i="3" s="1"/>
  <c r="Y22" i="3"/>
  <c r="X22" i="3"/>
  <c r="P22" i="3"/>
  <c r="O22" i="3"/>
  <c r="M22" i="3"/>
  <c r="H22" i="3"/>
  <c r="C22" i="3"/>
  <c r="AB21" i="3"/>
  <c r="AD21" i="3" s="1"/>
  <c r="J21" i="3" s="1"/>
  <c r="Y21" i="3"/>
  <c r="X21" i="3"/>
  <c r="P21" i="3"/>
  <c r="O21" i="3"/>
  <c r="Q21" i="3" s="1"/>
  <c r="M21" i="3"/>
  <c r="H21" i="3"/>
  <c r="C21" i="3"/>
  <c r="AB20" i="3"/>
  <c r="AD20" i="3" s="1"/>
  <c r="J20" i="3" s="1"/>
  <c r="Y20" i="3"/>
  <c r="X20" i="3"/>
  <c r="P20" i="3"/>
  <c r="O20" i="3"/>
  <c r="M20" i="3"/>
  <c r="H20" i="3"/>
  <c r="C20" i="3"/>
  <c r="AF19" i="3"/>
  <c r="AB19" i="3"/>
  <c r="AD19" i="3" s="1"/>
  <c r="Y19" i="3"/>
  <c r="X19" i="3"/>
  <c r="P19" i="3"/>
  <c r="O19" i="3"/>
  <c r="Q19" i="3" s="1"/>
  <c r="M19" i="3"/>
  <c r="H19" i="3"/>
  <c r="C19" i="3"/>
  <c r="AB18" i="3"/>
  <c r="AD18" i="3" s="1"/>
  <c r="J18" i="3" s="1"/>
  <c r="Y18" i="3"/>
  <c r="X18" i="3"/>
  <c r="Q18" i="3"/>
  <c r="P18" i="3"/>
  <c r="O18" i="3"/>
  <c r="M18" i="3"/>
  <c r="H18" i="3"/>
  <c r="C18" i="3"/>
  <c r="AB17" i="3"/>
  <c r="AD17" i="3" s="1"/>
  <c r="J17" i="3" s="1"/>
  <c r="Y17" i="3"/>
  <c r="X17" i="3"/>
  <c r="P17" i="3"/>
  <c r="O17" i="3"/>
  <c r="M17" i="3"/>
  <c r="H17" i="3"/>
  <c r="C17" i="3"/>
  <c r="AD16" i="3"/>
  <c r="J16" i="3" s="1"/>
  <c r="AB16" i="3"/>
  <c r="Y16" i="3"/>
  <c r="X16" i="3"/>
  <c r="P16" i="3"/>
  <c r="O16" i="3"/>
  <c r="M16" i="3"/>
  <c r="H16" i="3"/>
  <c r="C16" i="3"/>
  <c r="AB15" i="3"/>
  <c r="AD15" i="3" s="1"/>
  <c r="J15" i="3" s="1"/>
  <c r="Y15" i="3"/>
  <c r="X15" i="3"/>
  <c r="P15" i="3"/>
  <c r="O15" i="3"/>
  <c r="M15" i="3"/>
  <c r="H15" i="3"/>
  <c r="C15" i="3"/>
  <c r="AD14" i="3"/>
  <c r="J14" i="3" s="1"/>
  <c r="AB14" i="3"/>
  <c r="Y14" i="3"/>
  <c r="X14" i="3"/>
  <c r="P14" i="3"/>
  <c r="O14" i="3"/>
  <c r="M14" i="3"/>
  <c r="H14" i="3"/>
  <c r="C14" i="3"/>
  <c r="AB13" i="3"/>
  <c r="AD13" i="3" s="1"/>
  <c r="J13" i="3" s="1"/>
  <c r="Y13" i="3"/>
  <c r="X13" i="3"/>
  <c r="P13" i="3"/>
  <c r="O13" i="3"/>
  <c r="M13" i="3"/>
  <c r="H13" i="3"/>
  <c r="C13" i="3"/>
  <c r="AB12" i="3"/>
  <c r="AD12" i="3" s="1"/>
  <c r="J12" i="3" s="1"/>
  <c r="Y12" i="3"/>
  <c r="X12" i="3"/>
  <c r="P12" i="3"/>
  <c r="O12" i="3"/>
  <c r="M12" i="3"/>
  <c r="H12" i="3"/>
  <c r="C12" i="3"/>
  <c r="AB11" i="3"/>
  <c r="AD11" i="3" s="1"/>
  <c r="J11" i="3" s="1"/>
  <c r="Y11" i="3"/>
  <c r="X11" i="3"/>
  <c r="P11" i="3"/>
  <c r="O11" i="3"/>
  <c r="Q11" i="3" s="1"/>
  <c r="M11" i="3"/>
  <c r="H11" i="3"/>
  <c r="C11" i="3"/>
  <c r="AB10" i="3"/>
  <c r="AD10" i="3" s="1"/>
  <c r="J10" i="3" s="1"/>
  <c r="Y10" i="3"/>
  <c r="X10" i="3"/>
  <c r="P10" i="3"/>
  <c r="O10" i="3"/>
  <c r="Q10" i="3" s="1"/>
  <c r="M10" i="3"/>
  <c r="H10" i="3"/>
  <c r="C10" i="3"/>
  <c r="AB9" i="3"/>
  <c r="AD9" i="3" s="1"/>
  <c r="J9" i="3" s="1"/>
  <c r="Y9" i="3"/>
  <c r="X9" i="3"/>
  <c r="P9" i="3"/>
  <c r="O9" i="3"/>
  <c r="M9" i="3"/>
  <c r="H9" i="3"/>
  <c r="C9" i="3"/>
  <c r="AB8" i="3"/>
  <c r="AD8" i="3" s="1"/>
  <c r="J8" i="3" s="1"/>
  <c r="Y8" i="3"/>
  <c r="X8" i="3"/>
  <c r="P8" i="3"/>
  <c r="O8" i="3"/>
  <c r="M8" i="3"/>
  <c r="H8" i="3"/>
  <c r="C8" i="3"/>
  <c r="AD7" i="3"/>
  <c r="J7" i="3" s="1"/>
  <c r="AB7" i="3"/>
  <c r="Y7" i="3"/>
  <c r="X7" i="3"/>
  <c r="P7" i="3"/>
  <c r="Q7" i="3" s="1"/>
  <c r="O7" i="3"/>
  <c r="M7" i="3"/>
  <c r="H7" i="3"/>
  <c r="C7" i="3"/>
  <c r="AB6" i="3"/>
  <c r="AD6" i="3" s="1"/>
  <c r="J6" i="3" s="1"/>
  <c r="Y6" i="3"/>
  <c r="X6" i="3"/>
  <c r="P6" i="3"/>
  <c r="O6" i="3"/>
  <c r="M6" i="3"/>
  <c r="H6" i="3"/>
  <c r="C6" i="3"/>
  <c r="AB5" i="3"/>
  <c r="AD5" i="3" s="1"/>
  <c r="J5" i="3" s="1"/>
  <c r="Y5" i="3"/>
  <c r="X5" i="3"/>
  <c r="X3" i="3" s="1"/>
  <c r="P5" i="3"/>
  <c r="O5" i="3"/>
  <c r="M5" i="3"/>
  <c r="H5" i="3"/>
  <c r="C5" i="3"/>
  <c r="AB4" i="3"/>
  <c r="AD4" i="3" s="1"/>
  <c r="J4" i="3" s="1"/>
  <c r="Y4" i="3"/>
  <c r="X4" i="3"/>
  <c r="P4" i="3"/>
  <c r="O4" i="3"/>
  <c r="M4" i="3"/>
  <c r="H4" i="3"/>
  <c r="C4" i="3"/>
  <c r="AG3" i="3"/>
  <c r="AF3" i="3"/>
  <c r="W3" i="3"/>
  <c r="G3" i="3"/>
  <c r="F3" i="3"/>
  <c r="D3" i="3"/>
  <c r="A2" i="3"/>
  <c r="A1" i="3"/>
  <c r="AB30" i="2"/>
  <c r="AD30" i="2" s="1"/>
  <c r="J30" i="2" s="1"/>
  <c r="Y30" i="2"/>
  <c r="X30" i="2"/>
  <c r="V30" i="2"/>
  <c r="U30" i="2"/>
  <c r="T30" i="2"/>
  <c r="P30" i="2"/>
  <c r="O30" i="2"/>
  <c r="M30" i="2"/>
  <c r="H30" i="2"/>
  <c r="C30" i="2"/>
  <c r="AB29" i="2"/>
  <c r="AD29" i="2" s="1"/>
  <c r="J29" i="2" s="1"/>
  <c r="Y29" i="2"/>
  <c r="X29" i="2"/>
  <c r="P29" i="2"/>
  <c r="Q29" i="2" s="1"/>
  <c r="O29" i="2"/>
  <c r="M29" i="2"/>
  <c r="H29" i="2"/>
  <c r="C29" i="2"/>
  <c r="AD28" i="2"/>
  <c r="J28" i="2" s="1"/>
  <c r="AB28" i="2"/>
  <c r="Y28" i="2"/>
  <c r="X28" i="2"/>
  <c r="P28" i="2"/>
  <c r="O28" i="2"/>
  <c r="Q28" i="2" s="1"/>
  <c r="M28" i="2"/>
  <c r="H28" i="2"/>
  <c r="C28" i="2"/>
  <c r="AD27" i="2"/>
  <c r="J27" i="2" s="1"/>
  <c r="AB27" i="2"/>
  <c r="Y27" i="2"/>
  <c r="X27" i="2"/>
  <c r="P27" i="2"/>
  <c r="O27" i="2"/>
  <c r="M27" i="2"/>
  <c r="H27" i="2"/>
  <c r="C27" i="2"/>
  <c r="AB26" i="2"/>
  <c r="AD26" i="2" s="1"/>
  <c r="J26" i="2" s="1"/>
  <c r="Y26" i="2"/>
  <c r="X26" i="2"/>
  <c r="P26" i="2"/>
  <c r="O26" i="2"/>
  <c r="M26" i="2"/>
  <c r="H26" i="2"/>
  <c r="C26" i="2"/>
  <c r="AB25" i="2"/>
  <c r="AD25" i="2" s="1"/>
  <c r="J25" i="2" s="1"/>
  <c r="Y25" i="2"/>
  <c r="X25" i="2"/>
  <c r="P25" i="2"/>
  <c r="O25" i="2"/>
  <c r="M25" i="2"/>
  <c r="H25" i="2"/>
  <c r="C25" i="2"/>
  <c r="AB24" i="2"/>
  <c r="AD24" i="2" s="1"/>
  <c r="J24" i="2" s="1"/>
  <c r="Y24" i="2"/>
  <c r="X24" i="2"/>
  <c r="P24" i="2"/>
  <c r="O24" i="2"/>
  <c r="Q24" i="2" s="1"/>
  <c r="M24" i="2"/>
  <c r="H24" i="2"/>
  <c r="C24" i="2"/>
  <c r="AB23" i="2"/>
  <c r="AD23" i="2" s="1"/>
  <c r="J23" i="2" s="1"/>
  <c r="Y23" i="2"/>
  <c r="X23" i="2"/>
  <c r="P23" i="2"/>
  <c r="O23" i="2"/>
  <c r="Q23" i="2" s="1"/>
  <c r="M23" i="2"/>
  <c r="H23" i="2"/>
  <c r="C23" i="2"/>
  <c r="AF22" i="2"/>
  <c r="AB22" i="2"/>
  <c r="AD22" i="2" s="1"/>
  <c r="Y22" i="2"/>
  <c r="X22" i="2"/>
  <c r="P22" i="2"/>
  <c r="O22" i="2"/>
  <c r="M22" i="2"/>
  <c r="H22" i="2"/>
  <c r="C22" i="2"/>
  <c r="AB21" i="2"/>
  <c r="AD21" i="2" s="1"/>
  <c r="J21" i="2" s="1"/>
  <c r="Y21" i="2"/>
  <c r="X21" i="2"/>
  <c r="Q21" i="2"/>
  <c r="P21" i="2"/>
  <c r="O21" i="2"/>
  <c r="M21" i="2"/>
  <c r="H21" i="2"/>
  <c r="C21" i="2"/>
  <c r="AB20" i="2"/>
  <c r="AD20" i="2" s="1"/>
  <c r="J20" i="2" s="1"/>
  <c r="Y20" i="2"/>
  <c r="X20" i="2"/>
  <c r="Q20" i="2"/>
  <c r="P20" i="2"/>
  <c r="O20" i="2"/>
  <c r="M20" i="2"/>
  <c r="H20" i="2"/>
  <c r="C20" i="2"/>
  <c r="AF19" i="2"/>
  <c r="AB19" i="2"/>
  <c r="AD19" i="2" s="1"/>
  <c r="Y19" i="2"/>
  <c r="X19" i="2"/>
  <c r="P19" i="2"/>
  <c r="O19" i="2"/>
  <c r="M19" i="2"/>
  <c r="H19" i="2"/>
  <c r="C19" i="2"/>
  <c r="AB18" i="2"/>
  <c r="AD18" i="2" s="1"/>
  <c r="J18" i="2" s="1"/>
  <c r="Y18" i="2"/>
  <c r="X18" i="2"/>
  <c r="P18" i="2"/>
  <c r="O18" i="2"/>
  <c r="Q18" i="2" s="1"/>
  <c r="M18" i="2"/>
  <c r="H18" i="2"/>
  <c r="C18" i="2"/>
  <c r="AB17" i="2"/>
  <c r="AD17" i="2" s="1"/>
  <c r="J17" i="2" s="1"/>
  <c r="Y17" i="2"/>
  <c r="X17" i="2"/>
  <c r="P17" i="2"/>
  <c r="O17" i="2"/>
  <c r="Q17" i="2" s="1"/>
  <c r="M17" i="2"/>
  <c r="H17" i="2"/>
  <c r="C17" i="2"/>
  <c r="AB16" i="2"/>
  <c r="AD16" i="2" s="1"/>
  <c r="J16" i="2" s="1"/>
  <c r="Y16" i="2"/>
  <c r="X16" i="2"/>
  <c r="P16" i="2"/>
  <c r="O16" i="2"/>
  <c r="Q16" i="2" s="1"/>
  <c r="M16" i="2"/>
  <c r="H16" i="2"/>
  <c r="C16" i="2"/>
  <c r="AB15" i="2"/>
  <c r="AD15" i="2" s="1"/>
  <c r="J15" i="2" s="1"/>
  <c r="Y15" i="2"/>
  <c r="X15" i="2"/>
  <c r="P15" i="2"/>
  <c r="O15" i="2"/>
  <c r="M15" i="2"/>
  <c r="H15" i="2"/>
  <c r="C15" i="2"/>
  <c r="AD14" i="2"/>
  <c r="J14" i="2" s="1"/>
  <c r="AB14" i="2"/>
  <c r="Y14" i="2"/>
  <c r="X14" i="2"/>
  <c r="P14" i="2"/>
  <c r="O14" i="2"/>
  <c r="M14" i="2"/>
  <c r="H14" i="2"/>
  <c r="C14" i="2"/>
  <c r="AB13" i="2"/>
  <c r="AD13" i="2" s="1"/>
  <c r="J13" i="2" s="1"/>
  <c r="Y13" i="2"/>
  <c r="X13" i="2"/>
  <c r="Q13" i="2"/>
  <c r="P13" i="2"/>
  <c r="O13" i="2"/>
  <c r="M13" i="2"/>
  <c r="H13" i="2"/>
  <c r="C13" i="2"/>
  <c r="AB12" i="2"/>
  <c r="AD12" i="2" s="1"/>
  <c r="J12" i="2" s="1"/>
  <c r="Y12" i="2"/>
  <c r="X12" i="2"/>
  <c r="P12" i="2"/>
  <c r="O12" i="2"/>
  <c r="M12" i="2"/>
  <c r="H12" i="2"/>
  <c r="C12" i="2"/>
  <c r="AB11" i="2"/>
  <c r="AD11" i="2" s="1"/>
  <c r="J11" i="2" s="1"/>
  <c r="Y11" i="2"/>
  <c r="X11" i="2"/>
  <c r="P11" i="2"/>
  <c r="O11" i="2"/>
  <c r="M11" i="2"/>
  <c r="H11" i="2"/>
  <c r="C11" i="2"/>
  <c r="AB10" i="2"/>
  <c r="AD10" i="2" s="1"/>
  <c r="J10" i="2" s="1"/>
  <c r="Y10" i="2"/>
  <c r="X10" i="2"/>
  <c r="Q10" i="2"/>
  <c r="P10" i="2"/>
  <c r="O10" i="2"/>
  <c r="M10" i="2"/>
  <c r="H10" i="2"/>
  <c r="C10" i="2"/>
  <c r="AD9" i="2"/>
  <c r="J9" i="2" s="1"/>
  <c r="AB9" i="2"/>
  <c r="Y9" i="2"/>
  <c r="X9" i="2"/>
  <c r="P9" i="2"/>
  <c r="O9" i="2"/>
  <c r="Q9" i="2" s="1"/>
  <c r="M9" i="2"/>
  <c r="H9" i="2"/>
  <c r="C9" i="2"/>
  <c r="AD8" i="2"/>
  <c r="J8" i="2" s="1"/>
  <c r="AB8" i="2"/>
  <c r="Y8" i="2"/>
  <c r="X8" i="2"/>
  <c r="P8" i="2"/>
  <c r="O8" i="2"/>
  <c r="M8" i="2"/>
  <c r="H8" i="2"/>
  <c r="C8" i="2"/>
  <c r="AB7" i="2"/>
  <c r="AD7" i="2" s="1"/>
  <c r="J7" i="2" s="1"/>
  <c r="Y7" i="2"/>
  <c r="X7" i="2"/>
  <c r="P7" i="2"/>
  <c r="O7" i="2"/>
  <c r="M7" i="2"/>
  <c r="H7" i="2"/>
  <c r="C7" i="2"/>
  <c r="AB6" i="2"/>
  <c r="AD6" i="2" s="1"/>
  <c r="J6" i="2" s="1"/>
  <c r="Y6" i="2"/>
  <c r="X6" i="2"/>
  <c r="P6" i="2"/>
  <c r="O6" i="2"/>
  <c r="Q6" i="2" s="1"/>
  <c r="M6" i="2"/>
  <c r="H6" i="2"/>
  <c r="C6" i="2"/>
  <c r="AD5" i="2"/>
  <c r="J5" i="2" s="1"/>
  <c r="AB5" i="2"/>
  <c r="Y5" i="2"/>
  <c r="X5" i="2"/>
  <c r="Q5" i="2"/>
  <c r="P5" i="2"/>
  <c r="O5" i="2"/>
  <c r="M5" i="2"/>
  <c r="H5" i="2"/>
  <c r="C5" i="2"/>
  <c r="AB4" i="2"/>
  <c r="AD4" i="2" s="1"/>
  <c r="J4" i="2" s="1"/>
  <c r="Y4" i="2"/>
  <c r="X4" i="2"/>
  <c r="X3" i="2" s="1"/>
  <c r="P4" i="2"/>
  <c r="O4" i="2"/>
  <c r="M4" i="2"/>
  <c r="H4" i="2"/>
  <c r="C4" i="2"/>
  <c r="AG3" i="2"/>
  <c r="AF3" i="2"/>
  <c r="W3" i="2"/>
  <c r="G3" i="2"/>
  <c r="F3" i="2"/>
  <c r="D3" i="2"/>
  <c r="A2" i="2"/>
  <c r="A1" i="2"/>
  <c r="AB30" i="1"/>
  <c r="AD30" i="1" s="1"/>
  <c r="J30" i="1" s="1"/>
  <c r="Y30" i="1"/>
  <c r="X30" i="1"/>
  <c r="V30" i="1"/>
  <c r="U30" i="1"/>
  <c r="T30" i="1"/>
  <c r="P30" i="1"/>
  <c r="O30" i="1"/>
  <c r="Q30" i="1" s="1"/>
  <c r="M30" i="1"/>
  <c r="H30" i="1"/>
  <c r="C30" i="1"/>
  <c r="AB29" i="1"/>
  <c r="AD29" i="1" s="1"/>
  <c r="J29" i="1" s="1"/>
  <c r="Y29" i="1"/>
  <c r="X29" i="1"/>
  <c r="P29" i="1"/>
  <c r="O29" i="1"/>
  <c r="M29" i="1"/>
  <c r="H29" i="1"/>
  <c r="C29" i="1"/>
  <c r="AD28" i="1"/>
  <c r="J28" i="1" s="1"/>
  <c r="AB28" i="1"/>
  <c r="Y28" i="1"/>
  <c r="X28" i="1"/>
  <c r="P28" i="1"/>
  <c r="Q28" i="1" s="1"/>
  <c r="O28" i="1"/>
  <c r="M28" i="1"/>
  <c r="H28" i="1"/>
  <c r="C28" i="1"/>
  <c r="AD27" i="1"/>
  <c r="J27" i="1" s="1"/>
  <c r="AB27" i="1"/>
  <c r="Y27" i="1"/>
  <c r="X27" i="1"/>
  <c r="P27" i="1"/>
  <c r="O27" i="1"/>
  <c r="M27" i="1"/>
  <c r="H27" i="1"/>
  <c r="C27" i="1"/>
  <c r="AD26" i="1"/>
  <c r="J26" i="1" s="1"/>
  <c r="AB26" i="1"/>
  <c r="Y26" i="1"/>
  <c r="X26" i="1"/>
  <c r="P26" i="1"/>
  <c r="O26" i="1"/>
  <c r="M26" i="1"/>
  <c r="H26" i="1"/>
  <c r="C26" i="1"/>
  <c r="AB25" i="1"/>
  <c r="AD25" i="1" s="1"/>
  <c r="J25" i="1" s="1"/>
  <c r="Y25" i="1"/>
  <c r="X25" i="1"/>
  <c r="P25" i="1"/>
  <c r="O25" i="1"/>
  <c r="M25" i="1"/>
  <c r="H25" i="1"/>
  <c r="C25" i="1"/>
  <c r="AB24" i="1"/>
  <c r="AD24" i="1" s="1"/>
  <c r="J24" i="1" s="1"/>
  <c r="Y24" i="1"/>
  <c r="X24" i="1"/>
  <c r="P24" i="1"/>
  <c r="O24" i="1"/>
  <c r="M24" i="1"/>
  <c r="H24" i="1"/>
  <c r="C24" i="1"/>
  <c r="AB23" i="1"/>
  <c r="AD23" i="1" s="1"/>
  <c r="J23" i="1" s="1"/>
  <c r="Y23" i="1"/>
  <c r="X23" i="1"/>
  <c r="Q23" i="1"/>
  <c r="P23" i="1"/>
  <c r="O23" i="1"/>
  <c r="M23" i="1"/>
  <c r="H23" i="1"/>
  <c r="C23" i="1"/>
  <c r="AF22" i="1"/>
  <c r="AB22" i="1"/>
  <c r="AD22" i="1" s="1"/>
  <c r="Y22" i="1"/>
  <c r="X22" i="1"/>
  <c r="P22" i="1"/>
  <c r="O22" i="1"/>
  <c r="M22" i="1"/>
  <c r="H22" i="1"/>
  <c r="C22" i="1"/>
  <c r="AB21" i="1"/>
  <c r="AD21" i="1" s="1"/>
  <c r="J21" i="1" s="1"/>
  <c r="Y21" i="1"/>
  <c r="X21" i="1"/>
  <c r="P21" i="1"/>
  <c r="O21" i="1"/>
  <c r="M21" i="1"/>
  <c r="H21" i="1"/>
  <c r="C21" i="1"/>
  <c r="AB20" i="1"/>
  <c r="AD20" i="1" s="1"/>
  <c r="J20" i="1" s="1"/>
  <c r="Y20" i="1"/>
  <c r="X20" i="1"/>
  <c r="Q20" i="1"/>
  <c r="P20" i="1"/>
  <c r="O20" i="1"/>
  <c r="M20" i="1"/>
  <c r="H20" i="1"/>
  <c r="C20" i="1"/>
  <c r="AF19" i="1"/>
  <c r="AB19" i="1"/>
  <c r="AD19" i="1" s="1"/>
  <c r="Y19" i="1"/>
  <c r="X19" i="1"/>
  <c r="P19" i="1"/>
  <c r="O19" i="1"/>
  <c r="Q19" i="1" s="1"/>
  <c r="M19" i="1"/>
  <c r="H19" i="1"/>
  <c r="C19" i="1"/>
  <c r="AB18" i="1"/>
  <c r="AD18" i="1" s="1"/>
  <c r="J18" i="1" s="1"/>
  <c r="Y18" i="1"/>
  <c r="X18" i="1"/>
  <c r="P18" i="1"/>
  <c r="O18" i="1"/>
  <c r="Q18" i="1" s="1"/>
  <c r="M18" i="1"/>
  <c r="H18" i="1"/>
  <c r="C18" i="1"/>
  <c r="AB17" i="1"/>
  <c r="AD17" i="1" s="1"/>
  <c r="J17" i="1" s="1"/>
  <c r="Y17" i="1"/>
  <c r="X17" i="1"/>
  <c r="P17" i="1"/>
  <c r="O17" i="1"/>
  <c r="Q17" i="1" s="1"/>
  <c r="M17" i="1"/>
  <c r="H17" i="1"/>
  <c r="C17" i="1"/>
  <c r="AD16" i="1"/>
  <c r="J16" i="1" s="1"/>
  <c r="AB16" i="1"/>
  <c r="Y16" i="1"/>
  <c r="X16" i="1"/>
  <c r="P16" i="1"/>
  <c r="O16" i="1"/>
  <c r="Q16" i="1" s="1"/>
  <c r="M16" i="1"/>
  <c r="H16" i="1"/>
  <c r="C16" i="1"/>
  <c r="AB15" i="1"/>
  <c r="AD15" i="1" s="1"/>
  <c r="J15" i="1" s="1"/>
  <c r="Y15" i="1"/>
  <c r="X15" i="1"/>
  <c r="P15" i="1"/>
  <c r="O15" i="1"/>
  <c r="M15" i="1"/>
  <c r="H15" i="1"/>
  <c r="C15" i="1"/>
  <c r="AB14" i="1"/>
  <c r="AD14" i="1" s="1"/>
  <c r="J14" i="1" s="1"/>
  <c r="Y14" i="1"/>
  <c r="X14" i="1"/>
  <c r="P14" i="1"/>
  <c r="O14" i="1"/>
  <c r="M14" i="1"/>
  <c r="H14" i="1"/>
  <c r="C14" i="1"/>
  <c r="AB13" i="1"/>
  <c r="AD13" i="1" s="1"/>
  <c r="J13" i="1" s="1"/>
  <c r="Y13" i="1"/>
  <c r="X13" i="1"/>
  <c r="P13" i="1"/>
  <c r="Q13" i="1" s="1"/>
  <c r="O13" i="1"/>
  <c r="M13" i="1"/>
  <c r="H13" i="1"/>
  <c r="C13" i="1"/>
  <c r="AD12" i="1"/>
  <c r="J12" i="1" s="1"/>
  <c r="AB12" i="1"/>
  <c r="Y12" i="1"/>
  <c r="X12" i="1"/>
  <c r="Q12" i="1"/>
  <c r="P12" i="1"/>
  <c r="O12" i="1"/>
  <c r="M12" i="1"/>
  <c r="H12" i="1"/>
  <c r="C12" i="1"/>
  <c r="AB11" i="1"/>
  <c r="AD11" i="1" s="1"/>
  <c r="J11" i="1" s="1"/>
  <c r="Y11" i="1"/>
  <c r="X11" i="1"/>
  <c r="P11" i="1"/>
  <c r="O11" i="1"/>
  <c r="Q11" i="1" s="1"/>
  <c r="M11" i="1"/>
  <c r="H11" i="1"/>
  <c r="C11" i="1"/>
  <c r="AB10" i="1"/>
  <c r="AD10" i="1" s="1"/>
  <c r="J10" i="1" s="1"/>
  <c r="Y10" i="1"/>
  <c r="X10" i="1"/>
  <c r="P10" i="1"/>
  <c r="O10" i="1"/>
  <c r="Q10" i="1" s="1"/>
  <c r="M10" i="1"/>
  <c r="H10" i="1"/>
  <c r="C10" i="1"/>
  <c r="AB9" i="1"/>
  <c r="AD9" i="1" s="1"/>
  <c r="J9" i="1" s="1"/>
  <c r="Y9" i="1"/>
  <c r="X9" i="1"/>
  <c r="P9" i="1"/>
  <c r="O9" i="1"/>
  <c r="Q9" i="1" s="1"/>
  <c r="M9" i="1"/>
  <c r="H9" i="1"/>
  <c r="C9" i="1"/>
  <c r="AB8" i="1"/>
  <c r="AD8" i="1" s="1"/>
  <c r="J8" i="1" s="1"/>
  <c r="Y8" i="1"/>
  <c r="X8" i="1"/>
  <c r="P8" i="1"/>
  <c r="O8" i="1"/>
  <c r="Q8" i="1" s="1"/>
  <c r="M8" i="1"/>
  <c r="H8" i="1"/>
  <c r="C8" i="1"/>
  <c r="AB7" i="1"/>
  <c r="AD7" i="1" s="1"/>
  <c r="J7" i="1" s="1"/>
  <c r="Y7" i="1"/>
  <c r="X7" i="1"/>
  <c r="P7" i="1"/>
  <c r="Q7" i="1" s="1"/>
  <c r="O7" i="1"/>
  <c r="M7" i="1"/>
  <c r="H7" i="1"/>
  <c r="C7" i="1"/>
  <c r="AB6" i="1"/>
  <c r="AD6" i="1" s="1"/>
  <c r="J6" i="1" s="1"/>
  <c r="Y6" i="1"/>
  <c r="X6" i="1"/>
  <c r="P6" i="1"/>
  <c r="O6" i="1"/>
  <c r="Q6" i="1" s="1"/>
  <c r="M6" i="1"/>
  <c r="H6" i="1"/>
  <c r="C6" i="1"/>
  <c r="AB5" i="1"/>
  <c r="AD5" i="1" s="1"/>
  <c r="J5" i="1" s="1"/>
  <c r="Y5" i="1"/>
  <c r="X5" i="1"/>
  <c r="P5" i="1"/>
  <c r="O5" i="1"/>
  <c r="M5" i="1"/>
  <c r="H5" i="1"/>
  <c r="C5" i="1"/>
  <c r="AB4" i="1"/>
  <c r="AD4" i="1" s="1"/>
  <c r="J4" i="1" s="1"/>
  <c r="Y4" i="1"/>
  <c r="X4" i="1"/>
  <c r="P4" i="1"/>
  <c r="Q4" i="1" s="1"/>
  <c r="O4" i="1"/>
  <c r="M4" i="1"/>
  <c r="H4" i="1"/>
  <c r="C4" i="1"/>
  <c r="AG3" i="1"/>
  <c r="AF3" i="1"/>
  <c r="W3" i="1"/>
  <c r="G3" i="1"/>
  <c r="F3" i="1"/>
  <c r="D3" i="1"/>
  <c r="A2" i="1"/>
  <c r="A1" i="1"/>
  <c r="H3" i="52" l="1"/>
  <c r="H3" i="43"/>
  <c r="H3" i="1"/>
  <c r="F3" i="4"/>
  <c r="H3" i="5"/>
  <c r="H3" i="32"/>
  <c r="H3" i="35"/>
  <c r="F3" i="49"/>
  <c r="H3" i="49" s="1"/>
  <c r="H3" i="53"/>
  <c r="H3" i="56"/>
  <c r="F3" i="57"/>
  <c r="F3" i="65"/>
  <c r="H31" i="24"/>
  <c r="J31" i="24"/>
  <c r="I31" i="24" s="1"/>
  <c r="J31" i="8"/>
  <c r="I31" i="8" s="1"/>
  <c r="H3" i="30"/>
  <c r="H3" i="62"/>
  <c r="H3" i="36"/>
  <c r="H3" i="54"/>
  <c r="H3" i="58"/>
  <c r="H31" i="52"/>
  <c r="J31" i="40"/>
  <c r="I31" i="40" s="1"/>
  <c r="H3" i="38"/>
  <c r="H3" i="45"/>
  <c r="H3" i="8"/>
  <c r="F3" i="20"/>
  <c r="H3" i="23"/>
  <c r="H3" i="24"/>
  <c r="C31" i="41"/>
  <c r="C31" i="33"/>
  <c r="C31" i="17"/>
  <c r="C31" i="9"/>
  <c r="H31" i="60"/>
  <c r="H3" i="20"/>
  <c r="H31" i="25"/>
  <c r="H3" i="15"/>
  <c r="F3" i="28"/>
  <c r="H3" i="42"/>
  <c r="H3" i="59"/>
  <c r="H31" i="48"/>
  <c r="H3" i="16"/>
  <c r="H3" i="40"/>
  <c r="H3" i="9"/>
  <c r="H3" i="2"/>
  <c r="H3" i="3"/>
  <c r="J31" i="16"/>
  <c r="I31" i="16" s="1"/>
  <c r="Q31" i="62"/>
  <c r="Q31" i="54"/>
  <c r="Q31" i="46"/>
  <c r="Q31" i="38"/>
  <c r="Q31" i="30"/>
  <c r="Q31" i="22"/>
  <c r="Q31" i="14"/>
  <c r="Q31" i="6"/>
  <c r="Q31" i="2"/>
  <c r="Q31" i="23"/>
  <c r="Q31" i="63"/>
  <c r="Q31" i="47"/>
  <c r="Q31" i="7"/>
  <c r="Q31" i="64"/>
  <c r="Q31" i="56"/>
  <c r="Q31" i="48"/>
  <c r="Q31" i="40"/>
  <c r="Q31" i="24"/>
  <c r="Q31" i="12"/>
  <c r="Q31" i="8"/>
  <c r="Q31" i="39"/>
  <c r="Q31" i="31"/>
  <c r="Q31" i="15"/>
  <c r="O31" i="4"/>
  <c r="Q31" i="50"/>
  <c r="Q31" i="42"/>
  <c r="Q31" i="65"/>
  <c r="Q31" i="49"/>
  <c r="Q31" i="33"/>
  <c r="Q31" i="17"/>
  <c r="X31" i="36"/>
  <c r="X3" i="36" s="1"/>
  <c r="Q31" i="18"/>
  <c r="Q31" i="10"/>
  <c r="X31" i="20"/>
  <c r="X3" i="52"/>
  <c r="X3" i="68"/>
  <c r="J31" i="41"/>
  <c r="I31" i="41" s="1"/>
  <c r="AD31" i="52"/>
  <c r="J31" i="52" s="1"/>
  <c r="I31" i="52" s="1"/>
  <c r="AD31" i="20"/>
  <c r="J31" i="20" s="1"/>
  <c r="I31" i="20" s="1"/>
  <c r="AD31" i="64"/>
  <c r="J31" i="64" s="1"/>
  <c r="I31" i="64" s="1"/>
  <c r="AD31" i="44"/>
  <c r="J31" i="44" s="1"/>
  <c r="I31" i="44" s="1"/>
  <c r="I31" i="48"/>
  <c r="K31" i="48"/>
  <c r="Y3" i="68"/>
  <c r="W3" i="25"/>
  <c r="X3" i="25"/>
  <c r="W3" i="41"/>
  <c r="X31" i="57"/>
  <c r="X3" i="33"/>
  <c r="Y31" i="9"/>
  <c r="Y31" i="65"/>
  <c r="Y31" i="57"/>
  <c r="Y31" i="49"/>
  <c r="Y31" i="33"/>
  <c r="Y3" i="37"/>
  <c r="X31" i="17"/>
  <c r="X31" i="9"/>
  <c r="W3" i="49"/>
  <c r="H3" i="14"/>
  <c r="H3" i="46"/>
  <c r="G3" i="65"/>
  <c r="H31" i="9"/>
  <c r="Y31" i="25"/>
  <c r="H3" i="19"/>
  <c r="H3" i="21"/>
  <c r="G3" i="25"/>
  <c r="H3" i="25" s="1"/>
  <c r="G3" i="33"/>
  <c r="H3" i="33" s="1"/>
  <c r="H3" i="37"/>
  <c r="H31" i="17"/>
  <c r="Y3" i="65"/>
  <c r="J31" i="49"/>
  <c r="I31" i="49" s="1"/>
  <c r="H3" i="4"/>
  <c r="H3" i="17"/>
  <c r="G3" i="49"/>
  <c r="H31" i="65"/>
  <c r="H31" i="57"/>
  <c r="H31" i="49"/>
  <c r="H31" i="41"/>
  <c r="Y31" i="41"/>
  <c r="Y3" i="41" s="1"/>
  <c r="Y3" i="49"/>
  <c r="G3" i="57"/>
  <c r="H3" i="6"/>
  <c r="H3" i="55"/>
  <c r="K31" i="26"/>
  <c r="Q31" i="44"/>
  <c r="Q31" i="25"/>
  <c r="Q31" i="28"/>
  <c r="Q31" i="9"/>
  <c r="Q31" i="57"/>
  <c r="Q31" i="60"/>
  <c r="Q31" i="41"/>
  <c r="K31" i="67"/>
  <c r="K31" i="36"/>
  <c r="K31" i="66"/>
  <c r="K31" i="50"/>
  <c r="K31" i="21"/>
  <c r="K31" i="56"/>
  <c r="K31" i="10"/>
  <c r="K31" i="13"/>
  <c r="J22" i="21"/>
  <c r="K22" i="21" s="1"/>
  <c r="Y3" i="34"/>
  <c r="Y3" i="38"/>
  <c r="J19" i="21"/>
  <c r="K19" i="21" s="1"/>
  <c r="J19" i="9"/>
  <c r="K19" i="9" s="1"/>
  <c r="J22" i="27"/>
  <c r="I22" i="27" s="1"/>
  <c r="J19" i="3"/>
  <c r="I19" i="3" s="1"/>
  <c r="J19" i="48"/>
  <c r="I19" i="48" s="1"/>
  <c r="J22" i="35"/>
  <c r="K22" i="35" s="1"/>
  <c r="J22" i="46"/>
  <c r="K22" i="46" s="1"/>
  <c r="J22" i="15"/>
  <c r="K22" i="15" s="1"/>
  <c r="K23" i="10"/>
  <c r="I23" i="10"/>
  <c r="I23" i="12"/>
  <c r="K23" i="12"/>
  <c r="I18" i="13"/>
  <c r="K18" i="13"/>
  <c r="K30" i="9"/>
  <c r="I30" i="9"/>
  <c r="I14" i="9"/>
  <c r="K14" i="9"/>
  <c r="I20" i="51"/>
  <c r="K20" i="51"/>
  <c r="K28" i="25"/>
  <c r="I28" i="25"/>
  <c r="Q15" i="1"/>
  <c r="Q27" i="1"/>
  <c r="Q7" i="2"/>
  <c r="Q8" i="2"/>
  <c r="Q15" i="2"/>
  <c r="Q25" i="2"/>
  <c r="Q26" i="2"/>
  <c r="Q27" i="2"/>
  <c r="Y3" i="3"/>
  <c r="Q8" i="3"/>
  <c r="Q9" i="3"/>
  <c r="Q20" i="3"/>
  <c r="Q13" i="4"/>
  <c r="Q14" i="4"/>
  <c r="Q15" i="4"/>
  <c r="Q30" i="4"/>
  <c r="Y3" i="5"/>
  <c r="Q8" i="5"/>
  <c r="Q17" i="5"/>
  <c r="Q30" i="5"/>
  <c r="X3" i="6"/>
  <c r="Q17" i="6"/>
  <c r="Q24" i="6"/>
  <c r="Q26" i="6"/>
  <c r="Q10" i="7"/>
  <c r="X3" i="8"/>
  <c r="Q7" i="9"/>
  <c r="Q8" i="9"/>
  <c r="Q9" i="10"/>
  <c r="Q17" i="10"/>
  <c r="H3" i="11"/>
  <c r="Q14" i="11"/>
  <c r="Q15" i="11"/>
  <c r="Q16" i="11"/>
  <c r="Q24" i="11"/>
  <c r="K30" i="11"/>
  <c r="X3" i="12"/>
  <c r="Q12" i="13"/>
  <c r="Q22" i="13"/>
  <c r="K24" i="13"/>
  <c r="X3" i="15"/>
  <c r="Q28" i="15"/>
  <c r="Q21" i="16"/>
  <c r="Q20" i="17"/>
  <c r="Q21" i="17"/>
  <c r="Q24" i="17"/>
  <c r="Q24" i="18"/>
  <c r="K29" i="19"/>
  <c r="I29" i="19"/>
  <c r="I30" i="28"/>
  <c r="K30" i="28"/>
  <c r="K26" i="42"/>
  <c r="I26" i="42"/>
  <c r="K20" i="49"/>
  <c r="I20" i="49"/>
  <c r="Y3" i="1"/>
  <c r="Y3" i="8"/>
  <c r="Y3" i="11"/>
  <c r="Y3" i="12"/>
  <c r="Y3" i="28"/>
  <c r="I20" i="35"/>
  <c r="K20" i="35"/>
  <c r="I26" i="40"/>
  <c r="K26" i="40"/>
  <c r="K28" i="43"/>
  <c r="I28" i="45"/>
  <c r="K28" i="45"/>
  <c r="I28" i="48"/>
  <c r="K28" i="48"/>
  <c r="K23" i="49"/>
  <c r="I23" i="49"/>
  <c r="Q29" i="1"/>
  <c r="Q19" i="2"/>
  <c r="Q30" i="2"/>
  <c r="Q12" i="3"/>
  <c r="Q13" i="3"/>
  <c r="Q14" i="3"/>
  <c r="Q22" i="3"/>
  <c r="Q23" i="3"/>
  <c r="Q16" i="4"/>
  <c r="J19" i="4"/>
  <c r="K19" i="4" s="1"/>
  <c r="Q9" i="5"/>
  <c r="Q20" i="5"/>
  <c r="Q18" i="6"/>
  <c r="Q4" i="7"/>
  <c r="X3" i="7"/>
  <c r="Q11" i="7"/>
  <c r="Q13" i="7"/>
  <c r="Q21" i="7"/>
  <c r="Q29" i="7"/>
  <c r="Q30" i="7"/>
  <c r="Q5" i="10"/>
  <c r="Q6" i="10"/>
  <c r="K7" i="10"/>
  <c r="K8" i="11"/>
  <c r="Q17" i="11"/>
  <c r="Q19" i="11"/>
  <c r="J22" i="11"/>
  <c r="K22" i="11" s="1"/>
  <c r="Q30" i="11"/>
  <c r="Q11" i="12"/>
  <c r="K17" i="12"/>
  <c r="Q16" i="13"/>
  <c r="Q17" i="13"/>
  <c r="J19" i="13"/>
  <c r="K19" i="13" s="1"/>
  <c r="Q24" i="13"/>
  <c r="J19" i="15"/>
  <c r="Q22" i="15"/>
  <c r="Q23" i="16"/>
  <c r="J19" i="17"/>
  <c r="K19" i="17" s="1"/>
  <c r="X3" i="17"/>
  <c r="H3" i="18"/>
  <c r="K26" i="22"/>
  <c r="Q25" i="23"/>
  <c r="Y3" i="26"/>
  <c r="X3" i="30"/>
  <c r="I29" i="39"/>
  <c r="K29" i="39"/>
  <c r="I27" i="41"/>
  <c r="K27" i="41"/>
  <c r="K28" i="41"/>
  <c r="I28" i="41"/>
  <c r="K18" i="42"/>
  <c r="Y3" i="2"/>
  <c r="Q10" i="6"/>
  <c r="I21" i="11"/>
  <c r="I25" i="39"/>
  <c r="K25" i="39"/>
  <c r="K7" i="51"/>
  <c r="I7" i="51"/>
  <c r="Q21" i="1"/>
  <c r="Q22" i="1"/>
  <c r="Q11" i="2"/>
  <c r="Q12" i="2"/>
  <c r="Q15" i="3"/>
  <c r="Q16" i="3"/>
  <c r="X3" i="4"/>
  <c r="Q13" i="5"/>
  <c r="Q14" i="5"/>
  <c r="Q23" i="5"/>
  <c r="Q22" i="7"/>
  <c r="Q24" i="7"/>
  <c r="I28" i="8"/>
  <c r="Q30" i="9"/>
  <c r="Q8" i="11"/>
  <c r="Q20" i="11"/>
  <c r="Q17" i="12"/>
  <c r="Q4" i="13"/>
  <c r="Q25" i="13"/>
  <c r="X3" i="14"/>
  <c r="Q26" i="14"/>
  <c r="Q18" i="16"/>
  <c r="Q24" i="16"/>
  <c r="J22" i="17"/>
  <c r="K22" i="17" s="1"/>
  <c r="K18" i="21"/>
  <c r="Y3" i="23"/>
  <c r="Y3" i="24"/>
  <c r="I28" i="24"/>
  <c r="K28" i="24"/>
  <c r="Q4" i="2"/>
  <c r="Q22" i="2"/>
  <c r="Q4" i="3"/>
  <c r="Q5" i="3"/>
  <c r="Q6" i="3"/>
  <c r="Q17" i="3"/>
  <c r="Q25" i="3"/>
  <c r="Q26" i="3"/>
  <c r="Q27" i="3"/>
  <c r="Q28" i="3"/>
  <c r="Q27" i="4"/>
  <c r="J19" i="5"/>
  <c r="K19" i="5" s="1"/>
  <c r="Q21" i="6"/>
  <c r="Y3" i="7"/>
  <c r="Q15" i="7"/>
  <c r="Q16" i="7"/>
  <c r="Q26" i="7"/>
  <c r="Q4" i="9"/>
  <c r="Q5" i="9"/>
  <c r="Q7" i="10"/>
  <c r="I9" i="10"/>
  <c r="I17" i="10"/>
  <c r="Q8" i="13"/>
  <c r="Q9" i="13"/>
  <c r="Q10" i="13"/>
  <c r="Q19" i="13"/>
  <c r="J22" i="13"/>
  <c r="K22" i="13" s="1"/>
  <c r="Q26" i="13"/>
  <c r="Y3" i="14"/>
  <c r="X3" i="16"/>
  <c r="K28" i="17"/>
  <c r="I21" i="21"/>
  <c r="K21" i="21"/>
  <c r="K18" i="24"/>
  <c r="I18" i="24"/>
  <c r="I21" i="39"/>
  <c r="K21" i="39"/>
  <c r="I23" i="39"/>
  <c r="K23" i="39"/>
  <c r="I28" i="40"/>
  <c r="K28" i="40"/>
  <c r="I29" i="41"/>
  <c r="K29" i="41"/>
  <c r="Y3" i="45"/>
  <c r="X3" i="45"/>
  <c r="Q5" i="1"/>
  <c r="Q14" i="1"/>
  <c r="J19" i="1"/>
  <c r="K19" i="1" s="1"/>
  <c r="Q24" i="1"/>
  <c r="Q25" i="1"/>
  <c r="Q26" i="1"/>
  <c r="Q14" i="2"/>
  <c r="Q30" i="3"/>
  <c r="Q20" i="4"/>
  <c r="Q21" i="4"/>
  <c r="J22" i="4"/>
  <c r="K22" i="4" s="1"/>
  <c r="Q29" i="4"/>
  <c r="Q5" i="5"/>
  <c r="Q6" i="5"/>
  <c r="Q16" i="5"/>
  <c r="Q27" i="5"/>
  <c r="Q28" i="5"/>
  <c r="Q14" i="6"/>
  <c r="Q15" i="6"/>
  <c r="Q23" i="6"/>
  <c r="Q7" i="7"/>
  <c r="Q8" i="7"/>
  <c r="Q24" i="8"/>
  <c r="Q11" i="11"/>
  <c r="Q21" i="11"/>
  <c r="Q18" i="12"/>
  <c r="Q19" i="12"/>
  <c r="Q20" i="13"/>
  <c r="Q21" i="13"/>
  <c r="Q30" i="13"/>
  <c r="Q19" i="15"/>
  <c r="Q26" i="15"/>
  <c r="Q27" i="15"/>
  <c r="Q20" i="16"/>
  <c r="Q28" i="16"/>
  <c r="Q29" i="16"/>
  <c r="I30" i="16"/>
  <c r="I24" i="21"/>
  <c r="K24" i="21"/>
  <c r="K24" i="24"/>
  <c r="I24" i="24"/>
  <c r="K26" i="27"/>
  <c r="I26" i="27"/>
  <c r="I25" i="31"/>
  <c r="K25" i="31"/>
  <c r="Q24" i="34"/>
  <c r="I27" i="39"/>
  <c r="K27" i="39"/>
  <c r="I24" i="40"/>
  <c r="K24" i="40"/>
  <c r="J3" i="38"/>
  <c r="K3" i="38" s="1"/>
  <c r="Y3" i="43"/>
  <c r="X3" i="43"/>
  <c r="I27" i="58"/>
  <c r="K27" i="58"/>
  <c r="I5" i="60"/>
  <c r="K5" i="60"/>
  <c r="I18" i="61"/>
  <c r="K18" i="61"/>
  <c r="Q18" i="20"/>
  <c r="Q23" i="20"/>
  <c r="J22" i="23"/>
  <c r="I22" i="23" s="1"/>
  <c r="Q20" i="27"/>
  <c r="Y3" i="27"/>
  <c r="X3" i="28"/>
  <c r="Y3" i="29"/>
  <c r="Q27" i="31"/>
  <c r="J3" i="33"/>
  <c r="K3" i="33" s="1"/>
  <c r="Q30" i="34"/>
  <c r="Q22" i="35"/>
  <c r="K23" i="35"/>
  <c r="Q29" i="35"/>
  <c r="Q30" i="35"/>
  <c r="Y3" i="36"/>
  <c r="K20" i="40"/>
  <c r="Q21" i="41"/>
  <c r="Q29" i="41"/>
  <c r="K25" i="42"/>
  <c r="Q23" i="43"/>
  <c r="Q29" i="43"/>
  <c r="Q28" i="46"/>
  <c r="Y3" i="48"/>
  <c r="K26" i="57"/>
  <c r="I21" i="61"/>
  <c r="K21" i="61"/>
  <c r="I9" i="64"/>
  <c r="K9" i="64"/>
  <c r="I16" i="64"/>
  <c r="K16" i="64"/>
  <c r="K12" i="66"/>
  <c r="I31" i="19"/>
  <c r="K31" i="19"/>
  <c r="Q28" i="18"/>
  <c r="Q29" i="18"/>
  <c r="X3" i="19"/>
  <c r="X3" i="20"/>
  <c r="Q30" i="20"/>
  <c r="Q26" i="22"/>
  <c r="Q23" i="25"/>
  <c r="J22" i="26"/>
  <c r="J3" i="26" s="1"/>
  <c r="Q25" i="26"/>
  <c r="Q26" i="26"/>
  <c r="Q27" i="28"/>
  <c r="Q28" i="28"/>
  <c r="Q29" i="28"/>
  <c r="J19" i="30"/>
  <c r="K19" i="30" s="1"/>
  <c r="Q23" i="30"/>
  <c r="Q24" i="30"/>
  <c r="X3" i="31"/>
  <c r="Q20" i="31"/>
  <c r="Q21" i="31"/>
  <c r="Q22" i="31"/>
  <c r="Q20" i="32"/>
  <c r="X3" i="39"/>
  <c r="I26" i="43"/>
  <c r="J19" i="44"/>
  <c r="K19" i="44" s="1"/>
  <c r="Q19" i="45"/>
  <c r="I21" i="45"/>
  <c r="J22" i="45"/>
  <c r="Q28" i="45"/>
  <c r="Q21" i="46"/>
  <c r="Q23" i="46"/>
  <c r="Q26" i="46"/>
  <c r="Q19" i="47"/>
  <c r="Q29" i="47"/>
  <c r="Q21" i="48"/>
  <c r="Q19" i="49"/>
  <c r="Q26" i="49"/>
  <c r="Q27" i="49"/>
  <c r="Q22" i="50"/>
  <c r="J11" i="51"/>
  <c r="Q19" i="51"/>
  <c r="Q25" i="51"/>
  <c r="Q26" i="51"/>
  <c r="Q28" i="53"/>
  <c r="I9" i="56"/>
  <c r="K9" i="56"/>
  <c r="Q25" i="56"/>
  <c r="K15" i="58"/>
  <c r="I15" i="58"/>
  <c r="I24" i="61"/>
  <c r="K24" i="61"/>
  <c r="Q26" i="66"/>
  <c r="Y3" i="20"/>
  <c r="Q18" i="22"/>
  <c r="Q18" i="23"/>
  <c r="X3" i="23"/>
  <c r="Q25" i="24"/>
  <c r="Q26" i="24"/>
  <c r="Q25" i="25"/>
  <c r="Y3" i="31"/>
  <c r="Q22" i="32"/>
  <c r="Q23" i="32"/>
  <c r="Q25" i="32"/>
  <c r="Q27" i="32"/>
  <c r="Q29" i="32"/>
  <c r="Q26" i="34"/>
  <c r="Q28" i="34"/>
  <c r="Q23" i="35"/>
  <c r="H3" i="39"/>
  <c r="J19" i="39"/>
  <c r="Q30" i="40"/>
  <c r="Y3" i="42"/>
  <c r="X3" i="46"/>
  <c r="Y3" i="51"/>
  <c r="X3" i="59"/>
  <c r="I26" i="59"/>
  <c r="K26" i="59"/>
  <c r="I7" i="62"/>
  <c r="K7" i="62"/>
  <c r="I25" i="62"/>
  <c r="K25" i="62"/>
  <c r="Q30" i="18"/>
  <c r="Q20" i="20"/>
  <c r="Y3" i="25"/>
  <c r="X3" i="26"/>
  <c r="Q20" i="26"/>
  <c r="Q27" i="26"/>
  <c r="Q30" i="26"/>
  <c r="Q25" i="27"/>
  <c r="Q23" i="29"/>
  <c r="Q24" i="29"/>
  <c r="Q25" i="29"/>
  <c r="Q18" i="30"/>
  <c r="Q27" i="30"/>
  <c r="Q28" i="30"/>
  <c r="Q29" i="30"/>
  <c r="Q23" i="31"/>
  <c r="Q24" i="31"/>
  <c r="Q22" i="34"/>
  <c r="Q23" i="34"/>
  <c r="Q23" i="39"/>
  <c r="Q23" i="41"/>
  <c r="H3" i="44"/>
  <c r="Q20" i="45"/>
  <c r="Q29" i="45"/>
  <c r="Q20" i="47"/>
  <c r="Q22" i="47"/>
  <c r="I24" i="47"/>
  <c r="Q30" i="47"/>
  <c r="I26" i="48"/>
  <c r="Q21" i="50"/>
  <c r="Q15" i="51"/>
  <c r="J17" i="51"/>
  <c r="Q20" i="51"/>
  <c r="I30" i="51"/>
  <c r="I23" i="56"/>
  <c r="K23" i="56"/>
  <c r="I29" i="58"/>
  <c r="I29" i="62"/>
  <c r="K29" i="62"/>
  <c r="K13" i="67"/>
  <c r="Q23" i="48"/>
  <c r="Q30" i="49"/>
  <c r="X3" i="50"/>
  <c r="Q26" i="52"/>
  <c r="Q27" i="52"/>
  <c r="Q29" i="54"/>
  <c r="Q5" i="58"/>
  <c r="I23" i="60"/>
  <c r="K23" i="60"/>
  <c r="Q21" i="61"/>
  <c r="I28" i="61"/>
  <c r="K28" i="61"/>
  <c r="I11" i="62"/>
  <c r="K11" i="62"/>
  <c r="I9" i="65"/>
  <c r="K9" i="65"/>
  <c r="Q21" i="20"/>
  <c r="Q23" i="23"/>
  <c r="Q20" i="25"/>
  <c r="Q26" i="29"/>
  <c r="Q30" i="30"/>
  <c r="J19" i="31"/>
  <c r="I19" i="31" s="1"/>
  <c r="X3" i="34"/>
  <c r="Q20" i="35"/>
  <c r="Q25" i="35"/>
  <c r="Q26" i="35"/>
  <c r="Q29" i="36"/>
  <c r="Q25" i="39"/>
  <c r="X3" i="40"/>
  <c r="Q24" i="40"/>
  <c r="H3" i="41"/>
  <c r="X3" i="41"/>
  <c r="Q25" i="41"/>
  <c r="J19" i="46"/>
  <c r="K19" i="46" s="1"/>
  <c r="Q23" i="47"/>
  <c r="Q18" i="48"/>
  <c r="Q26" i="48"/>
  <c r="Q30" i="50"/>
  <c r="Q11" i="51"/>
  <c r="Q21" i="51"/>
  <c r="Q23" i="51"/>
  <c r="Y3" i="54"/>
  <c r="K14" i="57"/>
  <c r="I14" i="57"/>
  <c r="I27" i="60"/>
  <c r="K27" i="60"/>
  <c r="I10" i="61"/>
  <c r="K10" i="61"/>
  <c r="I11" i="63"/>
  <c r="K11" i="63"/>
  <c r="I10" i="65"/>
  <c r="K10" i="65"/>
  <c r="I26" i="66"/>
  <c r="K26" i="66"/>
  <c r="X3" i="18"/>
  <c r="Q24" i="19"/>
  <c r="Q25" i="19"/>
  <c r="Q18" i="21"/>
  <c r="Q23" i="22"/>
  <c r="Q24" i="22"/>
  <c r="Q30" i="23"/>
  <c r="Q30" i="24"/>
  <c r="Q23" i="26"/>
  <c r="H3" i="27"/>
  <c r="H3" i="28"/>
  <c r="Q20" i="28"/>
  <c r="Q18" i="29"/>
  <c r="Q19" i="29"/>
  <c r="Q27" i="29"/>
  <c r="Y3" i="30"/>
  <c r="Q21" i="30"/>
  <c r="Q26" i="31"/>
  <c r="Y3" i="33"/>
  <c r="Q30" i="38"/>
  <c r="Q20" i="41"/>
  <c r="Q20" i="43"/>
  <c r="Q28" i="43"/>
  <c r="I30" i="43"/>
  <c r="Q23" i="44"/>
  <c r="Q25" i="44"/>
  <c r="Q27" i="44"/>
  <c r="Q29" i="44"/>
  <c r="J19" i="45"/>
  <c r="K19" i="45" s="1"/>
  <c r="Q23" i="45"/>
  <c r="Q25" i="45"/>
  <c r="Q29" i="46"/>
  <c r="Q25" i="47"/>
  <c r="H3" i="48"/>
  <c r="Q19" i="48"/>
  <c r="J22" i="48"/>
  <c r="I22" i="48" s="1"/>
  <c r="Q27" i="48"/>
  <c r="J22" i="50"/>
  <c r="I22" i="50" s="1"/>
  <c r="J4" i="51"/>
  <c r="K4" i="51" s="1"/>
  <c r="X3" i="51"/>
  <c r="Q12" i="51"/>
  <c r="J14" i="51"/>
  <c r="I25" i="51"/>
  <c r="Q13" i="56"/>
  <c r="Q30" i="57"/>
  <c r="I14" i="61"/>
  <c r="K14" i="61"/>
  <c r="Q19" i="63"/>
  <c r="I23" i="64"/>
  <c r="K23" i="64"/>
  <c r="K5" i="67"/>
  <c r="I31" i="62"/>
  <c r="K31" i="62"/>
  <c r="Q14" i="59"/>
  <c r="Q23" i="59"/>
  <c r="Q14" i="62"/>
  <c r="Q20" i="62"/>
  <c r="Q21" i="62"/>
  <c r="Q6" i="63"/>
  <c r="Q7" i="63"/>
  <c r="Q17" i="63"/>
  <c r="Q18" i="63"/>
  <c r="Q19" i="64"/>
  <c r="X3" i="65"/>
  <c r="Q22" i="65"/>
  <c r="Q29" i="65"/>
  <c r="Q30" i="65"/>
  <c r="Y3" i="67"/>
  <c r="H3" i="68"/>
  <c r="Q31" i="68"/>
  <c r="Q31" i="52"/>
  <c r="Q31" i="36"/>
  <c r="Q31" i="20"/>
  <c r="Q31" i="4"/>
  <c r="X3" i="54"/>
  <c r="Q4" i="55"/>
  <c r="Q5" i="55"/>
  <c r="I20" i="55"/>
  <c r="Y3" i="56"/>
  <c r="Q20" i="56"/>
  <c r="Q12" i="57"/>
  <c r="Q6" i="58"/>
  <c r="Q28" i="58"/>
  <c r="Q15" i="59"/>
  <c r="Q17" i="59"/>
  <c r="Q14" i="60"/>
  <c r="Q22" i="60"/>
  <c r="Q29" i="60"/>
  <c r="Q30" i="60"/>
  <c r="Q27" i="61"/>
  <c r="Q30" i="62"/>
  <c r="X3" i="63"/>
  <c r="J22" i="63"/>
  <c r="K22" i="63" s="1"/>
  <c r="Y3" i="64"/>
  <c r="Q9" i="65"/>
  <c r="H3" i="66"/>
  <c r="Q17" i="66"/>
  <c r="Q27" i="66"/>
  <c r="Q18" i="67"/>
  <c r="Q24" i="67"/>
  <c r="Q25" i="67"/>
  <c r="Q31" i="55"/>
  <c r="Q21" i="56"/>
  <c r="Q9" i="62"/>
  <c r="Q10" i="62"/>
  <c r="Q23" i="62"/>
  <c r="Q24" i="62"/>
  <c r="Y3" i="63"/>
  <c r="I10" i="63"/>
  <c r="Q20" i="63"/>
  <c r="Q21" i="63"/>
  <c r="H3" i="64"/>
  <c r="Q29" i="64"/>
  <c r="Q30" i="64"/>
  <c r="J22" i="67"/>
  <c r="K22" i="67" s="1"/>
  <c r="Q27" i="68"/>
  <c r="Q29" i="68"/>
  <c r="Q30" i="68"/>
  <c r="K31" i="46"/>
  <c r="K31" i="18"/>
  <c r="Q31" i="61"/>
  <c r="Q31" i="45"/>
  <c r="Q31" i="29"/>
  <c r="Q31" i="13"/>
  <c r="Y3" i="53"/>
  <c r="I23" i="55"/>
  <c r="Q27" i="55"/>
  <c r="Q22" i="56"/>
  <c r="Q13" i="57"/>
  <c r="Q7" i="59"/>
  <c r="I29" i="59"/>
  <c r="Q4" i="60"/>
  <c r="I11" i="60"/>
  <c r="Q15" i="61"/>
  <c r="I6" i="66"/>
  <c r="X3" i="66"/>
  <c r="I14" i="66"/>
  <c r="Q21" i="66"/>
  <c r="X3" i="67"/>
  <c r="Q31" i="32"/>
  <c r="Q31" i="16"/>
  <c r="X3" i="53"/>
  <c r="Q30" i="53"/>
  <c r="Q17" i="56"/>
  <c r="Q23" i="56"/>
  <c r="Q15" i="57"/>
  <c r="Q16" i="58"/>
  <c r="Q8" i="59"/>
  <c r="Q20" i="59"/>
  <c r="Q28" i="59"/>
  <c r="Q4" i="62"/>
  <c r="I13" i="62"/>
  <c r="Q16" i="62"/>
  <c r="Q9" i="63"/>
  <c r="Q16" i="64"/>
  <c r="K17" i="64"/>
  <c r="Q10" i="65"/>
  <c r="Q11" i="65"/>
  <c r="Q12" i="65"/>
  <c r="Q20" i="65"/>
  <c r="Q7" i="67"/>
  <c r="Q8" i="67"/>
  <c r="Q15" i="67"/>
  <c r="Q16" i="67"/>
  <c r="Q22" i="67"/>
  <c r="Q30" i="67"/>
  <c r="K31" i="63"/>
  <c r="K31" i="42"/>
  <c r="K31" i="31"/>
  <c r="Q8" i="55"/>
  <c r="Q16" i="55"/>
  <c r="Q23" i="55"/>
  <c r="H3" i="57"/>
  <c r="Q29" i="57"/>
  <c r="Q10" i="58"/>
  <c r="Q11" i="58"/>
  <c r="Q11" i="59"/>
  <c r="Q12" i="59"/>
  <c r="K30" i="59"/>
  <c r="Q10" i="60"/>
  <c r="Q11" i="60"/>
  <c r="Q12" i="60"/>
  <c r="Q18" i="60"/>
  <c r="Q25" i="60"/>
  <c r="Q26" i="60"/>
  <c r="H3" i="61"/>
  <c r="Q5" i="61"/>
  <c r="Q12" i="61"/>
  <c r="I20" i="62"/>
  <c r="Q27" i="62"/>
  <c r="Q28" i="62"/>
  <c r="H3" i="63"/>
  <c r="Q14" i="63"/>
  <c r="Q27" i="63"/>
  <c r="Q28" i="63"/>
  <c r="Q29" i="63"/>
  <c r="Q10" i="55"/>
  <c r="Q18" i="55"/>
  <c r="Q4" i="56"/>
  <c r="Q12" i="56"/>
  <c r="Q17" i="57"/>
  <c r="Q18" i="57"/>
  <c r="Q23" i="57"/>
  <c r="Q24" i="57"/>
  <c r="Q18" i="58"/>
  <c r="Q19" i="58"/>
  <c r="Q4" i="59"/>
  <c r="Q22" i="59"/>
  <c r="Q29" i="59"/>
  <c r="Y3" i="60"/>
  <c r="Q13" i="61"/>
  <c r="Q20" i="61"/>
  <c r="Q26" i="61"/>
  <c r="I27" i="61"/>
  <c r="Q30" i="61"/>
  <c r="Q13" i="62"/>
  <c r="J22" i="62"/>
  <c r="I22" i="62" s="1"/>
  <c r="Q15" i="63"/>
  <c r="J19" i="63"/>
  <c r="I19" i="63" s="1"/>
  <c r="I24" i="63"/>
  <c r="Q23" i="64"/>
  <c r="Q25" i="64"/>
  <c r="H3" i="65"/>
  <c r="J19" i="66"/>
  <c r="K19" i="66" s="1"/>
  <c r="J19" i="67"/>
  <c r="I19" i="67" s="1"/>
  <c r="K31" i="38"/>
  <c r="K31" i="35"/>
  <c r="K31" i="22"/>
  <c r="K31" i="14"/>
  <c r="K31" i="6"/>
  <c r="Q31" i="1"/>
  <c r="Q31" i="53"/>
  <c r="Q31" i="37"/>
  <c r="Q31" i="21"/>
  <c r="J19" i="55"/>
  <c r="K19" i="55" s="1"/>
  <c r="J19" i="23"/>
  <c r="I19" i="23" s="1"/>
  <c r="K31" i="47"/>
  <c r="K31" i="45"/>
  <c r="K31" i="43"/>
  <c r="K31" i="41"/>
  <c r="K31" i="39"/>
  <c r="K31" i="37"/>
  <c r="J19" i="42"/>
  <c r="K19" i="42" s="1"/>
  <c r="J19" i="41"/>
  <c r="K19" i="41" s="1"/>
  <c r="J19" i="60"/>
  <c r="K19" i="60" s="1"/>
  <c r="J19" i="7"/>
  <c r="I19" i="7" s="1"/>
  <c r="J22" i="19"/>
  <c r="K22" i="19" s="1"/>
  <c r="J19" i="2"/>
  <c r="K19" i="2" s="1"/>
  <c r="J22" i="7"/>
  <c r="K22" i="7" s="1"/>
  <c r="J19" i="18"/>
  <c r="K19" i="18" s="1"/>
  <c r="J22" i="25"/>
  <c r="K22" i="25" s="1"/>
  <c r="J22" i="43"/>
  <c r="K22" i="43" s="1"/>
  <c r="J22" i="57"/>
  <c r="I22" i="57" s="1"/>
  <c r="J19" i="56"/>
  <c r="K19" i="56" s="1"/>
  <c r="J22" i="59"/>
  <c r="J19" i="6"/>
  <c r="J22" i="2"/>
  <c r="K22" i="2" s="1"/>
  <c r="J22" i="6"/>
  <c r="I22" i="6" s="1"/>
  <c r="J22" i="20"/>
  <c r="J19" i="43"/>
  <c r="K19" i="43" s="1"/>
  <c r="J22" i="44"/>
  <c r="K22" i="44" s="1"/>
  <c r="J22" i="56"/>
  <c r="K22" i="56" s="1"/>
  <c r="J22" i="60"/>
  <c r="J22" i="34"/>
  <c r="I22" i="34" s="1"/>
  <c r="J19" i="49"/>
  <c r="I19" i="49" s="1"/>
  <c r="J19" i="16"/>
  <c r="K19" i="16" s="1"/>
  <c r="J19" i="19"/>
  <c r="J22" i="65"/>
  <c r="I22" i="65" s="1"/>
  <c r="J19" i="20"/>
  <c r="J22" i="3"/>
  <c r="I22" i="3" s="1"/>
  <c r="J22" i="12"/>
  <c r="K22" i="12" s="1"/>
  <c r="J22" i="16"/>
  <c r="K22" i="16" s="1"/>
  <c r="J19" i="25"/>
  <c r="K19" i="25" s="1"/>
  <c r="J22" i="51"/>
  <c r="I22" i="51" s="1"/>
  <c r="J22" i="61"/>
  <c r="J22" i="39"/>
  <c r="I22" i="28"/>
  <c r="J19" i="40"/>
  <c r="J22" i="42"/>
  <c r="K22" i="42" s="1"/>
  <c r="J3" i="24"/>
  <c r="K3" i="24" s="1"/>
  <c r="J19" i="50"/>
  <c r="J19" i="57"/>
  <c r="K19" i="57" s="1"/>
  <c r="J19" i="12"/>
  <c r="J22" i="49"/>
  <c r="K22" i="49" s="1"/>
  <c r="J19" i="51"/>
  <c r="K19" i="51" s="1"/>
  <c r="J22" i="1"/>
  <c r="I22" i="1" s="1"/>
  <c r="J22" i="18"/>
  <c r="J19" i="27"/>
  <c r="K19" i="27" s="1"/>
  <c r="J19" i="35"/>
  <c r="J22" i="41"/>
  <c r="I21" i="2"/>
  <c r="K21" i="2"/>
  <c r="K15" i="3"/>
  <c r="I15" i="3"/>
  <c r="K8" i="6"/>
  <c r="I8" i="6"/>
  <c r="K26" i="6"/>
  <c r="I26" i="6"/>
  <c r="I24" i="8"/>
  <c r="K24" i="8"/>
  <c r="K4" i="3"/>
  <c r="I4" i="3"/>
  <c r="K5" i="3"/>
  <c r="I5" i="3"/>
  <c r="I16" i="3"/>
  <c r="K16" i="3"/>
  <c r="K17" i="3"/>
  <c r="I17" i="3"/>
  <c r="K24" i="3"/>
  <c r="I24" i="3"/>
  <c r="I25" i="3"/>
  <c r="K25" i="3"/>
  <c r="K26" i="3"/>
  <c r="I26" i="3"/>
  <c r="K27" i="3"/>
  <c r="I27" i="3"/>
  <c r="K8" i="4"/>
  <c r="I8" i="4"/>
  <c r="I9" i="4"/>
  <c r="K9" i="4"/>
  <c r="K22" i="5"/>
  <c r="I22" i="5"/>
  <c r="K23" i="5"/>
  <c r="I23" i="5"/>
  <c r="I24" i="5"/>
  <c r="K24" i="5"/>
  <c r="I30" i="5"/>
  <c r="K30" i="5"/>
  <c r="K9" i="6"/>
  <c r="I9" i="6"/>
  <c r="K10" i="6"/>
  <c r="I10" i="6"/>
  <c r="I10" i="7"/>
  <c r="K10" i="7"/>
  <c r="K11" i="7"/>
  <c r="I11" i="7"/>
  <c r="K4" i="2"/>
  <c r="I4" i="2"/>
  <c r="K30" i="2"/>
  <c r="I30" i="2"/>
  <c r="K24" i="4"/>
  <c r="I24" i="4"/>
  <c r="I17" i="6"/>
  <c r="K17" i="6"/>
  <c r="K5" i="1"/>
  <c r="I5" i="1"/>
  <c r="K29" i="3"/>
  <c r="I29" i="3"/>
  <c r="K10" i="4"/>
  <c r="I10" i="4"/>
  <c r="K27" i="4"/>
  <c r="I27" i="4"/>
  <c r="K12" i="5"/>
  <c r="I12" i="5"/>
  <c r="I13" i="5"/>
  <c r="K13" i="5"/>
  <c r="K25" i="5"/>
  <c r="I25" i="5"/>
  <c r="K11" i="6"/>
  <c r="I11" i="6"/>
  <c r="K27" i="6"/>
  <c r="I27" i="6"/>
  <c r="I28" i="6"/>
  <c r="K28" i="6"/>
  <c r="I12" i="7"/>
  <c r="K12" i="7"/>
  <c r="K20" i="7"/>
  <c r="I20" i="7"/>
  <c r="K28" i="7"/>
  <c r="I28" i="7"/>
  <c r="I29" i="7"/>
  <c r="K29" i="7"/>
  <c r="I21" i="15"/>
  <c r="K21" i="15"/>
  <c r="I28" i="16"/>
  <c r="K28" i="16"/>
  <c r="K25" i="1"/>
  <c r="I25" i="1"/>
  <c r="K18" i="6"/>
  <c r="I18" i="6"/>
  <c r="K9" i="7"/>
  <c r="I9" i="7"/>
  <c r="I14" i="1"/>
  <c r="K14" i="1"/>
  <c r="K23" i="2"/>
  <c r="I23" i="2"/>
  <c r="I28" i="3"/>
  <c r="K28" i="3"/>
  <c r="K6" i="2"/>
  <c r="I6" i="2"/>
  <c r="K16" i="2"/>
  <c r="I16" i="2"/>
  <c r="I24" i="2"/>
  <c r="K24" i="2"/>
  <c r="K25" i="2"/>
  <c r="I25" i="2"/>
  <c r="K26" i="2"/>
  <c r="I26" i="2"/>
  <c r="K7" i="3"/>
  <c r="I7" i="3"/>
  <c r="I20" i="4"/>
  <c r="K20" i="4"/>
  <c r="K28" i="4"/>
  <c r="I28" i="4"/>
  <c r="K14" i="5"/>
  <c r="I14" i="5"/>
  <c r="K12" i="6"/>
  <c r="I12" i="6"/>
  <c r="I20" i="6"/>
  <c r="K20" i="6"/>
  <c r="K21" i="6"/>
  <c r="I21" i="6"/>
  <c r="K29" i="6"/>
  <c r="I29" i="6"/>
  <c r="K4" i="7"/>
  <c r="I4" i="7"/>
  <c r="K13" i="7"/>
  <c r="I13" i="7"/>
  <c r="I21" i="7"/>
  <c r="K21" i="7"/>
  <c r="I26" i="1"/>
  <c r="K26" i="1"/>
  <c r="K15" i="2"/>
  <c r="I15" i="2"/>
  <c r="K18" i="3"/>
  <c r="I18" i="3"/>
  <c r="K7" i="1"/>
  <c r="I7" i="1"/>
  <c r="K17" i="2"/>
  <c r="I17" i="2"/>
  <c r="I27" i="2"/>
  <c r="K27" i="2"/>
  <c r="I8" i="3"/>
  <c r="K8" i="3"/>
  <c r="K9" i="3"/>
  <c r="I9" i="3"/>
  <c r="K20" i="3"/>
  <c r="I20" i="3"/>
  <c r="K11" i="4"/>
  <c r="I11" i="4"/>
  <c r="K21" i="4"/>
  <c r="I21" i="4"/>
  <c r="I29" i="4"/>
  <c r="K29" i="4"/>
  <c r="K4" i="5"/>
  <c r="I4" i="5"/>
  <c r="I5" i="5"/>
  <c r="K5" i="5"/>
  <c r="K15" i="5"/>
  <c r="I15" i="5"/>
  <c r="K26" i="5"/>
  <c r="I26" i="5"/>
  <c r="I27" i="5"/>
  <c r="K27" i="5"/>
  <c r="K4" i="6"/>
  <c r="I4" i="6"/>
  <c r="K5" i="7"/>
  <c r="I5" i="7"/>
  <c r="K23" i="7"/>
  <c r="I23" i="7"/>
  <c r="I13" i="11"/>
  <c r="K13" i="11"/>
  <c r="I6" i="12"/>
  <c r="K6" i="12"/>
  <c r="I7" i="13"/>
  <c r="K7" i="13"/>
  <c r="I4" i="1"/>
  <c r="K4" i="1"/>
  <c r="I23" i="1"/>
  <c r="K23" i="1"/>
  <c r="K30" i="4"/>
  <c r="I30" i="4"/>
  <c r="K11" i="5"/>
  <c r="I11" i="5"/>
  <c r="I13" i="2"/>
  <c r="K13" i="2"/>
  <c r="I6" i="1"/>
  <c r="K6" i="1"/>
  <c r="I5" i="2"/>
  <c r="K5" i="2"/>
  <c r="K14" i="2"/>
  <c r="I14" i="2"/>
  <c r="I26" i="4"/>
  <c r="K26" i="4"/>
  <c r="I28" i="1"/>
  <c r="K28" i="1"/>
  <c r="I7" i="2"/>
  <c r="K7" i="2"/>
  <c r="K8" i="1"/>
  <c r="I8" i="1"/>
  <c r="I9" i="1"/>
  <c r="K9" i="1"/>
  <c r="K10" i="1"/>
  <c r="I10" i="1"/>
  <c r="K11" i="1"/>
  <c r="I11" i="1"/>
  <c r="I18" i="2"/>
  <c r="K18" i="2"/>
  <c r="K28" i="2"/>
  <c r="I28" i="2"/>
  <c r="I29" i="2"/>
  <c r="K29" i="2"/>
  <c r="K10" i="3"/>
  <c r="I10" i="3"/>
  <c r="K21" i="3"/>
  <c r="I21" i="3"/>
  <c r="I30" i="3"/>
  <c r="K30" i="3"/>
  <c r="I12" i="4"/>
  <c r="K12" i="4"/>
  <c r="K13" i="4"/>
  <c r="I13" i="4"/>
  <c r="K14" i="4"/>
  <c r="I14" i="4"/>
  <c r="K6" i="5"/>
  <c r="I6" i="5"/>
  <c r="I16" i="5"/>
  <c r="K16" i="5"/>
  <c r="K17" i="5"/>
  <c r="I17" i="5"/>
  <c r="I18" i="5"/>
  <c r="K18" i="5"/>
  <c r="K28" i="5"/>
  <c r="I28" i="5"/>
  <c r="K13" i="6"/>
  <c r="I13" i="6"/>
  <c r="I14" i="6"/>
  <c r="K14" i="6"/>
  <c r="K14" i="7"/>
  <c r="I14" i="7"/>
  <c r="I15" i="7"/>
  <c r="K15" i="7"/>
  <c r="I24" i="7"/>
  <c r="K24" i="7"/>
  <c r="K25" i="7"/>
  <c r="I25" i="7"/>
  <c r="K30" i="7"/>
  <c r="I30" i="7"/>
  <c r="I11" i="9"/>
  <c r="K11" i="9"/>
  <c r="I4" i="10"/>
  <c r="K4" i="10"/>
  <c r="I27" i="11"/>
  <c r="K27" i="11"/>
  <c r="I28" i="12"/>
  <c r="K28" i="12"/>
  <c r="I29" i="13"/>
  <c r="K29" i="13"/>
  <c r="I29" i="14"/>
  <c r="K29" i="14"/>
  <c r="K24" i="1"/>
  <c r="I24" i="1"/>
  <c r="K7" i="4"/>
  <c r="I7" i="4"/>
  <c r="K27" i="1"/>
  <c r="I27" i="1"/>
  <c r="I6" i="3"/>
  <c r="K6" i="3"/>
  <c r="K25" i="4"/>
  <c r="I25" i="4"/>
  <c r="K16" i="1"/>
  <c r="I16" i="1"/>
  <c r="K29" i="1"/>
  <c r="I29" i="1"/>
  <c r="I17" i="1"/>
  <c r="K17" i="1"/>
  <c r="K18" i="1"/>
  <c r="I18" i="1"/>
  <c r="K8" i="2"/>
  <c r="I8" i="2"/>
  <c r="I20" i="1"/>
  <c r="K20" i="1"/>
  <c r="K21" i="1"/>
  <c r="I21" i="1"/>
  <c r="K9" i="2"/>
  <c r="I9" i="2"/>
  <c r="I11" i="3"/>
  <c r="K11" i="3"/>
  <c r="K12" i="3"/>
  <c r="I12" i="3"/>
  <c r="K13" i="3"/>
  <c r="I13" i="3"/>
  <c r="I15" i="4"/>
  <c r="K15" i="4"/>
  <c r="K7" i="5"/>
  <c r="I7" i="5"/>
  <c r="K29" i="5"/>
  <c r="I29" i="5"/>
  <c r="K5" i="6"/>
  <c r="I5" i="6"/>
  <c r="I6" i="6"/>
  <c r="K6" i="6"/>
  <c r="K15" i="6"/>
  <c r="I15" i="6"/>
  <c r="I23" i="6"/>
  <c r="K23" i="6"/>
  <c r="K24" i="6"/>
  <c r="I24" i="6"/>
  <c r="K6" i="7"/>
  <c r="I6" i="7"/>
  <c r="I7" i="7"/>
  <c r="K7" i="7"/>
  <c r="K16" i="7"/>
  <c r="I16" i="7"/>
  <c r="K26" i="7"/>
  <c r="I26" i="7"/>
  <c r="I26" i="10"/>
  <c r="K26" i="10"/>
  <c r="I24" i="15"/>
  <c r="K24" i="15"/>
  <c r="K13" i="1"/>
  <c r="I13" i="1"/>
  <c r="K18" i="4"/>
  <c r="I18" i="4"/>
  <c r="I18" i="7"/>
  <c r="K18" i="7"/>
  <c r="I14" i="12"/>
  <c r="K14" i="12"/>
  <c r="K15" i="1"/>
  <c r="I15" i="1"/>
  <c r="I12" i="1"/>
  <c r="K12" i="1"/>
  <c r="K30" i="1"/>
  <c r="I30" i="1"/>
  <c r="I10" i="2"/>
  <c r="K10" i="2"/>
  <c r="K11" i="2"/>
  <c r="I11" i="2"/>
  <c r="K12" i="2"/>
  <c r="I12" i="2"/>
  <c r="K20" i="2"/>
  <c r="I20" i="2"/>
  <c r="I14" i="3"/>
  <c r="K14" i="3"/>
  <c r="K23" i="3"/>
  <c r="I23" i="3"/>
  <c r="I4" i="4"/>
  <c r="K4" i="4"/>
  <c r="K5" i="4"/>
  <c r="I5" i="4"/>
  <c r="K6" i="4"/>
  <c r="I6" i="4"/>
  <c r="K16" i="4"/>
  <c r="I16" i="4"/>
  <c r="I17" i="4"/>
  <c r="K17" i="4"/>
  <c r="K23" i="4"/>
  <c r="I23" i="4"/>
  <c r="I8" i="5"/>
  <c r="K8" i="5"/>
  <c r="K9" i="5"/>
  <c r="I9" i="5"/>
  <c r="K10" i="5"/>
  <c r="I10" i="5"/>
  <c r="K20" i="5"/>
  <c r="I20" i="5"/>
  <c r="I21" i="5"/>
  <c r="K21" i="5"/>
  <c r="K7" i="6"/>
  <c r="I7" i="6"/>
  <c r="K16" i="6"/>
  <c r="I16" i="6"/>
  <c r="K25" i="6"/>
  <c r="I25" i="6"/>
  <c r="K8" i="7"/>
  <c r="I8" i="7"/>
  <c r="K17" i="7"/>
  <c r="I17" i="7"/>
  <c r="I23" i="8"/>
  <c r="K23" i="8"/>
  <c r="J3" i="8"/>
  <c r="I18" i="15"/>
  <c r="K18" i="15"/>
  <c r="I21" i="19"/>
  <c r="K21" i="19"/>
  <c r="I19" i="9"/>
  <c r="I28" i="20"/>
  <c r="K28" i="20"/>
  <c r="K27" i="23"/>
  <c r="I27" i="23"/>
  <c r="K29" i="24"/>
  <c r="I29" i="24"/>
  <c r="I21" i="25"/>
  <c r="K21" i="25"/>
  <c r="K30" i="53"/>
  <c r="I30" i="53"/>
  <c r="I6" i="56"/>
  <c r="K6" i="56"/>
  <c r="I13" i="64"/>
  <c r="K13" i="64"/>
  <c r="I17" i="66"/>
  <c r="K17" i="66"/>
  <c r="I30" i="6"/>
  <c r="K6" i="9"/>
  <c r="K7" i="9"/>
  <c r="I7" i="9"/>
  <c r="K20" i="9"/>
  <c r="I20" i="9"/>
  <c r="K24" i="9"/>
  <c r="I24" i="9"/>
  <c r="K6" i="10"/>
  <c r="I6" i="10"/>
  <c r="K13" i="10"/>
  <c r="I13" i="10"/>
  <c r="J19" i="10"/>
  <c r="K24" i="10"/>
  <c r="I24" i="10"/>
  <c r="K16" i="11"/>
  <c r="K17" i="11"/>
  <c r="I17" i="11"/>
  <c r="K26" i="11"/>
  <c r="I26" i="11"/>
  <c r="K4" i="12"/>
  <c r="I4" i="12"/>
  <c r="K13" i="12"/>
  <c r="I13" i="12"/>
  <c r="K26" i="12"/>
  <c r="I26" i="12"/>
  <c r="K10" i="13"/>
  <c r="K11" i="13"/>
  <c r="I11" i="13"/>
  <c r="K20" i="13"/>
  <c r="I20" i="13"/>
  <c r="K27" i="13"/>
  <c r="I27" i="13"/>
  <c r="K23" i="16"/>
  <c r="K24" i="16"/>
  <c r="I24" i="16"/>
  <c r="K21" i="17"/>
  <c r="I21" i="17"/>
  <c r="I28" i="18"/>
  <c r="K28" i="18"/>
  <c r="I18" i="19"/>
  <c r="K18" i="19"/>
  <c r="Y3" i="19"/>
  <c r="I24" i="19"/>
  <c r="K24" i="19"/>
  <c r="K23" i="20"/>
  <c r="K24" i="20"/>
  <c r="I24" i="20"/>
  <c r="K26" i="21"/>
  <c r="I26" i="21"/>
  <c r="K27" i="21"/>
  <c r="I27" i="21"/>
  <c r="K30" i="21"/>
  <c r="I30" i="21"/>
  <c r="J22" i="22"/>
  <c r="K23" i="22"/>
  <c r="I23" i="22"/>
  <c r="K24" i="22"/>
  <c r="I24" i="22"/>
  <c r="K26" i="23"/>
  <c r="K30" i="23"/>
  <c r="I30" i="23"/>
  <c r="K20" i="25"/>
  <c r="I20" i="25"/>
  <c r="K26" i="28"/>
  <c r="I26" i="28"/>
  <c r="I27" i="28"/>
  <c r="K27" i="28"/>
  <c r="K28" i="28"/>
  <c r="I28" i="28"/>
  <c r="K20" i="29"/>
  <c r="I20" i="29"/>
  <c r="I28" i="35"/>
  <c r="K28" i="35"/>
  <c r="K25" i="19"/>
  <c r="I25" i="19"/>
  <c r="K26" i="19"/>
  <c r="I26" i="19"/>
  <c r="K20" i="26"/>
  <c r="I20" i="26"/>
  <c r="K15" i="9"/>
  <c r="I15" i="9"/>
  <c r="I12" i="10"/>
  <c r="K12" i="10"/>
  <c r="K14" i="10"/>
  <c r="I14" i="10"/>
  <c r="K25" i="10"/>
  <c r="I25" i="10"/>
  <c r="K30" i="10"/>
  <c r="I30" i="10"/>
  <c r="K9" i="11"/>
  <c r="I9" i="11"/>
  <c r="I24" i="11"/>
  <c r="K5" i="12"/>
  <c r="I5" i="12"/>
  <c r="I11" i="12"/>
  <c r="K27" i="12"/>
  <c r="I27" i="12"/>
  <c r="Y3" i="13"/>
  <c r="K13" i="13"/>
  <c r="I13" i="13"/>
  <c r="K28" i="13"/>
  <c r="I28" i="13"/>
  <c r="K25" i="14"/>
  <c r="I25" i="14"/>
  <c r="J3" i="14"/>
  <c r="K23" i="15"/>
  <c r="I23" i="15"/>
  <c r="I29" i="15"/>
  <c r="K20" i="19"/>
  <c r="I20" i="19"/>
  <c r="K30" i="19"/>
  <c r="I30" i="19"/>
  <c r="K20" i="20"/>
  <c r="K21" i="20"/>
  <c r="I21" i="20"/>
  <c r="K18" i="23"/>
  <c r="I9" i="66"/>
  <c r="K9" i="66"/>
  <c r="I25" i="8"/>
  <c r="X3" i="9"/>
  <c r="K9" i="9"/>
  <c r="I9" i="9"/>
  <c r="K21" i="9"/>
  <c r="I21" i="9"/>
  <c r="K26" i="9"/>
  <c r="I26" i="9"/>
  <c r="K27" i="9"/>
  <c r="I27" i="9"/>
  <c r="K21" i="10"/>
  <c r="I21" i="10"/>
  <c r="X3" i="11"/>
  <c r="K11" i="11"/>
  <c r="I11" i="11"/>
  <c r="J19" i="11"/>
  <c r="K28" i="11"/>
  <c r="I28" i="11"/>
  <c r="K29" i="11"/>
  <c r="I29" i="11"/>
  <c r="K15" i="12"/>
  <c r="I15" i="12"/>
  <c r="K16" i="12"/>
  <c r="I16" i="12"/>
  <c r="K20" i="12"/>
  <c r="K21" i="12"/>
  <c r="I21" i="12"/>
  <c r="I25" i="12"/>
  <c r="K4" i="13"/>
  <c r="K5" i="13"/>
  <c r="I5" i="13"/>
  <c r="K14" i="13"/>
  <c r="I14" i="13"/>
  <c r="I26" i="13"/>
  <c r="K27" i="14"/>
  <c r="I27" i="14"/>
  <c r="Y3" i="15"/>
  <c r="Y3" i="16"/>
  <c r="K20" i="16"/>
  <c r="K21" i="16"/>
  <c r="I21" i="16"/>
  <c r="K26" i="16"/>
  <c r="I26" i="16"/>
  <c r="K23" i="17"/>
  <c r="I23" i="17"/>
  <c r="K25" i="17"/>
  <c r="I25" i="17"/>
  <c r="K27" i="17"/>
  <c r="I27" i="17"/>
  <c r="K29" i="17"/>
  <c r="I29" i="17"/>
  <c r="K23" i="18"/>
  <c r="K24" i="18"/>
  <c r="I24" i="18"/>
  <c r="K27" i="19"/>
  <c r="K28" i="19"/>
  <c r="I28" i="19"/>
  <c r="K18" i="20"/>
  <c r="I18" i="20"/>
  <c r="K28" i="21"/>
  <c r="I28" i="21"/>
  <c r="K23" i="23"/>
  <c r="I23" i="23"/>
  <c r="K30" i="24"/>
  <c r="I30" i="24"/>
  <c r="K5" i="10"/>
  <c r="I5" i="10"/>
  <c r="K12" i="12"/>
  <c r="I12" i="12"/>
  <c r="K20" i="22"/>
  <c r="I20" i="22"/>
  <c r="K29" i="53"/>
  <c r="Y3" i="9"/>
  <c r="I8" i="9"/>
  <c r="K10" i="9"/>
  <c r="I10" i="9"/>
  <c r="K17" i="9"/>
  <c r="I17" i="9"/>
  <c r="I25" i="9"/>
  <c r="K25" i="9"/>
  <c r="K8" i="10"/>
  <c r="I8" i="10"/>
  <c r="Y3" i="10"/>
  <c r="I20" i="10"/>
  <c r="K27" i="10"/>
  <c r="I27" i="10"/>
  <c r="K28" i="10"/>
  <c r="I28" i="10"/>
  <c r="K12" i="11"/>
  <c r="I12" i="11"/>
  <c r="I18" i="11"/>
  <c r="K20" i="11"/>
  <c r="I20" i="11"/>
  <c r="K7" i="12"/>
  <c r="I7" i="12"/>
  <c r="K8" i="12"/>
  <c r="I8" i="12"/>
  <c r="K29" i="12"/>
  <c r="I29" i="12"/>
  <c r="K6" i="13"/>
  <c r="I6" i="13"/>
  <c r="X3" i="13"/>
  <c r="I12" i="13"/>
  <c r="K21" i="13"/>
  <c r="K28" i="14"/>
  <c r="I28" i="14"/>
  <c r="K20" i="15"/>
  <c r="I20" i="15"/>
  <c r="K25" i="15"/>
  <c r="I25" i="15"/>
  <c r="K26" i="15"/>
  <c r="I26" i="15"/>
  <c r="K30" i="15"/>
  <c r="I30" i="15"/>
  <c r="I25" i="16"/>
  <c r="K27" i="16"/>
  <c r="I27" i="16"/>
  <c r="K26" i="20"/>
  <c r="I26" i="20"/>
  <c r="I25" i="24"/>
  <c r="K25" i="24"/>
  <c r="K26" i="25"/>
  <c r="I26" i="25"/>
  <c r="I18" i="27"/>
  <c r="K18" i="27"/>
  <c r="I5" i="11"/>
  <c r="K5" i="11"/>
  <c r="I27" i="7"/>
  <c r="K4" i="9"/>
  <c r="I4" i="9"/>
  <c r="I16" i="9"/>
  <c r="K18" i="9"/>
  <c r="I18" i="9"/>
  <c r="K15" i="10"/>
  <c r="K16" i="10"/>
  <c r="I16" i="10"/>
  <c r="J22" i="10"/>
  <c r="K4" i="11"/>
  <c r="I4" i="11"/>
  <c r="I10" i="11"/>
  <c r="H3" i="12"/>
  <c r="I4" i="13"/>
  <c r="K16" i="13"/>
  <c r="I16" i="13"/>
  <c r="K17" i="13"/>
  <c r="I17" i="13"/>
  <c r="K23" i="13"/>
  <c r="I23" i="13"/>
  <c r="I26" i="14"/>
  <c r="K18" i="16"/>
  <c r="I18" i="16"/>
  <c r="Y3" i="18"/>
  <c r="K20" i="18"/>
  <c r="K21" i="18"/>
  <c r="I21" i="18"/>
  <c r="K26" i="18"/>
  <c r="I26" i="18"/>
  <c r="K27" i="20"/>
  <c r="I27" i="20"/>
  <c r="J19" i="22"/>
  <c r="K27" i="24"/>
  <c r="I27" i="24"/>
  <c r="K26" i="8"/>
  <c r="K24" i="12"/>
  <c r="I24" i="12"/>
  <c r="K21" i="64"/>
  <c r="I21" i="64"/>
  <c r="K5" i="9"/>
  <c r="I5" i="9"/>
  <c r="K12" i="9"/>
  <c r="I12" i="9"/>
  <c r="I22" i="9"/>
  <c r="K22" i="9"/>
  <c r="X3" i="10"/>
  <c r="K10" i="10"/>
  <c r="I10" i="10"/>
  <c r="K14" i="11"/>
  <c r="I14" i="11"/>
  <c r="K15" i="11"/>
  <c r="I15" i="11"/>
  <c r="K18" i="12"/>
  <c r="I18" i="12"/>
  <c r="K8" i="13"/>
  <c r="I8" i="13"/>
  <c r="K9" i="13"/>
  <c r="I9" i="13"/>
  <c r="I15" i="13"/>
  <c r="K15" i="13"/>
  <c r="K30" i="14"/>
  <c r="I30" i="14"/>
  <c r="K29" i="16"/>
  <c r="I29" i="16"/>
  <c r="K24" i="17"/>
  <c r="K26" i="17"/>
  <c r="K27" i="18"/>
  <c r="I27" i="18"/>
  <c r="K23" i="19"/>
  <c r="I23" i="19"/>
  <c r="I29" i="21"/>
  <c r="K29" i="21"/>
  <c r="I18" i="22"/>
  <c r="K18" i="22"/>
  <c r="Y3" i="22"/>
  <c r="K30" i="22"/>
  <c r="I30" i="22"/>
  <c r="I20" i="23"/>
  <c r="K20" i="23"/>
  <c r="K25" i="23"/>
  <c r="I25" i="23"/>
  <c r="K25" i="11"/>
  <c r="I25" i="11"/>
  <c r="K25" i="13"/>
  <c r="I25" i="13"/>
  <c r="K29" i="18"/>
  <c r="I29" i="18"/>
  <c r="K4" i="55"/>
  <c r="I4" i="55"/>
  <c r="K14" i="64"/>
  <c r="I14" i="64"/>
  <c r="Q25" i="8"/>
  <c r="K13" i="9"/>
  <c r="I13" i="9"/>
  <c r="K23" i="9"/>
  <c r="I23" i="9"/>
  <c r="K29" i="9"/>
  <c r="I29" i="9"/>
  <c r="K11" i="10"/>
  <c r="I11" i="10"/>
  <c r="K18" i="10"/>
  <c r="I18" i="10"/>
  <c r="K29" i="10"/>
  <c r="K6" i="11"/>
  <c r="I6" i="11"/>
  <c r="K7" i="11"/>
  <c r="I7" i="11"/>
  <c r="K23" i="11"/>
  <c r="I23" i="11"/>
  <c r="K9" i="12"/>
  <c r="K10" i="12"/>
  <c r="I10" i="12"/>
  <c r="K30" i="12"/>
  <c r="I30" i="12"/>
  <c r="K30" i="13"/>
  <c r="I30" i="13"/>
  <c r="K27" i="15"/>
  <c r="K28" i="15"/>
  <c r="I28" i="15"/>
  <c r="K18" i="18"/>
  <c r="I18" i="18"/>
  <c r="K29" i="20"/>
  <c r="I29" i="20"/>
  <c r="K21" i="22"/>
  <c r="I21" i="22"/>
  <c r="K26" i="26"/>
  <c r="I26" i="26"/>
  <c r="K27" i="26"/>
  <c r="I27" i="26"/>
  <c r="I30" i="18"/>
  <c r="I30" i="20"/>
  <c r="I23" i="21"/>
  <c r="I25" i="21"/>
  <c r="I27" i="22"/>
  <c r="I29" i="22"/>
  <c r="I29" i="25"/>
  <c r="K29" i="25"/>
  <c r="I19" i="26"/>
  <c r="K19" i="26"/>
  <c r="I25" i="26"/>
  <c r="K25" i="26"/>
  <c r="K20" i="27"/>
  <c r="I20" i="27"/>
  <c r="K30" i="27"/>
  <c r="I30" i="27"/>
  <c r="I30" i="37"/>
  <c r="K30" i="37"/>
  <c r="K24" i="39"/>
  <c r="I24" i="39"/>
  <c r="I23" i="42"/>
  <c r="K23" i="42"/>
  <c r="I18" i="43"/>
  <c r="K18" i="43"/>
  <c r="K21" i="26"/>
  <c r="I21" i="26"/>
  <c r="K29" i="26"/>
  <c r="I29" i="26"/>
  <c r="K27" i="27"/>
  <c r="I27" i="27"/>
  <c r="K30" i="36"/>
  <c r="I30" i="36"/>
  <c r="K25" i="22"/>
  <c r="K29" i="23"/>
  <c r="K19" i="24"/>
  <c r="K20" i="24"/>
  <c r="I20" i="24"/>
  <c r="K22" i="24"/>
  <c r="K23" i="24"/>
  <c r="I23" i="24"/>
  <c r="K26" i="24"/>
  <c r="I26" i="24"/>
  <c r="K18" i="25"/>
  <c r="K27" i="25"/>
  <c r="I27" i="25"/>
  <c r="K30" i="25"/>
  <c r="I30" i="25"/>
  <c r="K28" i="26"/>
  <c r="K20" i="28"/>
  <c r="I20" i="28"/>
  <c r="K21" i="28"/>
  <c r="I21" i="28"/>
  <c r="I30" i="29"/>
  <c r="K30" i="29"/>
  <c r="I28" i="42"/>
  <c r="K28" i="42"/>
  <c r="I21" i="43"/>
  <c r="K21" i="43"/>
  <c r="X3" i="24"/>
  <c r="K23" i="26"/>
  <c r="I23" i="26"/>
  <c r="K21" i="27"/>
  <c r="K23" i="27"/>
  <c r="I23" i="27"/>
  <c r="K28" i="27"/>
  <c r="I28" i="27"/>
  <c r="K18" i="28"/>
  <c r="I25" i="29"/>
  <c r="K25" i="29"/>
  <c r="I26" i="30"/>
  <c r="K26" i="30"/>
  <c r="I19" i="32"/>
  <c r="K19" i="32"/>
  <c r="I20" i="17"/>
  <c r="I20" i="21"/>
  <c r="Q25" i="22"/>
  <c r="I28" i="23"/>
  <c r="Q29" i="23"/>
  <c r="Q19" i="24"/>
  <c r="Q22" i="24"/>
  <c r="I23" i="25"/>
  <c r="I30" i="26"/>
  <c r="K23" i="28"/>
  <c r="I23" i="28"/>
  <c r="K23" i="29"/>
  <c r="I23" i="29"/>
  <c r="K25" i="35"/>
  <c r="I25" i="35"/>
  <c r="X3" i="22"/>
  <c r="K18" i="26"/>
  <c r="I18" i="26"/>
  <c r="K24" i="26"/>
  <c r="I24" i="26"/>
  <c r="K25" i="27"/>
  <c r="I25" i="27"/>
  <c r="I28" i="36"/>
  <c r="K28" i="36"/>
  <c r="Q19" i="22"/>
  <c r="Q20" i="24"/>
  <c r="Q23" i="24"/>
  <c r="K24" i="25"/>
  <c r="K25" i="25"/>
  <c r="I25" i="25"/>
  <c r="Q27" i="25"/>
  <c r="X3" i="27"/>
  <c r="K24" i="27"/>
  <c r="K29" i="27"/>
  <c r="I29" i="27"/>
  <c r="K21" i="35"/>
  <c r="I21" i="35"/>
  <c r="K24" i="41"/>
  <c r="I24" i="41"/>
  <c r="J19" i="29"/>
  <c r="K26" i="29"/>
  <c r="I26" i="29"/>
  <c r="K24" i="30"/>
  <c r="I24" i="30"/>
  <c r="J22" i="31"/>
  <c r="K23" i="31"/>
  <c r="I23" i="31"/>
  <c r="K24" i="31"/>
  <c r="I24" i="31"/>
  <c r="J22" i="32"/>
  <c r="K26" i="35"/>
  <c r="I26" i="35"/>
  <c r="K29" i="40"/>
  <c r="I29" i="40"/>
  <c r="I20" i="42"/>
  <c r="K20" i="42"/>
  <c r="I29" i="46"/>
  <c r="K29" i="46"/>
  <c r="I24" i="48"/>
  <c r="K24" i="48"/>
  <c r="I25" i="48"/>
  <c r="K25" i="48"/>
  <c r="I20" i="50"/>
  <c r="K20" i="50"/>
  <c r="J19" i="28"/>
  <c r="I25" i="28"/>
  <c r="K21" i="29"/>
  <c r="I21" i="29"/>
  <c r="K18" i="30"/>
  <c r="I18" i="30"/>
  <c r="I23" i="30"/>
  <c r="K25" i="30"/>
  <c r="I25" i="30"/>
  <c r="K30" i="30"/>
  <c r="I30" i="30"/>
  <c r="I30" i="31"/>
  <c r="K30" i="31"/>
  <c r="I21" i="32"/>
  <c r="K21" i="32"/>
  <c r="K27" i="35"/>
  <c r="I27" i="35"/>
  <c r="K26" i="39"/>
  <c r="I26" i="39"/>
  <c r="K30" i="39"/>
  <c r="I30" i="39"/>
  <c r="K21" i="40"/>
  <c r="I21" i="40"/>
  <c r="K29" i="42"/>
  <c r="I29" i="42"/>
  <c r="I27" i="46"/>
  <c r="K27" i="46"/>
  <c r="K18" i="48"/>
  <c r="I18" i="48"/>
  <c r="K28" i="29"/>
  <c r="I28" i="29"/>
  <c r="K18" i="31"/>
  <c r="I18" i="31"/>
  <c r="K18" i="35"/>
  <c r="I18" i="35"/>
  <c r="Y3" i="35"/>
  <c r="K20" i="39"/>
  <c r="I20" i="39"/>
  <c r="K22" i="40"/>
  <c r="I22" i="40"/>
  <c r="K23" i="40"/>
  <c r="I23" i="40"/>
  <c r="K20" i="41"/>
  <c r="K21" i="41"/>
  <c r="I21" i="41"/>
  <c r="K21" i="46"/>
  <c r="I21" i="46"/>
  <c r="I25" i="46"/>
  <c r="K25" i="46"/>
  <c r="X3" i="29"/>
  <c r="I27" i="29"/>
  <c r="K29" i="29"/>
  <c r="I29" i="29"/>
  <c r="K27" i="30"/>
  <c r="I27" i="30"/>
  <c r="K28" i="30"/>
  <c r="I28" i="30"/>
  <c r="K26" i="31"/>
  <c r="I26" i="31"/>
  <c r="I23" i="32"/>
  <c r="K29" i="35"/>
  <c r="I29" i="35"/>
  <c r="K29" i="36"/>
  <c r="I29" i="36"/>
  <c r="K30" i="38"/>
  <c r="I30" i="38"/>
  <c r="K28" i="39"/>
  <c r="I28" i="39"/>
  <c r="I26" i="41"/>
  <c r="K21" i="42"/>
  <c r="K20" i="44"/>
  <c r="I20" i="44"/>
  <c r="I23" i="46"/>
  <c r="K23" i="46"/>
  <c r="J22" i="29"/>
  <c r="K21" i="30"/>
  <c r="I21" i="30"/>
  <c r="I25" i="32"/>
  <c r="K25" i="40"/>
  <c r="I25" i="40"/>
  <c r="K18" i="41"/>
  <c r="I18" i="41"/>
  <c r="K30" i="42"/>
  <c r="I30" i="42"/>
  <c r="I19" i="46"/>
  <c r="K18" i="47"/>
  <c r="I18" i="47"/>
  <c r="K18" i="29"/>
  <c r="I18" i="29"/>
  <c r="K24" i="29"/>
  <c r="I24" i="29"/>
  <c r="K20" i="31"/>
  <c r="I20" i="31"/>
  <c r="K21" i="31"/>
  <c r="I21" i="31"/>
  <c r="K28" i="31"/>
  <c r="I28" i="31"/>
  <c r="I27" i="32"/>
  <c r="I3" i="33"/>
  <c r="K24" i="35"/>
  <c r="I24" i="35"/>
  <c r="J3" i="36"/>
  <c r="K29" i="28"/>
  <c r="J22" i="30"/>
  <c r="K29" i="30"/>
  <c r="K29" i="31"/>
  <c r="I29" i="31"/>
  <c r="K20" i="32"/>
  <c r="I20" i="32"/>
  <c r="I29" i="32"/>
  <c r="K30" i="32"/>
  <c r="I30" i="32"/>
  <c r="H3" i="34"/>
  <c r="K30" i="35"/>
  <c r="I30" i="35"/>
  <c r="J3" i="37"/>
  <c r="K27" i="40"/>
  <c r="I27" i="40"/>
  <c r="I24" i="43"/>
  <c r="K24" i="43"/>
  <c r="K25" i="43"/>
  <c r="I25" i="43"/>
  <c r="K25" i="45"/>
  <c r="I25" i="45"/>
  <c r="X3" i="42"/>
  <c r="K24" i="46"/>
  <c r="I24" i="46"/>
  <c r="K26" i="46"/>
  <c r="I26" i="46"/>
  <c r="K28" i="46"/>
  <c r="I28" i="46"/>
  <c r="J19" i="47"/>
  <c r="K20" i="47"/>
  <c r="I20" i="47"/>
  <c r="K28" i="47"/>
  <c r="I28" i="47"/>
  <c r="K24" i="50"/>
  <c r="I24" i="50"/>
  <c r="K26" i="50"/>
  <c r="I26" i="50"/>
  <c r="I29" i="52"/>
  <c r="K29" i="52"/>
  <c r="K17" i="58"/>
  <c r="I17" i="58"/>
  <c r="I18" i="58"/>
  <c r="K18" i="58"/>
  <c r="I11" i="59"/>
  <c r="K11" i="59"/>
  <c r="K24" i="44"/>
  <c r="I24" i="44"/>
  <c r="K26" i="44"/>
  <c r="I26" i="44"/>
  <c r="K28" i="44"/>
  <c r="I28" i="44"/>
  <c r="I18" i="45"/>
  <c r="I24" i="45"/>
  <c r="K27" i="47"/>
  <c r="I27" i="47"/>
  <c r="K27" i="48"/>
  <c r="I27" i="48"/>
  <c r="I21" i="44"/>
  <c r="K20" i="45"/>
  <c r="I20" i="45"/>
  <c r="K26" i="45"/>
  <c r="I26" i="45"/>
  <c r="X3" i="49"/>
  <c r="K26" i="51"/>
  <c r="I26" i="51"/>
  <c r="K26" i="53"/>
  <c r="I26" i="53"/>
  <c r="K26" i="54"/>
  <c r="I26" i="54"/>
  <c r="K12" i="55"/>
  <c r="I12" i="55"/>
  <c r="K14" i="55"/>
  <c r="I14" i="55"/>
  <c r="K21" i="56"/>
  <c r="I21" i="56"/>
  <c r="I24" i="32"/>
  <c r="I26" i="32"/>
  <c r="I28" i="32"/>
  <c r="K20" i="43"/>
  <c r="I20" i="43"/>
  <c r="K23" i="43"/>
  <c r="I23" i="43"/>
  <c r="K30" i="46"/>
  <c r="I30" i="46"/>
  <c r="I21" i="47"/>
  <c r="J22" i="47"/>
  <c r="K23" i="47"/>
  <c r="I23" i="47"/>
  <c r="K29" i="47"/>
  <c r="K20" i="48"/>
  <c r="I20" i="48"/>
  <c r="K15" i="51"/>
  <c r="I15" i="51"/>
  <c r="I7" i="55"/>
  <c r="K7" i="55"/>
  <c r="I15" i="55"/>
  <c r="K15" i="55"/>
  <c r="Q26" i="42"/>
  <c r="X3" i="44"/>
  <c r="I23" i="44"/>
  <c r="K23" i="44"/>
  <c r="I25" i="44"/>
  <c r="K25" i="44"/>
  <c r="I27" i="44"/>
  <c r="K27" i="44"/>
  <c r="I29" i="44"/>
  <c r="K29" i="44"/>
  <c r="K30" i="44"/>
  <c r="I30" i="44"/>
  <c r="K21" i="48"/>
  <c r="I21" i="48"/>
  <c r="K22" i="48"/>
  <c r="K29" i="48"/>
  <c r="I29" i="48"/>
  <c r="I28" i="50"/>
  <c r="I28" i="51"/>
  <c r="K28" i="51"/>
  <c r="K9" i="55"/>
  <c r="I9" i="55"/>
  <c r="I23" i="41"/>
  <c r="K25" i="41"/>
  <c r="I25" i="41"/>
  <c r="Q19" i="43"/>
  <c r="Q22" i="43"/>
  <c r="Q25" i="43"/>
  <c r="I27" i="45"/>
  <c r="K27" i="45"/>
  <c r="K29" i="45"/>
  <c r="I29" i="45"/>
  <c r="K25" i="47"/>
  <c r="I25" i="47"/>
  <c r="X3" i="48"/>
  <c r="K23" i="48"/>
  <c r="I23" i="48"/>
  <c r="I26" i="49"/>
  <c r="K26" i="49"/>
  <c r="K11" i="51"/>
  <c r="I11" i="51"/>
  <c r="I29" i="54"/>
  <c r="K29" i="54"/>
  <c r="I18" i="55"/>
  <c r="K18" i="55"/>
  <c r="Q20" i="42"/>
  <c r="Q22" i="42"/>
  <c r="I27" i="43"/>
  <c r="K27" i="43"/>
  <c r="K29" i="43"/>
  <c r="I29" i="43"/>
  <c r="K23" i="45"/>
  <c r="I23" i="45"/>
  <c r="K20" i="46"/>
  <c r="I20" i="46"/>
  <c r="Y3" i="47"/>
  <c r="K26" i="47"/>
  <c r="I26" i="47"/>
  <c r="K30" i="47"/>
  <c r="I30" i="47"/>
  <c r="K27" i="52"/>
  <c r="I27" i="52"/>
  <c r="Q17" i="51"/>
  <c r="K27" i="51"/>
  <c r="I27" i="51"/>
  <c r="Q29" i="51"/>
  <c r="J3" i="52"/>
  <c r="K26" i="52"/>
  <c r="K28" i="52"/>
  <c r="I28" i="52"/>
  <c r="Q30" i="52"/>
  <c r="K5" i="55"/>
  <c r="I5" i="55"/>
  <c r="I17" i="56"/>
  <c r="K17" i="56"/>
  <c r="I10" i="58"/>
  <c r="K10" i="58"/>
  <c r="K27" i="59"/>
  <c r="I27" i="59"/>
  <c r="K28" i="59"/>
  <c r="I28" i="59"/>
  <c r="I28" i="60"/>
  <c r="K28" i="60"/>
  <c r="K26" i="61"/>
  <c r="I26" i="61"/>
  <c r="K21" i="49"/>
  <c r="K27" i="49"/>
  <c r="I27" i="49"/>
  <c r="H3" i="51"/>
  <c r="I4" i="51"/>
  <c r="K6" i="55"/>
  <c r="I6" i="55"/>
  <c r="K12" i="58"/>
  <c r="I12" i="58"/>
  <c r="I21" i="58"/>
  <c r="K21" i="58"/>
  <c r="K25" i="61"/>
  <c r="I25" i="61"/>
  <c r="K30" i="49"/>
  <c r="I30" i="49"/>
  <c r="K21" i="50"/>
  <c r="I21" i="50"/>
  <c r="J5" i="51"/>
  <c r="J8" i="51"/>
  <c r="K27" i="53"/>
  <c r="I27" i="53"/>
  <c r="K30" i="54"/>
  <c r="I30" i="54"/>
  <c r="K10" i="55"/>
  <c r="K11" i="56"/>
  <c r="I11" i="56"/>
  <c r="K27" i="57"/>
  <c r="I27" i="57"/>
  <c r="K5" i="58"/>
  <c r="K6" i="58"/>
  <c r="I6" i="58"/>
  <c r="K21" i="59"/>
  <c r="I21" i="59"/>
  <c r="K18" i="49"/>
  <c r="K6" i="51"/>
  <c r="I6" i="51"/>
  <c r="J9" i="51"/>
  <c r="J12" i="51"/>
  <c r="K23" i="51"/>
  <c r="K28" i="53"/>
  <c r="I28" i="53"/>
  <c r="K11" i="55"/>
  <c r="I11" i="55"/>
  <c r="K16" i="55"/>
  <c r="I16" i="55"/>
  <c r="I28" i="49"/>
  <c r="K10" i="51"/>
  <c r="I10" i="51"/>
  <c r="J13" i="51"/>
  <c r="J16" i="51"/>
  <c r="K24" i="51"/>
  <c r="I24" i="51"/>
  <c r="K29" i="51"/>
  <c r="I29" i="51"/>
  <c r="K30" i="52"/>
  <c r="I30" i="52"/>
  <c r="I22" i="55"/>
  <c r="K22" i="55"/>
  <c r="K7" i="56"/>
  <c r="I7" i="56"/>
  <c r="Y3" i="57"/>
  <c r="K16" i="57"/>
  <c r="I16" i="57"/>
  <c r="I17" i="57"/>
  <c r="K17" i="57"/>
  <c r="K18" i="57"/>
  <c r="I18" i="57"/>
  <c r="I23" i="57"/>
  <c r="K23" i="57"/>
  <c r="K14" i="59"/>
  <c r="K15" i="59"/>
  <c r="I15" i="59"/>
  <c r="K24" i="49"/>
  <c r="I24" i="49"/>
  <c r="K14" i="51"/>
  <c r="I14" i="51"/>
  <c r="K17" i="51"/>
  <c r="I17" i="51"/>
  <c r="K21" i="51"/>
  <c r="I21" i="51"/>
  <c r="K27" i="54"/>
  <c r="I27" i="54"/>
  <c r="X3" i="55"/>
  <c r="K8" i="55"/>
  <c r="I8" i="55"/>
  <c r="K25" i="58"/>
  <c r="I25" i="58"/>
  <c r="K7" i="59"/>
  <c r="I7" i="59"/>
  <c r="K8" i="59"/>
  <c r="I8" i="59"/>
  <c r="Q25" i="48"/>
  <c r="K25" i="49"/>
  <c r="I25" i="49"/>
  <c r="K29" i="49"/>
  <c r="Q9" i="51"/>
  <c r="K18" i="51"/>
  <c r="I18" i="51"/>
  <c r="K28" i="54"/>
  <c r="I28" i="54"/>
  <c r="Q30" i="54"/>
  <c r="Y3" i="55"/>
  <c r="K13" i="55"/>
  <c r="I13" i="55"/>
  <c r="I17" i="55"/>
  <c r="K27" i="55"/>
  <c r="K28" i="55"/>
  <c r="I28" i="55"/>
  <c r="K27" i="56"/>
  <c r="I27" i="56"/>
  <c r="I28" i="56"/>
  <c r="K28" i="56"/>
  <c r="K29" i="56"/>
  <c r="I29" i="56"/>
  <c r="I24" i="58"/>
  <c r="K24" i="58"/>
  <c r="I14" i="63"/>
  <c r="K14" i="63"/>
  <c r="K18" i="56"/>
  <c r="I18" i="56"/>
  <c r="K11" i="57"/>
  <c r="I11" i="57"/>
  <c r="J19" i="58"/>
  <c r="K26" i="58"/>
  <c r="I26" i="58"/>
  <c r="K30" i="58"/>
  <c r="I30" i="58"/>
  <c r="K9" i="59"/>
  <c r="I9" i="59"/>
  <c r="K16" i="61"/>
  <c r="I16" i="61"/>
  <c r="K17" i="61"/>
  <c r="I17" i="61"/>
  <c r="K13" i="63"/>
  <c r="I13" i="63"/>
  <c r="K12" i="56"/>
  <c r="I12" i="56"/>
  <c r="K24" i="57"/>
  <c r="I24" i="57"/>
  <c r="I28" i="57"/>
  <c r="K29" i="57"/>
  <c r="I29" i="57"/>
  <c r="X3" i="58"/>
  <c r="K20" i="58"/>
  <c r="I20" i="58"/>
  <c r="K4" i="59"/>
  <c r="I4" i="59"/>
  <c r="Y3" i="59"/>
  <c r="K10" i="59"/>
  <c r="I10" i="59"/>
  <c r="K17" i="59"/>
  <c r="I17" i="59"/>
  <c r="K23" i="59"/>
  <c r="I23" i="59"/>
  <c r="K18" i="60"/>
  <c r="I18" i="60"/>
  <c r="K5" i="63"/>
  <c r="I5" i="63"/>
  <c r="I23" i="50"/>
  <c r="I25" i="50"/>
  <c r="I27" i="50"/>
  <c r="I29" i="50"/>
  <c r="K25" i="55"/>
  <c r="K26" i="55"/>
  <c r="I26" i="55"/>
  <c r="Q28" i="55"/>
  <c r="X3" i="56"/>
  <c r="K13" i="56"/>
  <c r="I13" i="56"/>
  <c r="Y3" i="58"/>
  <c r="I7" i="58"/>
  <c r="K8" i="58"/>
  <c r="I8" i="58"/>
  <c r="K13" i="58"/>
  <c r="K14" i="58"/>
  <c r="I14" i="58"/>
  <c r="K12" i="59"/>
  <c r="I12" i="59"/>
  <c r="I16" i="59"/>
  <c r="K18" i="59"/>
  <c r="I18" i="59"/>
  <c r="K24" i="59"/>
  <c r="I24" i="59"/>
  <c r="K24" i="60"/>
  <c r="I24" i="60"/>
  <c r="K4" i="56"/>
  <c r="I4" i="56"/>
  <c r="K15" i="56"/>
  <c r="I15" i="56"/>
  <c r="K24" i="56"/>
  <c r="I24" i="56"/>
  <c r="K30" i="56"/>
  <c r="I30" i="56"/>
  <c r="K13" i="57"/>
  <c r="I13" i="57"/>
  <c r="K25" i="57"/>
  <c r="I25" i="57"/>
  <c r="K9" i="58"/>
  <c r="I9" i="58"/>
  <c r="K22" i="58"/>
  <c r="I22" i="58"/>
  <c r="K28" i="58"/>
  <c r="I28" i="58"/>
  <c r="K5" i="59"/>
  <c r="I5" i="59"/>
  <c r="K7" i="60"/>
  <c r="I7" i="60"/>
  <c r="K8" i="60"/>
  <c r="I8" i="60"/>
  <c r="I14" i="60"/>
  <c r="K14" i="60"/>
  <c r="K4" i="61"/>
  <c r="I4" i="61"/>
  <c r="K5" i="61"/>
  <c r="I5" i="61"/>
  <c r="K11" i="61"/>
  <c r="I11" i="61"/>
  <c r="I16" i="62"/>
  <c r="K16" i="62"/>
  <c r="K5" i="56"/>
  <c r="I5" i="56"/>
  <c r="K21" i="57"/>
  <c r="I21" i="57"/>
  <c r="K4" i="58"/>
  <c r="I4" i="58"/>
  <c r="K23" i="58"/>
  <c r="I23" i="58"/>
  <c r="K13" i="59"/>
  <c r="I13" i="59"/>
  <c r="K5" i="62"/>
  <c r="I5" i="62"/>
  <c r="I30" i="62"/>
  <c r="K30" i="62"/>
  <c r="K10" i="56"/>
  <c r="I10" i="56"/>
  <c r="I14" i="56"/>
  <c r="K14" i="56"/>
  <c r="K16" i="56"/>
  <c r="I16" i="56"/>
  <c r="K26" i="56"/>
  <c r="I26" i="56"/>
  <c r="X3" i="57"/>
  <c r="K15" i="57"/>
  <c r="I15" i="57"/>
  <c r="I20" i="57"/>
  <c r="K20" i="57"/>
  <c r="K11" i="58"/>
  <c r="I11" i="58"/>
  <c r="K16" i="58"/>
  <c r="I16" i="58"/>
  <c r="I19" i="59"/>
  <c r="K19" i="59"/>
  <c r="K20" i="59"/>
  <c r="I20" i="59"/>
  <c r="I25" i="59"/>
  <c r="K25" i="59"/>
  <c r="K4" i="62"/>
  <c r="I4" i="62"/>
  <c r="K12" i="62"/>
  <c r="I12" i="62"/>
  <c r="K26" i="62"/>
  <c r="I26" i="62"/>
  <c r="I15" i="61"/>
  <c r="K15" i="61"/>
  <c r="I29" i="61"/>
  <c r="K29" i="61"/>
  <c r="K6" i="62"/>
  <c r="I6" i="62"/>
  <c r="K28" i="62"/>
  <c r="I28" i="62"/>
  <c r="K7" i="63"/>
  <c r="I7" i="63"/>
  <c r="I26" i="63"/>
  <c r="K26" i="63"/>
  <c r="K27" i="63"/>
  <c r="I27" i="63"/>
  <c r="K28" i="63"/>
  <c r="I28" i="63"/>
  <c r="I24" i="67"/>
  <c r="K24" i="67"/>
  <c r="I30" i="57"/>
  <c r="H3" i="60"/>
  <c r="K16" i="60"/>
  <c r="I16" i="60"/>
  <c r="K23" i="61"/>
  <c r="I23" i="61"/>
  <c r="I30" i="61"/>
  <c r="K18" i="62"/>
  <c r="I18" i="62"/>
  <c r="K16" i="63"/>
  <c r="I16" i="63"/>
  <c r="I5" i="64"/>
  <c r="K5" i="64"/>
  <c r="K6" i="64"/>
  <c r="I6" i="64"/>
  <c r="K11" i="65"/>
  <c r="I11" i="65"/>
  <c r="I25" i="65"/>
  <c r="K25" i="65"/>
  <c r="I4" i="60"/>
  <c r="I29" i="60"/>
  <c r="K13" i="61"/>
  <c r="I13" i="61"/>
  <c r="I27" i="62"/>
  <c r="I6" i="63"/>
  <c r="K24" i="64"/>
  <c r="I24" i="64"/>
  <c r="I15" i="60"/>
  <c r="K26" i="60"/>
  <c r="I26" i="60"/>
  <c r="K30" i="60"/>
  <c r="I30" i="60"/>
  <c r="I12" i="61"/>
  <c r="I17" i="62"/>
  <c r="K24" i="62"/>
  <c r="I24" i="62"/>
  <c r="K18" i="64"/>
  <c r="I18" i="64"/>
  <c r="K12" i="60"/>
  <c r="I12" i="60"/>
  <c r="I25" i="60"/>
  <c r="K9" i="61"/>
  <c r="I9" i="61"/>
  <c r="K20" i="61"/>
  <c r="I20" i="61"/>
  <c r="Y3" i="62"/>
  <c r="K14" i="62"/>
  <c r="I14" i="62"/>
  <c r="K17" i="63"/>
  <c r="K10" i="64"/>
  <c r="I10" i="64"/>
  <c r="I14" i="65"/>
  <c r="K14" i="65"/>
  <c r="I23" i="66"/>
  <c r="K23" i="66"/>
  <c r="I21" i="67"/>
  <c r="K21" i="67"/>
  <c r="K10" i="60"/>
  <c r="I10" i="60"/>
  <c r="K21" i="60"/>
  <c r="I21" i="60"/>
  <c r="Y3" i="61"/>
  <c r="X3" i="61"/>
  <c r="I7" i="61"/>
  <c r="K7" i="61"/>
  <c r="K19" i="61"/>
  <c r="I19" i="61"/>
  <c r="X3" i="62"/>
  <c r="K10" i="62"/>
  <c r="I10" i="62"/>
  <c r="J19" i="62"/>
  <c r="I23" i="62"/>
  <c r="K20" i="63"/>
  <c r="I20" i="63"/>
  <c r="I6" i="65"/>
  <c r="K6" i="65"/>
  <c r="K7" i="65"/>
  <c r="I7" i="65"/>
  <c r="X3" i="60"/>
  <c r="I6" i="60"/>
  <c r="K6" i="60"/>
  <c r="I8" i="62"/>
  <c r="K8" i="62"/>
  <c r="K21" i="62"/>
  <c r="I21" i="62"/>
  <c r="I4" i="63"/>
  <c r="I9" i="63"/>
  <c r="K9" i="63"/>
  <c r="I27" i="64"/>
  <c r="K27" i="64"/>
  <c r="K28" i="64"/>
  <c r="I28" i="64"/>
  <c r="K20" i="65"/>
  <c r="I20" i="65"/>
  <c r="K26" i="65"/>
  <c r="I26" i="65"/>
  <c r="K8" i="66"/>
  <c r="I8" i="66"/>
  <c r="K24" i="66"/>
  <c r="I24" i="66"/>
  <c r="I10" i="67"/>
  <c r="K10" i="67"/>
  <c r="K23" i="67"/>
  <c r="I23" i="67"/>
  <c r="K30" i="67"/>
  <c r="I30" i="67"/>
  <c r="K15" i="65"/>
  <c r="I15" i="65"/>
  <c r="K27" i="65"/>
  <c r="I27" i="65"/>
  <c r="K10" i="66"/>
  <c r="I10" i="66"/>
  <c r="K16" i="66"/>
  <c r="I16" i="66"/>
  <c r="K25" i="66"/>
  <c r="I25" i="66"/>
  <c r="K6" i="67"/>
  <c r="I6" i="67"/>
  <c r="I18" i="67"/>
  <c r="K18" i="67"/>
  <c r="I18" i="63"/>
  <c r="K4" i="65"/>
  <c r="K13" i="65"/>
  <c r="I13" i="65"/>
  <c r="I16" i="65"/>
  <c r="K21" i="65"/>
  <c r="I21" i="65"/>
  <c r="K11" i="66"/>
  <c r="I11" i="66"/>
  <c r="K18" i="66"/>
  <c r="I18" i="66"/>
  <c r="K14" i="67"/>
  <c r="I14" i="67"/>
  <c r="K25" i="67"/>
  <c r="I25" i="67"/>
  <c r="I23" i="63"/>
  <c r="K29" i="63"/>
  <c r="X3" i="64"/>
  <c r="K5" i="65"/>
  <c r="I5" i="65"/>
  <c r="I8" i="65"/>
  <c r="I12" i="65"/>
  <c r="Q15" i="65"/>
  <c r="K17" i="65"/>
  <c r="K30" i="66"/>
  <c r="I30" i="66"/>
  <c r="K8" i="67"/>
  <c r="I8" i="67"/>
  <c r="K20" i="67"/>
  <c r="I20" i="67"/>
  <c r="K26" i="67"/>
  <c r="I26" i="67"/>
  <c r="K27" i="68"/>
  <c r="I27" i="68"/>
  <c r="I25" i="64"/>
  <c r="K26" i="64"/>
  <c r="I26" i="64"/>
  <c r="I29" i="64"/>
  <c r="I4" i="65"/>
  <c r="K18" i="65"/>
  <c r="I18" i="65"/>
  <c r="K29" i="65"/>
  <c r="I29" i="65"/>
  <c r="I4" i="66"/>
  <c r="K5" i="66"/>
  <c r="I5" i="66"/>
  <c r="K27" i="66"/>
  <c r="I27" i="66"/>
  <c r="I7" i="67"/>
  <c r="K16" i="67"/>
  <c r="I16" i="67"/>
  <c r="K27" i="67"/>
  <c r="I27" i="67"/>
  <c r="K28" i="67"/>
  <c r="I28" i="67"/>
  <c r="K28" i="68"/>
  <c r="I28" i="68"/>
  <c r="K29" i="68"/>
  <c r="I29" i="68"/>
  <c r="K30" i="63"/>
  <c r="J19" i="64"/>
  <c r="I22" i="64"/>
  <c r="Q24" i="64"/>
  <c r="Q28" i="64"/>
  <c r="K30" i="64"/>
  <c r="K23" i="65"/>
  <c r="I23" i="65"/>
  <c r="K13" i="66"/>
  <c r="I13" i="66"/>
  <c r="K21" i="66"/>
  <c r="I21" i="66"/>
  <c r="Q6" i="67"/>
  <c r="K9" i="67"/>
  <c r="I9" i="67"/>
  <c r="I15" i="67"/>
  <c r="I29" i="67"/>
  <c r="K29" i="67"/>
  <c r="I21" i="63"/>
  <c r="K4" i="64"/>
  <c r="I4" i="64"/>
  <c r="I7" i="64"/>
  <c r="I11" i="64"/>
  <c r="K12" i="64"/>
  <c r="I12" i="64"/>
  <c r="I15" i="64"/>
  <c r="Q21" i="64"/>
  <c r="K7" i="66"/>
  <c r="I7" i="66"/>
  <c r="K29" i="66"/>
  <c r="I29" i="66"/>
  <c r="K4" i="67"/>
  <c r="I4" i="67"/>
  <c r="K11" i="67"/>
  <c r="I11" i="67"/>
  <c r="Q14" i="67"/>
  <c r="K17" i="67"/>
  <c r="I17" i="67"/>
  <c r="Q23" i="63"/>
  <c r="Q6" i="64"/>
  <c r="K8" i="64"/>
  <c r="Q10" i="64"/>
  <c r="Q14" i="64"/>
  <c r="Q18" i="64"/>
  <c r="I19" i="65"/>
  <c r="K24" i="65"/>
  <c r="I24" i="65"/>
  <c r="I30" i="65"/>
  <c r="K15" i="66"/>
  <c r="I15" i="66"/>
  <c r="I20" i="66"/>
  <c r="K20" i="66"/>
  <c r="J22" i="66"/>
  <c r="K12" i="67"/>
  <c r="I12" i="67"/>
  <c r="K30" i="68"/>
  <c r="I30" i="68"/>
  <c r="K31" i="16" l="1"/>
  <c r="K31" i="8"/>
  <c r="J3" i="40"/>
  <c r="I3" i="40" s="1"/>
  <c r="K31" i="64"/>
  <c r="I22" i="46"/>
  <c r="K31" i="44"/>
  <c r="K31" i="40"/>
  <c r="K31" i="24"/>
  <c r="K31" i="20"/>
  <c r="K22" i="27"/>
  <c r="K31" i="52"/>
  <c r="J3" i="39"/>
  <c r="I3" i="38"/>
  <c r="J3" i="46"/>
  <c r="K3" i="46" s="1"/>
  <c r="K19" i="67"/>
  <c r="K22" i="62"/>
  <c r="I19" i="57"/>
  <c r="K22" i="51"/>
  <c r="I19" i="25"/>
  <c r="K19" i="49"/>
  <c r="K31" i="49"/>
  <c r="I19" i="21"/>
  <c r="J3" i="18"/>
  <c r="I3" i="18" s="1"/>
  <c r="K19" i="7"/>
  <c r="I22" i="35"/>
  <c r="J3" i="21"/>
  <c r="K3" i="21" s="1"/>
  <c r="I22" i="21"/>
  <c r="K19" i="3"/>
  <c r="J3" i="67"/>
  <c r="K3" i="67" s="1"/>
  <c r="J3" i="49"/>
  <c r="K3" i="49" s="1"/>
  <c r="I22" i="67"/>
  <c r="I19" i="1"/>
  <c r="I22" i="49"/>
  <c r="I22" i="15"/>
  <c r="I19" i="66"/>
  <c r="I22" i="56"/>
  <c r="I22" i="11"/>
  <c r="J3" i="35"/>
  <c r="K3" i="35" s="1"/>
  <c r="K19" i="48"/>
  <c r="J3" i="48"/>
  <c r="K3" i="48" s="1"/>
  <c r="K19" i="63"/>
  <c r="I19" i="30"/>
  <c r="K22" i="6"/>
  <c r="I19" i="42"/>
  <c r="I22" i="25"/>
  <c r="I19" i="18"/>
  <c r="J3" i="31"/>
  <c r="K3" i="31" s="1"/>
  <c r="I19" i="17"/>
  <c r="K22" i="26"/>
  <c r="I22" i="4"/>
  <c r="I22" i="26"/>
  <c r="I19" i="44"/>
  <c r="I19" i="45"/>
  <c r="I19" i="4"/>
  <c r="K22" i="23"/>
  <c r="I22" i="7"/>
  <c r="I22" i="2"/>
  <c r="K22" i="59"/>
  <c r="J3" i="13"/>
  <c r="I3" i="13" s="1"/>
  <c r="I22" i="59"/>
  <c r="K19" i="23"/>
  <c r="J3" i="19"/>
  <c r="I3" i="19" s="1"/>
  <c r="I22" i="63"/>
  <c r="I22" i="13"/>
  <c r="I22" i="19"/>
  <c r="J3" i="56"/>
  <c r="K3" i="56" s="1"/>
  <c r="K22" i="50"/>
  <c r="I19" i="55"/>
  <c r="I19" i="13"/>
  <c r="J3" i="50"/>
  <c r="K3" i="50" s="1"/>
  <c r="J3" i="63"/>
  <c r="I3" i="63" s="1"/>
  <c r="I22" i="17"/>
  <c r="J3" i="6"/>
  <c r="I3" i="6" s="1"/>
  <c r="J3" i="45"/>
  <c r="I3" i="45" s="1"/>
  <c r="J3" i="34"/>
  <c r="K3" i="34" s="1"/>
  <c r="K22" i="34"/>
  <c r="I19" i="15"/>
  <c r="I19" i="5"/>
  <c r="K19" i="31"/>
  <c r="K19" i="15"/>
  <c r="I19" i="56"/>
  <c r="J3" i="16"/>
  <c r="K3" i="16" s="1"/>
  <c r="I19" i="2"/>
  <c r="K19" i="6"/>
  <c r="I22" i="45"/>
  <c r="I19" i="6"/>
  <c r="I22" i="16"/>
  <c r="K22" i="45"/>
  <c r="K22" i="57"/>
  <c r="J3" i="44"/>
  <c r="K3" i="44" s="1"/>
  <c r="I22" i="44"/>
  <c r="I19" i="60"/>
  <c r="J3" i="41"/>
  <c r="K3" i="41" s="1"/>
  <c r="K22" i="61"/>
  <c r="I22" i="61"/>
  <c r="I19" i="41"/>
  <c r="I3" i="24"/>
  <c r="I22" i="39"/>
  <c r="I22" i="43"/>
  <c r="I19" i="19"/>
  <c r="K19" i="19"/>
  <c r="I19" i="16"/>
  <c r="K22" i="1"/>
  <c r="I19" i="50"/>
  <c r="K22" i="39"/>
  <c r="K22" i="20"/>
  <c r="I22" i="20"/>
  <c r="K19" i="50"/>
  <c r="J3" i="43"/>
  <c r="K3" i="43" s="1"/>
  <c r="K22" i="60"/>
  <c r="I22" i="60"/>
  <c r="K22" i="65"/>
  <c r="I19" i="43"/>
  <c r="J3" i="47"/>
  <c r="K3" i="47" s="1"/>
  <c r="K19" i="20"/>
  <c r="I19" i="20"/>
  <c r="I22" i="12"/>
  <c r="I19" i="27"/>
  <c r="K22" i="3"/>
  <c r="J3" i="20"/>
  <c r="K3" i="20" s="1"/>
  <c r="K22" i="41"/>
  <c r="I22" i="41"/>
  <c r="K19" i="40"/>
  <c r="I19" i="40"/>
  <c r="J3" i="42"/>
  <c r="K3" i="42" s="1"/>
  <c r="K3" i="40"/>
  <c r="K19" i="35"/>
  <c r="I19" i="35"/>
  <c r="K19" i="12"/>
  <c r="I19" i="12"/>
  <c r="I19" i="51"/>
  <c r="I22" i="42"/>
  <c r="K22" i="18"/>
  <c r="I22" i="18"/>
  <c r="I16" i="51"/>
  <c r="K16" i="51"/>
  <c r="K13" i="51"/>
  <c r="I13" i="51"/>
  <c r="I3" i="52"/>
  <c r="K3" i="52"/>
  <c r="K3" i="8"/>
  <c r="I3" i="8"/>
  <c r="K9" i="51"/>
  <c r="I9" i="51"/>
  <c r="K19" i="64"/>
  <c r="I19" i="64"/>
  <c r="K22" i="30"/>
  <c r="I22" i="30"/>
  <c r="I3" i="36"/>
  <c r="K3" i="36"/>
  <c r="K22" i="66"/>
  <c r="I22" i="66"/>
  <c r="K19" i="58"/>
  <c r="I19" i="58"/>
  <c r="I22" i="31"/>
  <c r="K22" i="31"/>
  <c r="I19" i="29"/>
  <c r="K19" i="29"/>
  <c r="K19" i="11"/>
  <c r="I19" i="11"/>
  <c r="J3" i="66"/>
  <c r="I19" i="62"/>
  <c r="K19" i="62"/>
  <c r="J3" i="62"/>
  <c r="I19" i="22"/>
  <c r="K19" i="22"/>
  <c r="J3" i="22"/>
  <c r="K19" i="10"/>
  <c r="I19" i="10"/>
  <c r="J3" i="10"/>
  <c r="K3" i="39"/>
  <c r="I3" i="39"/>
  <c r="K19" i="28"/>
  <c r="I19" i="28"/>
  <c r="K22" i="47"/>
  <c r="I22" i="47"/>
  <c r="K19" i="47"/>
  <c r="I19" i="47"/>
  <c r="I3" i="37"/>
  <c r="K3" i="37"/>
  <c r="K22" i="32"/>
  <c r="I22" i="32"/>
  <c r="K22" i="10"/>
  <c r="I22" i="10"/>
  <c r="K3" i="14"/>
  <c r="I3" i="14"/>
  <c r="K5" i="51"/>
  <c r="I5" i="51"/>
  <c r="I22" i="29"/>
  <c r="K22" i="29"/>
  <c r="J3" i="64"/>
  <c r="I12" i="51"/>
  <c r="K12" i="51"/>
  <c r="I8" i="51"/>
  <c r="K8" i="51"/>
  <c r="K3" i="26"/>
  <c r="I3" i="26"/>
  <c r="I22" i="22"/>
  <c r="K22" i="22"/>
  <c r="I3" i="46" l="1"/>
  <c r="K3" i="18"/>
  <c r="I3" i="21"/>
  <c r="I3" i="50"/>
  <c r="I3" i="56"/>
  <c r="I3" i="67"/>
  <c r="I3" i="49"/>
  <c r="I3" i="35"/>
  <c r="I3" i="48"/>
  <c r="K3" i="63"/>
  <c r="K3" i="13"/>
  <c r="I3" i="31"/>
  <c r="K3" i="45"/>
  <c r="I3" i="44"/>
  <c r="I3" i="41"/>
  <c r="K3" i="6"/>
  <c r="I3" i="16"/>
  <c r="K3" i="19"/>
  <c r="I3" i="34"/>
  <c r="I3" i="43"/>
  <c r="I3" i="47"/>
  <c r="I3" i="20"/>
  <c r="I3" i="42"/>
  <c r="I3" i="22"/>
  <c r="K3" i="22"/>
  <c r="K3" i="66"/>
  <c r="I3" i="66"/>
  <c r="K3" i="64"/>
  <c r="I3" i="64"/>
  <c r="K3" i="10"/>
  <c r="I3" i="10"/>
  <c r="K3" i="62"/>
  <c r="I3" i="62"/>
  <c r="AB31" i="12"/>
  <c r="AD31" i="12" s="1"/>
  <c r="J31" i="12" s="1"/>
  <c r="AB31" i="1"/>
  <c r="AD31" i="1" s="1"/>
  <c r="J31" i="1" s="1"/>
  <c r="AB31" i="11"/>
  <c r="AD31" i="11"/>
  <c r="J31" i="11" s="1"/>
  <c r="AB31" i="7"/>
  <c r="AD31" i="7"/>
  <c r="J31" i="7" s="1"/>
  <c r="AB31" i="15"/>
  <c r="AD31" i="15"/>
  <c r="J31" i="15" s="1"/>
  <c r="AB31" i="25"/>
  <c r="AD31" i="25"/>
  <c r="J31" i="25" s="1"/>
  <c r="AB31" i="61"/>
  <c r="AD31" i="61"/>
  <c r="J31" i="61" s="1"/>
  <c r="I31" i="61" s="1"/>
  <c r="AB31" i="59"/>
  <c r="AD31" i="59" s="1"/>
  <c r="J31" i="59" s="1"/>
  <c r="AB31" i="9"/>
  <c r="AD31" i="9" s="1"/>
  <c r="J31" i="9" s="1"/>
  <c r="AB31" i="53"/>
  <c r="AD31" i="53" s="1"/>
  <c r="J31" i="53" s="1"/>
  <c r="AB31" i="2"/>
  <c r="AD31" i="2"/>
  <c r="J31" i="2" s="1"/>
  <c r="AB31" i="27"/>
  <c r="AD31" i="27"/>
  <c r="J31" i="27" s="1"/>
  <c r="AB31" i="23"/>
  <c r="AD31" i="23"/>
  <c r="J31" i="23" s="1"/>
  <c r="AB31" i="54"/>
  <c r="AD31" i="54"/>
  <c r="J31" i="54" s="1"/>
  <c r="J3" i="54" s="1"/>
  <c r="AB31" i="28"/>
  <c r="AD31" i="28"/>
  <c r="J31" i="28" s="1"/>
  <c r="I31" i="28" s="1"/>
  <c r="AB31" i="55"/>
  <c r="AD31" i="55" s="1"/>
  <c r="J31" i="55" s="1"/>
  <c r="AB31" i="57"/>
  <c r="AD31" i="57" s="1"/>
  <c r="J31" i="57" s="1"/>
  <c r="AB31" i="29"/>
  <c r="AD31" i="29" s="1"/>
  <c r="J31" i="29" s="1"/>
  <c r="AB31" i="32"/>
  <c r="AD31" i="32"/>
  <c r="J31" i="32" s="1"/>
  <c r="AB31" i="60"/>
  <c r="AD31" i="60"/>
  <c r="J31" i="60" s="1"/>
  <c r="AB31" i="4"/>
  <c r="AD31" i="4" s="1"/>
  <c r="J31" i="4" s="1"/>
  <c r="AB31" i="51"/>
  <c r="AD31" i="51" s="1"/>
  <c r="J31" i="51" s="1"/>
  <c r="AB31" i="65"/>
  <c r="AD31" i="65"/>
  <c r="J31" i="65" s="1"/>
  <c r="I31" i="65" s="1"/>
  <c r="AB31" i="30"/>
  <c r="AD31" i="30" s="1"/>
  <c r="J31" i="30" s="1"/>
  <c r="AB31" i="17"/>
  <c r="AD31" i="17" s="1"/>
  <c r="J31" i="17" s="1"/>
  <c r="AB31" i="5"/>
  <c r="AD31" i="5"/>
  <c r="J31" i="5" s="1"/>
  <c r="J3" i="5" s="1"/>
  <c r="AB31" i="68"/>
  <c r="AD31" i="68"/>
  <c r="J31" i="68" s="1"/>
  <c r="AB31" i="3"/>
  <c r="AD31" i="3"/>
  <c r="J31" i="3" s="1"/>
  <c r="AD31" i="34"/>
  <c r="AB31" i="34"/>
  <c r="AB31" i="58"/>
  <c r="AD31" i="58"/>
  <c r="J31" i="58" s="1"/>
  <c r="I31" i="58" s="1"/>
  <c r="I31" i="25" l="1"/>
  <c r="J3" i="25"/>
  <c r="K3" i="25" s="1"/>
  <c r="I31" i="5"/>
  <c r="K31" i="54"/>
  <c r="K31" i="25"/>
  <c r="J3" i="55"/>
  <c r="K31" i="55"/>
  <c r="I31" i="55"/>
  <c r="I31" i="60"/>
  <c r="J3" i="60"/>
  <c r="K31" i="60"/>
  <c r="I31" i="7"/>
  <c r="J3" i="7"/>
  <c r="K31" i="7"/>
  <c r="I31" i="3"/>
  <c r="J3" i="3"/>
  <c r="K31" i="3"/>
  <c r="J3" i="17"/>
  <c r="K31" i="17"/>
  <c r="I31" i="17"/>
  <c r="K31" i="51"/>
  <c r="I31" i="51"/>
  <c r="J3" i="51"/>
  <c r="K31" i="15"/>
  <c r="J3" i="15"/>
  <c r="I31" i="15"/>
  <c r="I31" i="30"/>
  <c r="J3" i="30"/>
  <c r="K31" i="30"/>
  <c r="K31" i="32"/>
  <c r="J3" i="32"/>
  <c r="I31" i="32"/>
  <c r="J3" i="11"/>
  <c r="K31" i="11"/>
  <c r="I31" i="11"/>
  <c r="K31" i="59"/>
  <c r="J3" i="59"/>
  <c r="I31" i="59"/>
  <c r="J3" i="27"/>
  <c r="I31" i="27"/>
  <c r="K31" i="27"/>
  <c r="I31" i="23"/>
  <c r="J3" i="23"/>
  <c r="K31" i="23"/>
  <c r="I31" i="4"/>
  <c r="K31" i="4"/>
  <c r="J3" i="4"/>
  <c r="K31" i="1"/>
  <c r="J3" i="1"/>
  <c r="I31" i="1"/>
  <c r="I3" i="5"/>
  <c r="K3" i="5"/>
  <c r="K3" i="54"/>
  <c r="I3" i="54"/>
  <c r="J3" i="2"/>
  <c r="K31" i="2"/>
  <c r="I31" i="2"/>
  <c r="J3" i="68"/>
  <c r="K31" i="68"/>
  <c r="I31" i="68"/>
  <c r="I31" i="29"/>
  <c r="K31" i="29"/>
  <c r="J3" i="29"/>
  <c r="J3" i="53"/>
  <c r="K31" i="53"/>
  <c r="I31" i="53"/>
  <c r="I31" i="57"/>
  <c r="K31" i="57"/>
  <c r="J3" i="57"/>
  <c r="J3" i="9"/>
  <c r="K31" i="9"/>
  <c r="I31" i="9"/>
  <c r="K31" i="12"/>
  <c r="I31" i="12"/>
  <c r="J3" i="12"/>
  <c r="J3" i="61"/>
  <c r="J3" i="65"/>
  <c r="K31" i="58"/>
  <c r="K31" i="65"/>
  <c r="K31" i="28"/>
  <c r="K31" i="61"/>
  <c r="J3" i="28"/>
  <c r="J3" i="58"/>
  <c r="K31" i="5"/>
  <c r="I31" i="54"/>
  <c r="I3" i="25" l="1"/>
  <c r="I3" i="61"/>
  <c r="K3" i="61"/>
  <c r="I3" i="30"/>
  <c r="K3" i="30"/>
  <c r="I3" i="7"/>
  <c r="K3" i="7"/>
  <c r="K3" i="23"/>
  <c r="I3" i="23"/>
  <c r="I3" i="65"/>
  <c r="K3" i="65"/>
  <c r="K3" i="17"/>
  <c r="I3" i="17"/>
  <c r="K3" i="60"/>
  <c r="I3" i="60"/>
  <c r="K3" i="58"/>
  <c r="I3" i="58"/>
  <c r="K3" i="11"/>
  <c r="I3" i="11"/>
  <c r="K3" i="59"/>
  <c r="I3" i="59"/>
  <c r="K3" i="28"/>
  <c r="I3" i="28"/>
  <c r="K3" i="15"/>
  <c r="I3" i="15"/>
  <c r="I3" i="53"/>
  <c r="K3" i="53"/>
  <c r="K3" i="3"/>
  <c r="I3" i="3"/>
  <c r="I3" i="57"/>
  <c r="K3" i="57"/>
  <c r="K3" i="68"/>
  <c r="I3" i="68"/>
  <c r="I3" i="29"/>
  <c r="K3" i="29"/>
  <c r="I3" i="4"/>
  <c r="K3" i="4"/>
  <c r="K3" i="32"/>
  <c r="I3" i="32"/>
  <c r="K3" i="51"/>
  <c r="I3" i="51"/>
  <c r="I3" i="12"/>
  <c r="K3" i="12"/>
  <c r="K3" i="1"/>
  <c r="I3" i="1"/>
  <c r="K3" i="2"/>
  <c r="I3" i="2"/>
  <c r="K3" i="27"/>
  <c r="I3" i="27"/>
  <c r="I3" i="9"/>
  <c r="K3" i="9"/>
  <c r="K3" i="55"/>
  <c r="I3" i="5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1"/>
            <color rgb="FF000000"/>
            <rFont val="Calibri"/>
            <family val="2"/>
          </rPr>
          <t>???
	-Bryan Mercer
----
???
	-Bryan Mercer
----
???
	-Bryan Mercer
----
???
	-Bryan Mercer
----
???
	-Bryan Mercer
----
???
	-Bryan Mercer
----
???
	-Bryan Mercer</t>
        </r>
      </text>
    </comment>
    <comment ref="C3" authorId="0" shapeId="0" xr:uid="{00000000-0006-0000-0000-000002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1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2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3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4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5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6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7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8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9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A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B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C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D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E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0F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0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1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2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3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4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5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6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  <comment ref="B24" authorId="0" shapeId="0" xr:uid="{00000000-0006-0000-1600-000002000000}">
      <text>
        <r>
          <rPr>
            <sz val="11"/>
            <color rgb="FF000000"/>
            <rFont val="Calibri"/>
            <family val="2"/>
          </rPr>
          <t>???
	-Bryan Mercer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7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8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9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A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B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C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D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E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1F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0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1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2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3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4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5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6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7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8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9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A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B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C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D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E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2F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0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1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2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3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4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5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6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7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8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9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A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B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C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D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E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3F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0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1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2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3" authorId="0" shapeId="0" xr:uid="{00000000-0006-0000-4300-000001000000}">
      <text>
        <r>
          <rPr>
            <sz val="11"/>
            <color rgb="FF000000"/>
            <rFont val="Calibri"/>
            <family val="2"/>
          </rPr>
          <t>Break Even Price
	-Cassidy</t>
        </r>
      </text>
    </comment>
  </commentList>
</comments>
</file>

<file path=xl/sharedStrings.xml><?xml version="1.0" encoding="utf-8"?>
<sst xmlns="http://schemas.openxmlformats.org/spreadsheetml/2006/main" count="6018" uniqueCount="131">
  <si>
    <t>Price</t>
  </si>
  <si>
    <t>AMZ
Sales</t>
  </si>
  <si>
    <t>Non-AMZ 
Sales</t>
  </si>
  <si>
    <t>Revenue</t>
  </si>
  <si>
    <t>PPC Spend</t>
  </si>
  <si>
    <t>% 
Ad Spend</t>
  </si>
  <si>
    <t>Margin
(Incl. Storage)</t>
  </si>
  <si>
    <t>Net Profit
(Incl. Storage)</t>
  </si>
  <si>
    <t>Profit / 
Piece</t>
  </si>
  <si>
    <t>Sessions</t>
  </si>
  <si>
    <t>Conversion
Rate</t>
  </si>
  <si>
    <t>QTY</t>
  </si>
  <si>
    <t>AMZ
7D Velocity</t>
  </si>
  <si>
    <t>Non-AMZ
7D Velocity</t>
  </si>
  <si>
    <t>DOH</t>
  </si>
  <si>
    <t>Sell
Through</t>
  </si>
  <si>
    <t>In 
Transit</t>
  </si>
  <si>
    <t>Shipment ID - 
Est. Arrival Date</t>
  </si>
  <si>
    <t xml:space="preserve">PPC
Sales </t>
  </si>
  <si>
    <t>% PPC Sales</t>
  </si>
  <si>
    <t>Cost per PPC Sale</t>
  </si>
  <si>
    <t>PPC Sales 
(Other SKUs)</t>
  </si>
  <si>
    <t>Size Tier</t>
  </si>
  <si>
    <t>Storage Per 
Cubic Ft.</t>
  </si>
  <si>
    <t xml:space="preserve">Volume </t>
  </si>
  <si>
    <t>Storage 
Cost</t>
  </si>
  <si>
    <t>FBA 
Fee</t>
  </si>
  <si>
    <t>Blended 
Landed Cost</t>
  </si>
  <si>
    <t>Coupons</t>
  </si>
  <si>
    <t>0U-X7C5-MCGG</t>
  </si>
  <si>
    <t>Yearly Totals</t>
  </si>
  <si>
    <t>1/3 to 1/9</t>
  </si>
  <si>
    <t>1/10 to 1/16</t>
  </si>
  <si>
    <t>1/17 to 1/23</t>
  </si>
  <si>
    <t>1/24 to 1/30</t>
  </si>
  <si>
    <t>1/31 to 2/6</t>
  </si>
  <si>
    <t>2/7 to 2/13</t>
  </si>
  <si>
    <t>2/14 to 2/20</t>
  </si>
  <si>
    <t>2/21 to 2/27</t>
  </si>
  <si>
    <t>2/28 to 3/6</t>
  </si>
  <si>
    <t>UsLargeStandardSize</t>
  </si>
  <si>
    <t>3/7 to 3/13</t>
  </si>
  <si>
    <t>3/14 to 3/20</t>
  </si>
  <si>
    <t>3/21 to 3/27</t>
  </si>
  <si>
    <t>3/28 to 4/3</t>
  </si>
  <si>
    <t>4/4 to 4/10</t>
  </si>
  <si>
    <t>4/11 to 4/17</t>
  </si>
  <si>
    <t>4/18 to 4/24</t>
  </si>
  <si>
    <t>4/25 to 5/1</t>
  </si>
  <si>
    <t>5/2 to 5/8</t>
  </si>
  <si>
    <t>5/9 to 5/15</t>
  </si>
  <si>
    <t>5/16 to 5/22</t>
  </si>
  <si>
    <t>5/23 to 5/29</t>
  </si>
  <si>
    <t/>
  </si>
  <si>
    <t>5/30 to 6/5</t>
  </si>
  <si>
    <t>6/6 to 6/12</t>
  </si>
  <si>
    <t>6/13 to 6/19</t>
  </si>
  <si>
    <t>6/20 to 6/26</t>
  </si>
  <si>
    <t>6/27 to 7/3</t>
  </si>
  <si>
    <t>7/4 to 7/10</t>
  </si>
  <si>
    <t>0O-Q27Y-PG0I</t>
  </si>
  <si>
    <t>32-WJD6-KIO0</t>
  </si>
  <si>
    <t>4V-HRX6-7753</t>
  </si>
  <si>
    <t>65-Q7IT-FVM7</t>
  </si>
  <si>
    <t>UsSmallOversize</t>
  </si>
  <si>
    <t>6L-9DAU-Z8DD</t>
  </si>
  <si>
    <t>7T-77I7-QCC9</t>
  </si>
  <si>
    <t>7T-77I7-QCC9-FN</t>
  </si>
  <si>
    <t>8M-9IS8-488D</t>
  </si>
  <si>
    <t>8Y-M04H-CDDD</t>
  </si>
  <si>
    <t>9B-O4S2-6IBF</t>
  </si>
  <si>
    <t>BZ-TD9H-X4SZ</t>
  </si>
  <si>
    <t>C4-ZHHP-Q3C7</t>
  </si>
  <si>
    <t>C4-ZHHP-Q3C7-FN</t>
  </si>
  <si>
    <t>CM-CE-103Y25</t>
  </si>
  <si>
    <t>CM-CE-103Y50</t>
  </si>
  <si>
    <t>CM-CE-103Y25P</t>
  </si>
  <si>
    <t>CM-CE-103Y50P</t>
  </si>
  <si>
    <t>CM-CE-123Y02P</t>
  </si>
  <si>
    <t>CM-CE-123Y03GFCI</t>
  </si>
  <si>
    <t>CM-CE-123Y10</t>
  </si>
  <si>
    <t>CM-CE-123Y100</t>
  </si>
  <si>
    <t>CM-CE-123Y25</t>
  </si>
  <si>
    <t>CM-CE-123Y25P</t>
  </si>
  <si>
    <t>CM-CE-123Y50</t>
  </si>
  <si>
    <t>CM-CE-123Y50P</t>
  </si>
  <si>
    <t>CM-CE-163B06</t>
  </si>
  <si>
    <t>CM-CE-163B08</t>
  </si>
  <si>
    <t>CM-CE-163B10</t>
  </si>
  <si>
    <t>CM-CE-163B100</t>
  </si>
  <si>
    <t>CM-CE-163B25</t>
  </si>
  <si>
    <t>CM-CE-163B50</t>
  </si>
  <si>
    <t>CM-CE-163CR30-BLBK</t>
  </si>
  <si>
    <t>CM-CE-163CR30-GYBK</t>
  </si>
  <si>
    <t>CM-CE-163CR30-YEBK</t>
  </si>
  <si>
    <t>CM-CE-163CR30-GRBK</t>
  </si>
  <si>
    <t>CM-CE-163CR30-REBK</t>
  </si>
  <si>
    <t>CM-CE-163CR30-TLBK</t>
  </si>
  <si>
    <t>CM-CE-163G25</t>
  </si>
  <si>
    <t>CM-CE-163G50</t>
  </si>
  <si>
    <t>CM-CE-163G100</t>
  </si>
  <si>
    <t>CM-CE-163W06</t>
  </si>
  <si>
    <t>CM-CE-163W10</t>
  </si>
  <si>
    <t>CM-CE-LV122B100</t>
  </si>
  <si>
    <t>CM-CE-LV122B250</t>
  </si>
  <si>
    <t>CM-CE-LV142B100</t>
  </si>
  <si>
    <t>CM-CE-LV142B250</t>
  </si>
  <si>
    <t>CM-CE-LV162B100</t>
  </si>
  <si>
    <t>CM-CE-LV162B250</t>
  </si>
  <si>
    <t>CM-CE-LV182B100</t>
  </si>
  <si>
    <t>CM-IFC-WRP-MULTI-15PK</t>
  </si>
  <si>
    <t>CM-IFC-LVT-120W-A</t>
  </si>
  <si>
    <t>CM-IFC-LVT-200W-A</t>
  </si>
  <si>
    <t>CM-IFC-LVT-300W-A</t>
  </si>
  <si>
    <t>CM-IL-DH35-BK6</t>
  </si>
  <si>
    <t>CM-PL-FDB-HS</t>
  </si>
  <si>
    <t>CM-PL-45lb</t>
  </si>
  <si>
    <t>CM-TH-163G10P</t>
  </si>
  <si>
    <t>F1-PT4W-Y8ZB</t>
  </si>
  <si>
    <t>NN-M6FH-1KJ8</t>
  </si>
  <si>
    <t>OU-TZES-TXXT</t>
  </si>
  <si>
    <t>QP-MYZY-ZRMB</t>
  </si>
  <si>
    <t>QP-YFGN-DNXJ</t>
  </si>
  <si>
    <t>SM-HFFJ-4C3D</t>
  </si>
  <si>
    <t>SN-APRO-4E9N</t>
  </si>
  <si>
    <t>VP-N0MT-N7ZS</t>
  </si>
  <si>
    <t>W5-GQ4S-INDS</t>
  </si>
  <si>
    <t>CM-PP-INPONGRC</t>
  </si>
  <si>
    <t>7/11 to 7/17</t>
  </si>
  <si>
    <t>DOH of Comp Inv</t>
  </si>
  <si>
    <t>At Factory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</si>
</sst>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0.000"/>
  </numFmts>
  <fonts count="12">
    <font>
      <sz val="11"/>
      <color rgb="FF000000"/>
      <name val="Calibri"/>
    </font>
    <font>
      <b/>
      <sz val="14"/>
      <color rgb="FF000000"/>
      <name val="Calibri"/>
      <family val="2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b/>
      <sz val="12"/>
      <color rgb="FF000000"/>
      <name val="Calibri"/>
      <family val="2"/>
    </font>
    <font>
      <sz val="11"/>
      <name val="Calibri"/>
      <family val="2"/>
    </font>
    <font>
      <b/>
      <sz val="11"/>
      <color rgb="FF3F3F3F"/>
      <name val="Calibri"/>
      <family val="2"/>
    </font>
    <font>
      <b/>
      <sz val="11"/>
      <color rgb="FFF2F2F2"/>
      <name val="Calibri"/>
      <family val="2"/>
    </font>
    <font>
      <b/>
      <sz val="11"/>
      <color rgb="FF000000"/>
      <name val="Calibri"/>
      <family val="2"/>
    </font>
    <font>
      <sz val="9"/>
      <color theme="1"/>
      <name val="Arial"/>
      <family val="2"/>
    </font>
    <font>
      <sz val="9"/>
      <color rgb="FF0F1111"/>
      <name val="&quot;Amazon Ember&quot;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F5F5F1"/>
        <bgColor rgb="FFF5F5F1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3F3F3F"/>
      </bottom>
      <diagonal/>
    </border>
    <border>
      <left/>
      <right/>
      <top/>
      <bottom style="thin">
        <color rgb="FF3F3F3F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8">
    <xf numFmtId="0" fontId="0" fillId="0" borderId="0" xfId="0" applyFont="1" applyAlignment="1"/>
    <xf numFmtId="0" fontId="1" fillId="0" borderId="0" xfId="0" applyFon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44" fontId="6" fillId="2" borderId="8" xfId="0" applyNumberFormat="1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9" fontId="6" fillId="2" borderId="8" xfId="0" applyNumberFormat="1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 wrapText="1"/>
    </xf>
    <xf numFmtId="165" fontId="6" fillId="2" borderId="8" xfId="0" applyNumberFormat="1" applyFont="1" applyFill="1" applyBorder="1" applyAlignment="1">
      <alignment horizontal="center" wrapText="1"/>
    </xf>
    <xf numFmtId="14" fontId="7" fillId="2" borderId="8" xfId="0" applyNumberFormat="1" applyFont="1" applyFill="1" applyBorder="1" applyAlignment="1">
      <alignment horizontal="center" wrapText="1"/>
    </xf>
    <xf numFmtId="44" fontId="6" fillId="2" borderId="8" xfId="0" applyNumberFormat="1" applyFont="1" applyFill="1" applyBorder="1" applyAlignment="1">
      <alignment horizontal="center" wrapText="1"/>
    </xf>
    <xf numFmtId="0" fontId="6" fillId="2" borderId="8" xfId="0" applyFont="1" applyFill="1" applyBorder="1" applyAlignment="1">
      <alignment horizontal="right" wrapText="1"/>
    </xf>
    <xf numFmtId="9" fontId="6" fillId="2" borderId="8" xfId="0" applyNumberFormat="1" applyFont="1" applyFill="1" applyBorder="1" applyAlignment="1">
      <alignment horizontal="right" wrapText="1"/>
    </xf>
    <xf numFmtId="44" fontId="6" fillId="2" borderId="8" xfId="0" applyNumberFormat="1" applyFont="1" applyFill="1" applyBorder="1" applyAlignment="1">
      <alignment horizontal="left" vertical="center"/>
    </xf>
    <xf numFmtId="44" fontId="0" fillId="2" borderId="9" xfId="0" applyNumberFormat="1" applyFont="1" applyFill="1" applyBorder="1" applyAlignment="1">
      <alignment horizontal="center"/>
    </xf>
    <xf numFmtId="0" fontId="0" fillId="2" borderId="9" xfId="0" applyFont="1" applyFill="1" applyBorder="1" applyAlignment="1">
      <alignment horizontal="center"/>
    </xf>
    <xf numFmtId="9" fontId="0" fillId="2" borderId="9" xfId="0" applyNumberFormat="1" applyFont="1" applyFill="1" applyBorder="1" applyAlignment="1">
      <alignment horizontal="center"/>
    </xf>
    <xf numFmtId="165" fontId="0" fillId="2" borderId="9" xfId="0" applyNumberFormat="1" applyFont="1" applyFill="1" applyBorder="1" applyAlignment="1">
      <alignment horizontal="center"/>
    </xf>
    <xf numFmtId="2" fontId="0" fillId="2" borderId="9" xfId="0" applyNumberFormat="1" applyFont="1" applyFill="1" applyBorder="1" applyAlignment="1">
      <alignment horizontal="center"/>
    </xf>
    <xf numFmtId="2" fontId="2" fillId="0" borderId="0" xfId="0" applyNumberFormat="1" applyFont="1"/>
    <xf numFmtId="0" fontId="0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9" fontId="0" fillId="0" borderId="0" xfId="0" applyNumberFormat="1" applyFont="1"/>
    <xf numFmtId="44" fontId="0" fillId="0" borderId="0" xfId="0" applyNumberFormat="1" applyFont="1"/>
    <xf numFmtId="44" fontId="2" fillId="0" borderId="0" xfId="0" applyNumberFormat="1" applyFont="1" applyAlignment="1">
      <alignment horizontal="center"/>
    </xf>
    <xf numFmtId="166" fontId="0" fillId="0" borderId="0" xfId="0" applyNumberFormat="1" applyFont="1"/>
    <xf numFmtId="2" fontId="0" fillId="0" borderId="0" xfId="0" applyNumberFormat="1" applyFont="1"/>
    <xf numFmtId="0" fontId="0" fillId="2" borderId="9" xfId="0" applyFont="1" applyFill="1" applyBorder="1" applyAlignment="1">
      <alignment horizontal="center" wrapText="1"/>
    </xf>
    <xf numFmtId="164" fontId="0" fillId="2" borderId="9" xfId="0" applyNumberFormat="1" applyFont="1" applyFill="1" applyBorder="1" applyAlignment="1">
      <alignment horizontal="center"/>
    </xf>
    <xf numFmtId="0" fontId="0" fillId="2" borderId="9" xfId="0" applyFont="1" applyFill="1" applyBorder="1"/>
    <xf numFmtId="0" fontId="1" fillId="0" borderId="0" xfId="0" applyFont="1"/>
    <xf numFmtId="0" fontId="0" fillId="0" borderId="1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/>
    <xf numFmtId="44" fontId="0" fillId="2" borderId="9" xfId="0" applyNumberFormat="1" applyFont="1" applyFill="1" applyBorder="1" applyAlignment="1">
      <alignment horizontal="center"/>
    </xf>
    <xf numFmtId="0" fontId="10" fillId="3" borderId="0" xfId="0" applyFont="1" applyFill="1" applyAlignment="1"/>
    <xf numFmtId="0" fontId="8" fillId="4" borderId="9" xfId="0" applyFont="1" applyFill="1" applyBorder="1" applyAlignment="1">
      <alignment horizontal="center"/>
    </xf>
    <xf numFmtId="0" fontId="11" fillId="0" borderId="0" xfId="0" applyFont="1"/>
    <xf numFmtId="0" fontId="0" fillId="0" borderId="0" xfId="0" applyFont="1" applyAlignment="1">
      <alignment horizontal="center" vertical="center" wrapText="1"/>
    </xf>
    <xf numFmtId="0" fontId="0" fillId="0" borderId="0" xfId="0" applyFont="1" applyAlignment="1"/>
    <xf numFmtId="44" fontId="3" fillId="0" borderId="0" xfId="0" applyNumberFormat="1" applyFont="1" applyAlignment="1">
      <alignment horizontal="center" vertical="center" wrapText="1"/>
    </xf>
    <xf numFmtId="44" fontId="0" fillId="0" borderId="0" xfId="0" applyNumberFormat="1" applyFont="1" applyAlignment="1">
      <alignment horizontal="center" vertical="center" wrapText="1"/>
    </xf>
    <xf numFmtId="0" fontId="5" fillId="0" borderId="5" xfId="0" applyFont="1" applyBorder="1"/>
    <xf numFmtId="0" fontId="2" fillId="0" borderId="0" xfId="0" applyFont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5" fillId="0" borderId="2" xfId="0" applyFont="1" applyBorder="1"/>
    <xf numFmtId="0" fontId="11" fillId="0" borderId="0" xfId="0" applyFont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5" fillId="0" borderId="4" xfId="0" applyFont="1" applyBorder="1"/>
    <xf numFmtId="165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0" fontId="5" fillId="0" borderId="3" xfId="0" applyFont="1" applyBorder="1"/>
    <xf numFmtId="44" fontId="0" fillId="2" borderId="1" xfId="0" applyNumberFormat="1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left"/>
    </xf>
    <xf numFmtId="0" fontId="5" fillId="0" borderId="7" xfId="0" applyFont="1" applyBorder="1"/>
    <xf numFmtId="164" fontId="0" fillId="2" borderId="1" xfId="0" applyNumberFormat="1" applyFont="1" applyFill="1" applyBorder="1" applyAlignment="1">
      <alignment horizontal="center" vertical="center" wrapText="1"/>
    </xf>
    <xf numFmtId="44" fontId="0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0"/>
  <sheetViews>
    <sheetView tabSelected="1" workbookViewId="0">
      <pane xSplit="2" ySplit="3" topLeftCell="C1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20.83203125" customWidth="1"/>
    <col min="2" max="2" width="22.6640625" customWidth="1"/>
    <col min="3" max="3" width="9.1640625" customWidth="1"/>
    <col min="4" max="4" width="8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IFERROR(__xludf.DUMMYFUNCTION("IFERROR(VLOOKUP(B2,IMPORTRANGE(""https://docs.google.com/spreadsheets/d/1V-qh4gaE8Fnon_cFgLuR_3iyE-fuVbrHr9YQylaPLK4/edit#gid=0"",""Sheet1!A2:F100""),2,FALSE),"""")"),"Oven Mitt Chop it")</f>
        <v>Oven Mitt Chop it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8" t="s">
        <v>129</v>
      </c>
      <c r="S1" s="42" t="s">
        <v>15</v>
      </c>
      <c r="T1" s="47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IFERROR(__xludf.DUMMYFUNCTION("IFERROR(VLOOKUP(B2,IMPORTRANGE(""https://docs.google.com/spreadsheets/d/1V-qh4gaE8Fnon_cFgLuR_3iyE-fuVbrHr9YQylaPLK4/edit?usp=sharing"",""Sheet1!A1:AA1000""),3,FALSE),"""")"),"B0874VL2SN")</f>
        <v>B0874VL2SN</v>
      </c>
      <c r="B2" s="4" t="s">
        <v>29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8.3058823529411772</v>
      </c>
      <c r="D3" s="6">
        <f>SUM(D4:D99766)</f>
        <v>0</v>
      </c>
      <c r="E3" s="6"/>
      <c r="F3" s="5">
        <f t="shared" ref="F3:G3" si="0">SUM(F4:F99766)</f>
        <v>0</v>
      </c>
      <c r="G3" s="5">
        <f t="shared" si="0"/>
        <v>0</v>
      </c>
      <c r="H3" s="7" t="e">
        <f t="shared" ref="H3:H30" si="1">G3/F3*-1</f>
        <v>#DIV/0!</v>
      </c>
      <c r="I3" s="7" t="e">
        <f t="shared" ref="I3:I30" ca="1" si="2">J3/F3</f>
        <v>#DIV/0!</v>
      </c>
      <c r="J3" s="5">
        <f ca="1">SUM(J4:J99766)</f>
        <v>0</v>
      </c>
      <c r="K3" s="5" t="e">
        <f t="shared" ref="K3:K30" ca="1" si="3">J3/D3</f>
        <v>#DIV/0!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3" s="14">
        <f>SUM(AG4:AG99766)</f>
        <v>0</v>
      </c>
    </row>
    <row r="4" spans="1:33" ht="15.75" customHeight="1">
      <c r="A4" s="2" t="s">
        <v>31</v>
      </c>
      <c r="B4" s="2"/>
      <c r="C4" s="15" t="str">
        <f t="shared" ref="C4:C31" si="4">IFERROR(F4/D4," - ")</f>
        <v xml:space="preserve"> - </v>
      </c>
      <c r="D4" s="16">
        <v>0</v>
      </c>
      <c r="E4" s="16">
        <v>0</v>
      </c>
      <c r="F4" s="15">
        <v>0</v>
      </c>
      <c r="G4" s="15">
        <v>0</v>
      </c>
      <c r="H4" s="17" t="e">
        <f t="shared" si="1"/>
        <v>#DIV/0!</v>
      </c>
      <c r="I4" s="17" t="e">
        <f t="shared" si="2"/>
        <v>#DIV/0!</v>
      </c>
      <c r="J4" s="15">
        <f t="shared" ref="J4:J30" si="5">F4*0.85+G4+AF4*D4+D4*AE4+AG4+AD4</f>
        <v>0</v>
      </c>
      <c r="K4" s="15" t="e">
        <f t="shared" si="3"/>
        <v>#DIV/0!</v>
      </c>
      <c r="L4" s="16">
        <v>0</v>
      </c>
      <c r="M4" s="18" t="str">
        <f t="shared" ref="M4:M31" si="6">IFERROR(D4/L4,"-")</f>
        <v>-</v>
      </c>
      <c r="N4" s="16">
        <v>0</v>
      </c>
      <c r="O4" s="19">
        <f t="shared" ref="O4:P4" si="7">D4/7</f>
        <v>0</v>
      </c>
      <c r="P4" s="19">
        <f t="shared" si="7"/>
        <v>0</v>
      </c>
      <c r="Q4" s="16" t="e">
        <f t="shared" ref="Q4:Q30" si="8">ROUNDDOWN(N4/(O4+P4),0)</f>
        <v>#DIV/0!</v>
      </c>
      <c r="R4" s="16"/>
      <c r="S4" s="20" t="e">
        <v>#N/A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e">
        <v>#N/A</v>
      </c>
      <c r="AB4" s="25" t="e">
        <f t="shared" ref="AB4:AB31" si="11">IF(OR(AA4="UsLargeStandardSize",AA4="UsSmallStandardSize"),-0.69,-0.48)</f>
        <v>#N/A</v>
      </c>
      <c r="AC4" s="26" t="e">
        <v>#N/A</v>
      </c>
      <c r="AD4" s="24">
        <f t="shared" ref="AD4:AD31" si="12">IFERROR(AB4*AC4*D4*3,0)</f>
        <v>0</v>
      </c>
      <c r="AE4" s="24">
        <v>0</v>
      </c>
      <c r="AF4" s="24">
        <v>-3.75</v>
      </c>
      <c r="AG4" s="24">
        <v>0</v>
      </c>
    </row>
    <row r="5" spans="1:33" ht="15.75" customHeight="1">
      <c r="A5" s="2" t="s">
        <v>32</v>
      </c>
      <c r="B5" s="2"/>
      <c r="C5" s="15" t="str">
        <f t="shared" si="4"/>
        <v xml:space="preserve"> - </v>
      </c>
      <c r="D5" s="16">
        <v>0</v>
      </c>
      <c r="E5" s="16">
        <v>0</v>
      </c>
      <c r="F5" s="15">
        <v>0</v>
      </c>
      <c r="G5" s="15">
        <v>0</v>
      </c>
      <c r="H5" s="17" t="e">
        <f t="shared" si="1"/>
        <v>#DIV/0!</v>
      </c>
      <c r="I5" s="17" t="e">
        <f t="shared" si="2"/>
        <v>#DIV/0!</v>
      </c>
      <c r="J5" s="15">
        <f t="shared" si="5"/>
        <v>0</v>
      </c>
      <c r="K5" s="15" t="e">
        <f t="shared" si="3"/>
        <v>#DIV/0!</v>
      </c>
      <c r="L5" s="16">
        <v>0</v>
      </c>
      <c r="M5" s="18" t="str">
        <f t="shared" si="6"/>
        <v>-</v>
      </c>
      <c r="N5" s="16">
        <v>0</v>
      </c>
      <c r="O5" s="19">
        <f t="shared" ref="O5:P5" si="13">D5/7</f>
        <v>0</v>
      </c>
      <c r="P5" s="19">
        <f t="shared" si="13"/>
        <v>0</v>
      </c>
      <c r="Q5" s="16" t="e">
        <f t="shared" si="8"/>
        <v>#DIV/0!</v>
      </c>
      <c r="R5" s="16"/>
      <c r="S5" s="20" t="e">
        <v>#N/A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e">
        <v>#N/A</v>
      </c>
      <c r="AB5" s="25" t="e">
        <f t="shared" si="11"/>
        <v>#N/A</v>
      </c>
      <c r="AC5" s="26" t="e">
        <v>#N/A</v>
      </c>
      <c r="AD5" s="24">
        <f t="shared" si="12"/>
        <v>0</v>
      </c>
      <c r="AE5" s="24">
        <v>0</v>
      </c>
      <c r="AF5" s="24">
        <v>-3.75</v>
      </c>
      <c r="AG5" s="24">
        <v>0</v>
      </c>
    </row>
    <row r="6" spans="1:33" ht="15.75" customHeight="1">
      <c r="A6" s="2" t="s">
        <v>33</v>
      </c>
      <c r="B6" s="2"/>
      <c r="C6" s="15" t="str">
        <f t="shared" si="4"/>
        <v xml:space="preserve"> - </v>
      </c>
      <c r="D6" s="16">
        <v>0</v>
      </c>
      <c r="E6" s="16">
        <v>0</v>
      </c>
      <c r="F6" s="15">
        <v>0</v>
      </c>
      <c r="G6" s="15">
        <v>0</v>
      </c>
      <c r="H6" s="17" t="e">
        <f t="shared" si="1"/>
        <v>#DIV/0!</v>
      </c>
      <c r="I6" s="17" t="e">
        <f t="shared" si="2"/>
        <v>#DIV/0!</v>
      </c>
      <c r="J6" s="15">
        <f t="shared" si="5"/>
        <v>0</v>
      </c>
      <c r="K6" s="15" t="e">
        <f t="shared" si="3"/>
        <v>#DIV/0!</v>
      </c>
      <c r="L6" s="16">
        <v>0</v>
      </c>
      <c r="M6" s="18" t="str">
        <f t="shared" si="6"/>
        <v>-</v>
      </c>
      <c r="N6" s="16">
        <v>0</v>
      </c>
      <c r="O6" s="19">
        <f t="shared" ref="O6:P6" si="14">D6/7</f>
        <v>0</v>
      </c>
      <c r="P6" s="19">
        <f t="shared" si="14"/>
        <v>0</v>
      </c>
      <c r="Q6" s="16" t="e">
        <f t="shared" si="8"/>
        <v>#DIV/0!</v>
      </c>
      <c r="R6" s="16"/>
      <c r="S6" s="20">
        <v>0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>
        <v>0</v>
      </c>
      <c r="AB6" s="25">
        <f t="shared" si="11"/>
        <v>-0.48</v>
      </c>
      <c r="AC6" s="26">
        <v>0</v>
      </c>
      <c r="AD6" s="24">
        <f t="shared" si="12"/>
        <v>0</v>
      </c>
      <c r="AE6" s="24">
        <v>0</v>
      </c>
      <c r="AF6" s="24">
        <v>-3.75</v>
      </c>
      <c r="AG6" s="24">
        <v>0</v>
      </c>
    </row>
    <row r="7" spans="1:33" ht="15.75" customHeight="1">
      <c r="A7" s="2" t="s">
        <v>34</v>
      </c>
      <c r="B7" s="2"/>
      <c r="C7" s="15" t="str">
        <f t="shared" si="4"/>
        <v xml:space="preserve"> - </v>
      </c>
      <c r="D7" s="16">
        <v>0</v>
      </c>
      <c r="E7" s="16">
        <v>0</v>
      </c>
      <c r="F7" s="15">
        <v>0</v>
      </c>
      <c r="G7" s="15">
        <v>0</v>
      </c>
      <c r="H7" s="17" t="e">
        <f t="shared" si="1"/>
        <v>#DIV/0!</v>
      </c>
      <c r="I7" s="17" t="e">
        <f t="shared" si="2"/>
        <v>#DIV/0!</v>
      </c>
      <c r="J7" s="15">
        <f t="shared" si="5"/>
        <v>0</v>
      </c>
      <c r="K7" s="15" t="e">
        <f t="shared" si="3"/>
        <v>#DIV/0!</v>
      </c>
      <c r="L7" s="16">
        <v>0</v>
      </c>
      <c r="M7" s="18" t="str">
        <f t="shared" si="6"/>
        <v>-</v>
      </c>
      <c r="N7" s="16">
        <v>0</v>
      </c>
      <c r="O7" s="19">
        <f t="shared" ref="O7:P7" si="15">D7/7</f>
        <v>0</v>
      </c>
      <c r="P7" s="19">
        <f t="shared" si="15"/>
        <v>0</v>
      </c>
      <c r="Q7" s="16" t="e">
        <f t="shared" si="8"/>
        <v>#DIV/0!</v>
      </c>
      <c r="R7" s="16"/>
      <c r="S7" s="20">
        <v>0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>
        <v>0</v>
      </c>
      <c r="AB7" s="25">
        <f t="shared" si="11"/>
        <v>-0.48</v>
      </c>
      <c r="AC7" s="26">
        <v>0</v>
      </c>
      <c r="AD7" s="24">
        <f t="shared" si="12"/>
        <v>0</v>
      </c>
      <c r="AE7" s="24">
        <v>0</v>
      </c>
      <c r="AF7" s="24">
        <v>-3.75</v>
      </c>
      <c r="AG7" s="24">
        <v>0</v>
      </c>
    </row>
    <row r="8" spans="1:33" ht="15.75" customHeight="1">
      <c r="A8" s="2" t="s">
        <v>35</v>
      </c>
      <c r="B8" s="2"/>
      <c r="C8" s="15" t="str">
        <f t="shared" si="4"/>
        <v xml:space="preserve"> - </v>
      </c>
      <c r="D8" s="16">
        <v>0</v>
      </c>
      <c r="E8" s="16">
        <v>0</v>
      </c>
      <c r="F8" s="15">
        <v>0</v>
      </c>
      <c r="G8" s="15">
        <v>0</v>
      </c>
      <c r="H8" s="17" t="e">
        <f t="shared" si="1"/>
        <v>#DIV/0!</v>
      </c>
      <c r="I8" s="17" t="e">
        <f t="shared" si="2"/>
        <v>#DIV/0!</v>
      </c>
      <c r="J8" s="15">
        <f t="shared" si="5"/>
        <v>0</v>
      </c>
      <c r="K8" s="15" t="e">
        <f t="shared" si="3"/>
        <v>#DIV/0!</v>
      </c>
      <c r="L8" s="16">
        <v>0</v>
      </c>
      <c r="M8" s="18" t="str">
        <f t="shared" si="6"/>
        <v>-</v>
      </c>
      <c r="N8" s="16">
        <v>0</v>
      </c>
      <c r="O8" s="19">
        <f t="shared" ref="O8:P8" si="16">D8/7</f>
        <v>0</v>
      </c>
      <c r="P8" s="19">
        <f t="shared" si="16"/>
        <v>0</v>
      </c>
      <c r="Q8" s="16" t="e">
        <f t="shared" si="8"/>
        <v>#DIV/0!</v>
      </c>
      <c r="R8" s="16"/>
      <c r="S8" s="20">
        <v>0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>
        <v>0</v>
      </c>
      <c r="AB8" s="25">
        <f t="shared" si="11"/>
        <v>-0.48</v>
      </c>
      <c r="AC8" s="26">
        <v>5.6533333333333338E-2</v>
      </c>
      <c r="AD8" s="24">
        <f t="shared" si="12"/>
        <v>0</v>
      </c>
      <c r="AE8" s="24">
        <v>-3.31</v>
      </c>
      <c r="AF8" s="24">
        <v>-3.75</v>
      </c>
      <c r="AG8" s="24">
        <v>0</v>
      </c>
    </row>
    <row r="9" spans="1:33" ht="15.75" customHeight="1">
      <c r="A9" s="2" t="s">
        <v>36</v>
      </c>
      <c r="B9" s="2"/>
      <c r="C9" s="15" t="str">
        <f t="shared" si="4"/>
        <v xml:space="preserve"> - </v>
      </c>
      <c r="D9" s="16">
        <v>0</v>
      </c>
      <c r="E9" s="16">
        <v>0</v>
      </c>
      <c r="F9" s="15">
        <v>0</v>
      </c>
      <c r="G9" s="15">
        <v>0</v>
      </c>
      <c r="H9" s="17" t="e">
        <f t="shared" si="1"/>
        <v>#DIV/0!</v>
      </c>
      <c r="I9" s="17" t="e">
        <f t="shared" si="2"/>
        <v>#DIV/0!</v>
      </c>
      <c r="J9" s="15">
        <f t="shared" si="5"/>
        <v>0</v>
      </c>
      <c r="K9" s="15" t="e">
        <f t="shared" si="3"/>
        <v>#DIV/0!</v>
      </c>
      <c r="L9" s="16">
        <v>0</v>
      </c>
      <c r="M9" s="18" t="str">
        <f t="shared" si="6"/>
        <v>-</v>
      </c>
      <c r="N9" s="16">
        <v>0</v>
      </c>
      <c r="O9" s="19">
        <f t="shared" ref="O9:P9" si="17">D9/7</f>
        <v>0</v>
      </c>
      <c r="P9" s="19">
        <f t="shared" si="17"/>
        <v>0</v>
      </c>
      <c r="Q9" s="16" t="e">
        <f t="shared" si="8"/>
        <v>#DIV/0!</v>
      </c>
      <c r="R9" s="16"/>
      <c r="S9" s="20">
        <v>0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>
        <v>0</v>
      </c>
      <c r="AB9" s="25">
        <f t="shared" si="11"/>
        <v>-0.48</v>
      </c>
      <c r="AC9" s="26">
        <v>5.6533333333333338E-2</v>
      </c>
      <c r="AD9" s="24">
        <f t="shared" si="12"/>
        <v>0</v>
      </c>
      <c r="AE9" s="24">
        <v>-3.31</v>
      </c>
      <c r="AF9" s="24">
        <v>-3.75</v>
      </c>
      <c r="AG9" s="24">
        <v>0</v>
      </c>
    </row>
    <row r="10" spans="1:33" ht="15.75" customHeight="1">
      <c r="A10" s="2" t="s">
        <v>37</v>
      </c>
      <c r="B10" s="2"/>
      <c r="C10" s="15" t="str">
        <f t="shared" si="4"/>
        <v xml:space="preserve"> - </v>
      </c>
      <c r="D10" s="16">
        <v>0</v>
      </c>
      <c r="E10" s="16">
        <v>0</v>
      </c>
      <c r="F10" s="15">
        <v>0</v>
      </c>
      <c r="G10" s="15">
        <v>0</v>
      </c>
      <c r="H10" s="17" t="e">
        <f t="shared" si="1"/>
        <v>#DIV/0!</v>
      </c>
      <c r="I10" s="17" t="e">
        <f t="shared" si="2"/>
        <v>#DIV/0!</v>
      </c>
      <c r="J10" s="15">
        <f t="shared" si="5"/>
        <v>0</v>
      </c>
      <c r="K10" s="15" t="e">
        <f t="shared" si="3"/>
        <v>#DIV/0!</v>
      </c>
      <c r="L10" s="16">
        <v>0</v>
      </c>
      <c r="M10" s="18" t="str">
        <f t="shared" si="6"/>
        <v>-</v>
      </c>
      <c r="N10" s="16">
        <v>0</v>
      </c>
      <c r="O10" s="19">
        <f t="shared" ref="O10:P10" si="18">D10/7</f>
        <v>0</v>
      </c>
      <c r="P10" s="19">
        <f t="shared" si="18"/>
        <v>0</v>
      </c>
      <c r="Q10" s="16" t="e">
        <f t="shared" si="8"/>
        <v>#DIV/0!</v>
      </c>
      <c r="R10" s="16"/>
      <c r="S10" s="20">
        <v>0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>
        <v>0</v>
      </c>
      <c r="AB10" s="25">
        <f t="shared" si="11"/>
        <v>-0.48</v>
      </c>
      <c r="AC10" s="26">
        <v>5.6533333333333338E-2</v>
      </c>
      <c r="AD10" s="24">
        <f t="shared" si="12"/>
        <v>0</v>
      </c>
      <c r="AE10" s="24">
        <v>-3.31</v>
      </c>
      <c r="AF10" s="24">
        <v>-3.75</v>
      </c>
      <c r="AG10" s="24">
        <v>0</v>
      </c>
    </row>
    <row r="11" spans="1:33" ht="15.75" customHeight="1">
      <c r="A11" s="2" t="s">
        <v>38</v>
      </c>
      <c r="B11" s="2"/>
      <c r="C11" s="15" t="str">
        <f t="shared" si="4"/>
        <v xml:space="preserve"> - </v>
      </c>
      <c r="D11" s="16">
        <v>0</v>
      </c>
      <c r="E11" s="16">
        <v>0</v>
      </c>
      <c r="F11" s="15">
        <v>0</v>
      </c>
      <c r="G11" s="15">
        <v>0</v>
      </c>
      <c r="H11" s="17" t="e">
        <f t="shared" si="1"/>
        <v>#DIV/0!</v>
      </c>
      <c r="I11" s="17" t="e">
        <f t="shared" si="2"/>
        <v>#DIV/0!</v>
      </c>
      <c r="J11" s="15">
        <f t="shared" si="5"/>
        <v>0</v>
      </c>
      <c r="K11" s="15" t="e">
        <f t="shared" si="3"/>
        <v>#DIV/0!</v>
      </c>
      <c r="L11" s="16">
        <v>0</v>
      </c>
      <c r="M11" s="18" t="str">
        <f t="shared" si="6"/>
        <v>-</v>
      </c>
      <c r="N11" s="16">
        <v>0</v>
      </c>
      <c r="O11" s="19">
        <f t="shared" ref="O11:P11" si="19">D11/7</f>
        <v>0</v>
      </c>
      <c r="P11" s="19">
        <f t="shared" si="19"/>
        <v>0</v>
      </c>
      <c r="Q11" s="16" t="e">
        <f t="shared" si="8"/>
        <v>#DIV/0!</v>
      </c>
      <c r="R11" s="16"/>
      <c r="S11" s="20">
        <v>0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>
        <v>0</v>
      </c>
      <c r="AB11" s="25">
        <f t="shared" si="11"/>
        <v>-0.48</v>
      </c>
      <c r="AC11" s="26">
        <v>5.6533333333333338E-2</v>
      </c>
      <c r="AD11" s="24">
        <f t="shared" si="12"/>
        <v>0</v>
      </c>
      <c r="AE11" s="24">
        <v>-3.31</v>
      </c>
      <c r="AF11" s="24">
        <v>-3.75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0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0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5.6533333333333338E-2</v>
      </c>
      <c r="AD12" s="24">
        <f t="shared" si="12"/>
        <v>0</v>
      </c>
      <c r="AE12" s="24">
        <v>-3.31</v>
      </c>
      <c r="AF12" s="24">
        <v>-3.75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0</v>
      </c>
      <c r="M13" s="18" t="str">
        <f t="shared" si="6"/>
        <v>-</v>
      </c>
      <c r="N13" s="16">
        <v>0</v>
      </c>
      <c r="O13" s="19">
        <f t="shared" ref="O13:P13" si="21">D13/7</f>
        <v>0</v>
      </c>
      <c r="P13" s="19">
        <f t="shared" si="21"/>
        <v>0</v>
      </c>
      <c r="Q13" s="16" t="e">
        <f t="shared" si="8"/>
        <v>#DIV/0!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5.6533333333333338E-2</v>
      </c>
      <c r="AD13" s="24">
        <f t="shared" si="12"/>
        <v>0</v>
      </c>
      <c r="AE13" s="24">
        <v>-3.31</v>
      </c>
      <c r="AF13" s="24">
        <v>-3.75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0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5.6533333333333338E-2</v>
      </c>
      <c r="AD14" s="24">
        <f t="shared" si="12"/>
        <v>0</v>
      </c>
      <c r="AE14" s="24">
        <v>-3.31</v>
      </c>
      <c r="AF14" s="24">
        <v>-3.75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0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0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5.6533333333333338E-2</v>
      </c>
      <c r="AD15" s="24">
        <f t="shared" si="12"/>
        <v>0</v>
      </c>
      <c r="AE15" s="24">
        <v>-3.31</v>
      </c>
      <c r="AF15" s="24">
        <v>-3.75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0</v>
      </c>
      <c r="O16" s="19">
        <f t="shared" ref="O16:P16" si="24">D16/7</f>
        <v>0</v>
      </c>
      <c r="P16" s="19">
        <f t="shared" si="24"/>
        <v>0</v>
      </c>
      <c r="Q16" s="16" t="e">
        <f t="shared" si="8"/>
        <v>#DIV/0!</v>
      </c>
      <c r="R16" s="16"/>
      <c r="S16" s="27">
        <v>0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5.6533333333333338E-2</v>
      </c>
      <c r="AD16" s="24">
        <f t="shared" si="12"/>
        <v>0</v>
      </c>
      <c r="AE16" s="24">
        <v>-3.31</v>
      </c>
      <c r="AF16" s="24">
        <v>-3.75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0</v>
      </c>
      <c r="O17" s="19">
        <f t="shared" ref="O17:P17" si="25">D17/7</f>
        <v>0</v>
      </c>
      <c r="P17" s="19">
        <f t="shared" si="25"/>
        <v>0</v>
      </c>
      <c r="Q17" s="16" t="e">
        <f t="shared" si="8"/>
        <v>#DIV/0!</v>
      </c>
      <c r="R17" s="16"/>
      <c r="S17" s="27">
        <v>0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5.6533333333333338E-2</v>
      </c>
      <c r="AD17" s="24">
        <f t="shared" si="12"/>
        <v>0</v>
      </c>
      <c r="AE17" s="24">
        <v>-3.31</v>
      </c>
      <c r="AF17" s="24">
        <v>-3.75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0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0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5.6533333333333338E-2</v>
      </c>
      <c r="AD18" s="24">
        <f t="shared" si="12"/>
        <v>0</v>
      </c>
      <c r="AE18" s="24">
        <v>-3.31</v>
      </c>
      <c r="AF18" s="24">
        <v>-3.75</v>
      </c>
      <c r="AG18" s="24">
        <v>0</v>
      </c>
    </row>
    <row r="19" spans="1:33" ht="15.75" customHeight="1">
      <c r="A19" s="2" t="s">
        <v>47</v>
      </c>
      <c r="B19" s="2"/>
      <c r="C19" s="15" t="str">
        <f t="shared" si="4"/>
        <v xml:space="preserve"> - </v>
      </c>
      <c r="D19" s="28">
        <v>0</v>
      </c>
      <c r="E19" s="16">
        <v>0</v>
      </c>
      <c r="F19" s="15">
        <v>0</v>
      </c>
      <c r="G19" s="15">
        <v>0</v>
      </c>
      <c r="H19" s="17" t="e">
        <f t="shared" si="1"/>
        <v>#DIV/0!</v>
      </c>
      <c r="I19" s="17" t="e">
        <f t="shared" ca="1" si="2"/>
        <v>#DIV/0!</v>
      </c>
      <c r="J19" s="15">
        <f t="shared" ca="1" si="5"/>
        <v>0</v>
      </c>
      <c r="K19" s="15" t="e">
        <f t="shared" ca="1" si="3"/>
        <v>#DIV/0!</v>
      </c>
      <c r="L19" s="16">
        <v>0</v>
      </c>
      <c r="M19" s="18" t="str">
        <f t="shared" si="6"/>
        <v>-</v>
      </c>
      <c r="N19" s="16">
        <v>0</v>
      </c>
      <c r="O19" s="19">
        <f t="shared" ref="O19:P19" si="27">D19/7</f>
        <v>0</v>
      </c>
      <c r="P19" s="19">
        <f t="shared" si="27"/>
        <v>0</v>
      </c>
      <c r="Q19" s="16" t="e">
        <f t="shared" si="8"/>
        <v>#DIV/0!</v>
      </c>
      <c r="R19" s="16"/>
      <c r="S19" s="27">
        <v>0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5.6533333333333338E-2</v>
      </c>
      <c r="AD19" s="24">
        <f t="shared" si="12"/>
        <v>0</v>
      </c>
      <c r="AE19" s="24">
        <v>-3.31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0</v>
      </c>
      <c r="O20" s="19">
        <f t="shared" ref="O20:P20" si="28">D20/7</f>
        <v>0</v>
      </c>
      <c r="P20" s="19">
        <f t="shared" si="28"/>
        <v>0</v>
      </c>
      <c r="Q20" s="16" t="e">
        <f t="shared" si="8"/>
        <v>#DIV/0!</v>
      </c>
      <c r="R20" s="16"/>
      <c r="S20" s="27">
        <v>0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5.6533333333333338E-2</v>
      </c>
      <c r="AD20" s="24">
        <f t="shared" si="12"/>
        <v>0</v>
      </c>
      <c r="AE20" s="24">
        <v>-3.31</v>
      </c>
      <c r="AF20" s="24">
        <v>-3.75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0</v>
      </c>
      <c r="O21" s="19">
        <f t="shared" ref="O21:P21" si="29">D21/7</f>
        <v>0</v>
      </c>
      <c r="P21" s="19">
        <f t="shared" si="29"/>
        <v>0</v>
      </c>
      <c r="Q21" s="16" t="e">
        <f t="shared" si="8"/>
        <v>#DIV/0!</v>
      </c>
      <c r="R21" s="16"/>
      <c r="S21" s="27">
        <v>0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5.6533333333333338E-2</v>
      </c>
      <c r="AD21" s="24">
        <f t="shared" si="12"/>
        <v>0</v>
      </c>
      <c r="AE21" s="24">
        <v>-3.31</v>
      </c>
      <c r="AF21" s="24">
        <v>-3.75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0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5.6533333333333338E-2</v>
      </c>
      <c r="AD22" s="24">
        <f t="shared" si="12"/>
        <v>0</v>
      </c>
      <c r="AE22" s="24">
        <v>-3.31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0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5.6533333333333338E-2</v>
      </c>
      <c r="AD23" s="24">
        <f t="shared" si="12"/>
        <v>0</v>
      </c>
      <c r="AE23" s="24">
        <v>-3.31</v>
      </c>
      <c r="AF23" s="24">
        <v>-3.75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0</v>
      </c>
      <c r="O24" s="19">
        <f t="shared" ref="O24:P24" si="32">D24/7</f>
        <v>0</v>
      </c>
      <c r="P24" s="19">
        <f t="shared" si="32"/>
        <v>0</v>
      </c>
      <c r="Q24" s="16" t="e">
        <f t="shared" si="8"/>
        <v>#DIV/0!</v>
      </c>
      <c r="R24" s="16"/>
      <c r="S24" s="27">
        <v>0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5.6533333333333338E-2</v>
      </c>
      <c r="AD24" s="24">
        <f t="shared" si="12"/>
        <v>0</v>
      </c>
      <c r="AE24" s="24">
        <v>-3.31</v>
      </c>
      <c r="AF24" s="24">
        <v>-3.75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0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5.6533333333333338E-2</v>
      </c>
      <c r="AD25" s="24">
        <f t="shared" si="12"/>
        <v>0</v>
      </c>
      <c r="AE25" s="24">
        <v>-3.31</v>
      </c>
      <c r="AF25" s="24">
        <v>-3.75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4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1"/>
        <v>#DIV/0!</v>
      </c>
      <c r="I26" s="17" t="e">
        <f t="shared" si="2"/>
        <v>#DIV/0!</v>
      </c>
      <c r="J26" s="15">
        <f t="shared" si="5"/>
        <v>0</v>
      </c>
      <c r="K26" s="15" t="e">
        <f t="shared" si="3"/>
        <v>#DIV/0!</v>
      </c>
      <c r="L26" s="16">
        <v>0</v>
      </c>
      <c r="M26" s="18" t="str">
        <f t="shared" si="6"/>
        <v>-</v>
      </c>
      <c r="N26" s="16">
        <v>0</v>
      </c>
      <c r="O26" s="19">
        <f t="shared" ref="O26:P26" si="34">D26/7</f>
        <v>0</v>
      </c>
      <c r="P26" s="19">
        <f t="shared" si="34"/>
        <v>0</v>
      </c>
      <c r="Q26" s="16" t="e">
        <f t="shared" si="8"/>
        <v>#DIV/0!</v>
      </c>
      <c r="R26" s="16"/>
      <c r="S26" s="27">
        <v>0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5.6533333333333338E-2</v>
      </c>
      <c r="AD26" s="24">
        <f t="shared" si="12"/>
        <v>0</v>
      </c>
      <c r="AE26" s="24">
        <v>-3.31</v>
      </c>
      <c r="AF26" s="24">
        <v>-3.75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0</v>
      </c>
      <c r="O27" s="19">
        <f t="shared" ref="O27:P27" si="35">D27/7</f>
        <v>0</v>
      </c>
      <c r="P27" s="19">
        <f t="shared" si="35"/>
        <v>0</v>
      </c>
      <c r="Q27" s="16" t="e">
        <f t="shared" si="8"/>
        <v>#DIV/0!</v>
      </c>
      <c r="R27" s="16"/>
      <c r="S27" s="27">
        <v>0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5.6533333333333338E-2</v>
      </c>
      <c r="AD27" s="24">
        <f t="shared" si="12"/>
        <v>0</v>
      </c>
      <c r="AE27" s="24">
        <v>-3.31</v>
      </c>
      <c r="AF27" s="24">
        <v>-3.75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0</v>
      </c>
      <c r="O28" s="19">
        <f t="shared" ref="O28:P28" si="36">D28/7</f>
        <v>0</v>
      </c>
      <c r="P28" s="19">
        <f t="shared" si="36"/>
        <v>0</v>
      </c>
      <c r="Q28" s="16" t="e">
        <f t="shared" si="8"/>
        <v>#DIV/0!</v>
      </c>
      <c r="R28" s="16"/>
      <c r="S28" s="27">
        <v>0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5.6533333333333338E-2</v>
      </c>
      <c r="AD28" s="24">
        <f t="shared" si="12"/>
        <v>0</v>
      </c>
      <c r="AE28" s="24">
        <v>-3.31</v>
      </c>
      <c r="AF28" s="24">
        <v>-3.75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0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5.6533333333333338E-2</v>
      </c>
      <c r="AD29" s="24">
        <f t="shared" si="12"/>
        <v>0</v>
      </c>
      <c r="AE29" s="24">
        <v>-3.31</v>
      </c>
      <c r="AF29" s="24">
        <v>-3.75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0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5.6533333333333338E-2</v>
      </c>
      <c r="AD30" s="24">
        <f t="shared" si="12"/>
        <v>0</v>
      </c>
      <c r="AE30" s="24">
        <v>-3.31</v>
      </c>
      <c r="AF30" s="24">
        <v>-3.75</v>
      </c>
      <c r="AG30" s="24">
        <v>0</v>
      </c>
    </row>
    <row r="31" spans="1:33" ht="15.75" customHeight="1">
      <c r="A31" s="38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5.6533333333333338E-2</v>
      </c>
      <c r="AD31" s="24">
        <f t="shared" si="12"/>
        <v>0</v>
      </c>
      <c r="AE31" s="24">
        <v>-3.31</v>
      </c>
      <c r="AF31" s="24">
        <v>-3.75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tabSelected="1" workbookViewId="0">
      <pane xSplit="2" ySplit="3" topLeftCell="C4" activePane="bottomRight" state="frozen"/>
      <selection activeCell="R31" sqref="R31"/>
      <selection pane="topRight" activeCell="R31" sqref="R31"/>
      <selection pane="bottomLeft" activeCell="R31" sqref="R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6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IFERROR(__xludf.DUMMYFUNCTION("VLOOKUP(B2,IMPORTRANGE(""https://docs.google.com/spreadsheets/d/1V-qh4gaE8Fnon_cFgLuR_3iyE-fuVbrHr9YQylaPLK4/edit"",""Sheet1!A2:F100""),2,FALSE)"),"Watt Meter Double")</f>
        <v>Watt Meter Double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IFERROR(__xludf.DUMMYFUNCTION("IFERROR(VLOOKUP(B2,IMPORTRANGE(""https://docs.google.com/spreadsheets/d/1V-qh4gaE8Fnon_cFgLuR_3iyE-fuVbrHr9YQylaPLK4/edit?usp=sharing"",""Sheet1!A1:AA1000""),3,FALSE),"""")"),"B083HKN2H1")</f>
        <v>B083HKN2H1</v>
      </c>
      <c r="B2" s="4" t="s">
        <v>60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18.035294117647059</v>
      </c>
      <c r="D3" s="6">
        <f>SUM(D4:D99766)</f>
        <v>282</v>
      </c>
      <c r="E3" s="6"/>
      <c r="F3" s="5">
        <f t="shared" ref="F3:G3" si="0">SUM(F4:F99766)</f>
        <v>7056.1799999999994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0.23332359237310418</v>
      </c>
      <c r="J3" s="5">
        <f ca="1">SUM(J4:J99766)</f>
        <v>1646.3732660312501</v>
      </c>
      <c r="K3" s="5">
        <f t="shared" ref="K3:K30" ca="1" si="3">J3/D3</f>
        <v>5.8382030710328019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SKUs!B2:BZ3000""),48,FALSE),"""")*-1"),-11.85)</f>
        <v>-11.85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26.115000000000002</v>
      </c>
      <c r="D4" s="16">
        <v>8</v>
      </c>
      <c r="E4" s="16">
        <v>0</v>
      </c>
      <c r="F4" s="15">
        <v>208.92000000000002</v>
      </c>
      <c r="G4" s="15">
        <v>0</v>
      </c>
      <c r="H4" s="17">
        <f t="shared" si="1"/>
        <v>0</v>
      </c>
      <c r="I4" s="17">
        <f t="shared" si="2"/>
        <v>0.25913557003478216</v>
      </c>
      <c r="J4" s="15">
        <f t="shared" ref="J4:J30" si="5">F4*0.85+G4+AF4*D4+D4*AE4+AG4+AD4</f>
        <v>54.138603291666691</v>
      </c>
      <c r="K4" s="15">
        <f t="shared" si="3"/>
        <v>6.7673254114583363</v>
      </c>
      <c r="L4" s="16">
        <v>31</v>
      </c>
      <c r="M4" s="18">
        <f t="shared" ref="M4:M31" si="6">IFERROR(D4/L4,"-")</f>
        <v>0.25806451612903225</v>
      </c>
      <c r="N4" s="16">
        <v>270</v>
      </c>
      <c r="O4" s="19">
        <f t="shared" ref="O4:P4" si="7">D4/7</f>
        <v>1.1428571428571428</v>
      </c>
      <c r="P4" s="19">
        <f t="shared" si="7"/>
        <v>0</v>
      </c>
      <c r="Q4" s="16">
        <f t="shared" ref="Q4:Q30" si="8">ROUNDDOWN(N4/(O4+P4),0)</f>
        <v>236</v>
      </c>
      <c r="R4" s="16"/>
      <c r="S4" s="20">
        <v>0.20071684587813601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4.8514293981481486E-2</v>
      </c>
      <c r="AD4" s="24">
        <f t="shared" ref="AD4:AD31" si="12">IFERROR(AB4*AC4*D4*3,0)</f>
        <v>-0.80339670833333332</v>
      </c>
      <c r="AE4" s="24">
        <v>-3.48</v>
      </c>
      <c r="AF4" s="24">
        <v>-11.85</v>
      </c>
      <c r="AG4" s="24">
        <v>0</v>
      </c>
    </row>
    <row r="5" spans="1:33" ht="15.75" customHeight="1">
      <c r="A5" s="2" t="s">
        <v>32</v>
      </c>
      <c r="B5" s="2"/>
      <c r="C5" s="15">
        <f t="shared" si="4"/>
        <v>24.99</v>
      </c>
      <c r="D5" s="16">
        <v>5</v>
      </c>
      <c r="E5" s="16">
        <v>0</v>
      </c>
      <c r="F5" s="15">
        <v>124.94999999999999</v>
      </c>
      <c r="G5" s="15">
        <v>0</v>
      </c>
      <c r="H5" s="17">
        <f t="shared" si="1"/>
        <v>0</v>
      </c>
      <c r="I5" s="17">
        <f t="shared" si="2"/>
        <v>0.2325360308706815</v>
      </c>
      <c r="J5" s="15">
        <f t="shared" si="5"/>
        <v>29.055377057291651</v>
      </c>
      <c r="K5" s="15">
        <f t="shared" si="3"/>
        <v>5.8110754114583303</v>
      </c>
      <c r="L5" s="16">
        <v>35</v>
      </c>
      <c r="M5" s="18">
        <f t="shared" si="6"/>
        <v>0.14285714285714285</v>
      </c>
      <c r="N5" s="16">
        <v>265</v>
      </c>
      <c r="O5" s="19">
        <f t="shared" ref="O5:P5" si="13">D5/7</f>
        <v>0.7142857142857143</v>
      </c>
      <c r="P5" s="19">
        <f t="shared" si="13"/>
        <v>0</v>
      </c>
      <c r="Q5" s="16">
        <f t="shared" si="8"/>
        <v>371</v>
      </c>
      <c r="R5" s="16"/>
      <c r="S5" s="20">
        <v>0.231884057971014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4.8514293981481486E-2</v>
      </c>
      <c r="AD5" s="24">
        <f t="shared" si="12"/>
        <v>-0.50212294270833335</v>
      </c>
      <c r="AE5" s="24">
        <v>-3.48</v>
      </c>
      <c r="AF5" s="24">
        <v>-11.85</v>
      </c>
      <c r="AG5" s="24">
        <v>0</v>
      </c>
    </row>
    <row r="6" spans="1:33" ht="15.75" customHeight="1">
      <c r="A6" s="2" t="s">
        <v>33</v>
      </c>
      <c r="B6" s="2"/>
      <c r="C6" s="15">
        <f t="shared" si="4"/>
        <v>24.990000000000006</v>
      </c>
      <c r="D6" s="16">
        <v>11</v>
      </c>
      <c r="E6" s="16">
        <v>0</v>
      </c>
      <c r="F6" s="15">
        <v>274.89000000000004</v>
      </c>
      <c r="G6" s="15">
        <v>0</v>
      </c>
      <c r="H6" s="17">
        <f t="shared" si="1"/>
        <v>0</v>
      </c>
      <c r="I6" s="17">
        <f t="shared" si="2"/>
        <v>0.23253603087068167</v>
      </c>
      <c r="J6" s="15">
        <f t="shared" si="5"/>
        <v>63.921829526041691</v>
      </c>
      <c r="K6" s="15">
        <f t="shared" si="3"/>
        <v>5.8110754114583356</v>
      </c>
      <c r="L6" s="16">
        <v>46</v>
      </c>
      <c r="M6" s="18">
        <f t="shared" si="6"/>
        <v>0.2391304347826087</v>
      </c>
      <c r="N6" s="16">
        <v>249</v>
      </c>
      <c r="O6" s="19">
        <f t="shared" ref="O6:P6" si="14">D6/7</f>
        <v>1.5714285714285714</v>
      </c>
      <c r="P6" s="19">
        <f t="shared" si="14"/>
        <v>0</v>
      </c>
      <c r="Q6" s="16">
        <f t="shared" si="8"/>
        <v>158</v>
      </c>
      <c r="R6" s="16"/>
      <c r="S6" s="20">
        <v>0.20759493670886081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4.8514293981481486E-2</v>
      </c>
      <c r="AD6" s="24">
        <f t="shared" si="12"/>
        <v>-1.1046704739583335</v>
      </c>
      <c r="AE6" s="24">
        <v>-3.48</v>
      </c>
      <c r="AF6" s="24">
        <v>-11.85</v>
      </c>
      <c r="AG6" s="24">
        <v>0</v>
      </c>
    </row>
    <row r="7" spans="1:33" ht="15.75" customHeight="1">
      <c r="A7" s="2" t="s">
        <v>34</v>
      </c>
      <c r="B7" s="2"/>
      <c r="C7" s="15">
        <f t="shared" si="4"/>
        <v>24.990000000000002</v>
      </c>
      <c r="D7" s="16">
        <v>9</v>
      </c>
      <c r="E7" s="16">
        <v>0</v>
      </c>
      <c r="F7" s="15">
        <v>224.91000000000003</v>
      </c>
      <c r="G7" s="15">
        <v>0</v>
      </c>
      <c r="H7" s="17">
        <f t="shared" si="1"/>
        <v>0</v>
      </c>
      <c r="I7" s="17">
        <f t="shared" si="2"/>
        <v>0.2325360308706817</v>
      </c>
      <c r="J7" s="15">
        <f t="shared" si="5"/>
        <v>52.299678703125025</v>
      </c>
      <c r="K7" s="15">
        <f t="shared" si="3"/>
        <v>5.8110754114583365</v>
      </c>
      <c r="L7" s="16">
        <v>32</v>
      </c>
      <c r="M7" s="18">
        <f t="shared" si="6"/>
        <v>0.28125</v>
      </c>
      <c r="N7" s="16">
        <v>244</v>
      </c>
      <c r="O7" s="19">
        <f t="shared" ref="O7:P7" si="15">D7/7</f>
        <v>1.2857142857142858</v>
      </c>
      <c r="P7" s="19">
        <f t="shared" si="15"/>
        <v>0</v>
      </c>
      <c r="Q7" s="16">
        <f t="shared" si="8"/>
        <v>189</v>
      </c>
      <c r="R7" s="16"/>
      <c r="S7" s="20">
        <v>0.26108374384236449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4.8514293981481486E-2</v>
      </c>
      <c r="AD7" s="24">
        <f t="shared" si="12"/>
        <v>-0.90382129687500012</v>
      </c>
      <c r="AE7" s="24">
        <v>-3.48</v>
      </c>
      <c r="AF7" s="24">
        <v>-11.85</v>
      </c>
      <c r="AG7" s="24">
        <v>0</v>
      </c>
    </row>
    <row r="8" spans="1:33" ht="15.75" customHeight="1">
      <c r="A8" s="2" t="s">
        <v>35</v>
      </c>
      <c r="B8" s="2"/>
      <c r="C8" s="15">
        <f t="shared" si="4"/>
        <v>24.99</v>
      </c>
      <c r="D8" s="16">
        <v>12</v>
      </c>
      <c r="E8" s="16">
        <v>0</v>
      </c>
      <c r="F8" s="15">
        <v>299.88</v>
      </c>
      <c r="G8" s="15">
        <v>0</v>
      </c>
      <c r="H8" s="17">
        <f t="shared" si="1"/>
        <v>0</v>
      </c>
      <c r="I8" s="17">
        <f t="shared" si="2"/>
        <v>0.2325360308706817</v>
      </c>
      <c r="J8" s="15">
        <f t="shared" si="5"/>
        <v>69.732904937500024</v>
      </c>
      <c r="K8" s="15">
        <f t="shared" si="3"/>
        <v>5.8110754114583356</v>
      </c>
      <c r="L8" s="16">
        <v>49</v>
      </c>
      <c r="M8" s="18">
        <f t="shared" si="6"/>
        <v>0.24489795918367346</v>
      </c>
      <c r="N8" s="16">
        <v>231</v>
      </c>
      <c r="O8" s="19">
        <f t="shared" ref="O8:P8" si="16">D8/7</f>
        <v>1.7142857142857142</v>
      </c>
      <c r="P8" s="19">
        <f t="shared" si="16"/>
        <v>0</v>
      </c>
      <c r="Q8" s="16">
        <f t="shared" si="8"/>
        <v>134</v>
      </c>
      <c r="R8" s="16"/>
      <c r="S8" s="20">
        <v>0.32241813602015112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4.8514293981481486E-2</v>
      </c>
      <c r="AD8" s="24">
        <f t="shared" si="12"/>
        <v>-1.2050950624999999</v>
      </c>
      <c r="AE8" s="24">
        <v>-3.48</v>
      </c>
      <c r="AF8" s="24">
        <v>-11.85</v>
      </c>
      <c r="AG8" s="24">
        <v>0</v>
      </c>
    </row>
    <row r="9" spans="1:33" ht="15.75" customHeight="1">
      <c r="A9" s="2" t="s">
        <v>36</v>
      </c>
      <c r="B9" s="2"/>
      <c r="C9" s="15">
        <f t="shared" si="4"/>
        <v>24.99</v>
      </c>
      <c r="D9" s="16">
        <v>21</v>
      </c>
      <c r="E9" s="16">
        <v>0</v>
      </c>
      <c r="F9" s="15">
        <v>524.79</v>
      </c>
      <c r="G9" s="15">
        <v>0</v>
      </c>
      <c r="H9" s="17">
        <f t="shared" si="1"/>
        <v>0</v>
      </c>
      <c r="I9" s="17">
        <f t="shared" si="2"/>
        <v>0.23253603087068156</v>
      </c>
      <c r="J9" s="15">
        <f t="shared" si="5"/>
        <v>122.03258364062496</v>
      </c>
      <c r="K9" s="15">
        <f t="shared" si="3"/>
        <v>5.8110754114583312</v>
      </c>
      <c r="L9" s="16">
        <v>78</v>
      </c>
      <c r="M9" s="18">
        <f t="shared" si="6"/>
        <v>0.26923076923076922</v>
      </c>
      <c r="N9" s="16">
        <v>210</v>
      </c>
      <c r="O9" s="19">
        <f t="shared" ref="O9:P9" si="17">D9/7</f>
        <v>3</v>
      </c>
      <c r="P9" s="19">
        <f t="shared" si="17"/>
        <v>0</v>
      </c>
      <c r="Q9" s="16">
        <f t="shared" si="8"/>
        <v>70</v>
      </c>
      <c r="R9" s="16"/>
      <c r="S9" s="20">
        <v>0.44386422976501311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4.8514293981481486E-2</v>
      </c>
      <c r="AD9" s="24">
        <f t="shared" si="12"/>
        <v>-2.1089163593750002</v>
      </c>
      <c r="AE9" s="24">
        <v>-3.48</v>
      </c>
      <c r="AF9" s="24">
        <v>-11.85</v>
      </c>
      <c r="AG9" s="24">
        <v>0</v>
      </c>
    </row>
    <row r="10" spans="1:33" ht="15.75" customHeight="1">
      <c r="A10" s="2" t="s">
        <v>37</v>
      </c>
      <c r="B10" s="2"/>
      <c r="C10" s="15">
        <f t="shared" si="4"/>
        <v>24.99</v>
      </c>
      <c r="D10" s="16">
        <v>23</v>
      </c>
      <c r="E10" s="16">
        <v>0</v>
      </c>
      <c r="F10" s="15">
        <v>574.77</v>
      </c>
      <c r="G10" s="15">
        <v>0</v>
      </c>
      <c r="H10" s="17">
        <f t="shared" si="1"/>
        <v>0</v>
      </c>
      <c r="I10" s="17">
        <f t="shared" si="2"/>
        <v>0.23253603087068148</v>
      </c>
      <c r="J10" s="15">
        <f t="shared" si="5"/>
        <v>133.65473446354159</v>
      </c>
      <c r="K10" s="15">
        <f t="shared" si="3"/>
        <v>5.8110754114583303</v>
      </c>
      <c r="L10" s="16">
        <v>76</v>
      </c>
      <c r="M10" s="18">
        <f t="shared" si="6"/>
        <v>0.30263157894736842</v>
      </c>
      <c r="N10" s="16">
        <v>187</v>
      </c>
      <c r="O10" s="19">
        <f t="shared" ref="O10:P10" si="18">D10/7</f>
        <v>3.2857142857142856</v>
      </c>
      <c r="P10" s="19">
        <f t="shared" si="18"/>
        <v>0</v>
      </c>
      <c r="Q10" s="16">
        <f t="shared" si="8"/>
        <v>56</v>
      </c>
      <c r="R10" s="16"/>
      <c r="S10" s="20">
        <v>0.44444444444444442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4.8514293981481486E-2</v>
      </c>
      <c r="AD10" s="24">
        <f t="shared" si="12"/>
        <v>-2.3097655364583334</v>
      </c>
      <c r="AE10" s="24">
        <v>-3.48</v>
      </c>
      <c r="AF10" s="24">
        <v>-11.85</v>
      </c>
      <c r="AG10" s="24">
        <v>0</v>
      </c>
    </row>
    <row r="11" spans="1:33" ht="15.75" customHeight="1">
      <c r="A11" s="2" t="s">
        <v>38</v>
      </c>
      <c r="B11" s="2"/>
      <c r="C11" s="15">
        <f t="shared" si="4"/>
        <v>24.989999999999995</v>
      </c>
      <c r="D11" s="16">
        <v>27</v>
      </c>
      <c r="E11" s="16">
        <v>0</v>
      </c>
      <c r="F11" s="15">
        <v>674.7299999999999</v>
      </c>
      <c r="G11" s="15">
        <v>0</v>
      </c>
      <c r="H11" s="17">
        <f t="shared" si="1"/>
        <v>0</v>
      </c>
      <c r="I11" s="17">
        <f t="shared" si="2"/>
        <v>0.23253603087068148</v>
      </c>
      <c r="J11" s="15">
        <f t="shared" si="5"/>
        <v>156.89903610937489</v>
      </c>
      <c r="K11" s="15">
        <f t="shared" si="3"/>
        <v>5.8110754114583294</v>
      </c>
      <c r="L11" s="16">
        <v>102</v>
      </c>
      <c r="M11" s="18">
        <f t="shared" si="6"/>
        <v>0.26470588235294118</v>
      </c>
      <c r="N11" s="16">
        <v>158</v>
      </c>
      <c r="O11" s="19">
        <f t="shared" ref="O11:P11" si="19">D11/7</f>
        <v>3.8571428571428572</v>
      </c>
      <c r="P11" s="19">
        <f t="shared" si="19"/>
        <v>0</v>
      </c>
      <c r="Q11" s="16">
        <f t="shared" si="8"/>
        <v>40</v>
      </c>
      <c r="R11" s="16"/>
      <c r="S11" s="20">
        <v>0.54356846473029041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4.8514293981481486E-2</v>
      </c>
      <c r="AD11" s="24">
        <f t="shared" si="12"/>
        <v>-2.7114638906250002</v>
      </c>
      <c r="AE11" s="24">
        <v>-3.48</v>
      </c>
      <c r="AF11" s="24">
        <v>-11.85</v>
      </c>
      <c r="AG11" s="24">
        <v>0</v>
      </c>
    </row>
    <row r="12" spans="1:33" ht="15.75" customHeight="1">
      <c r="A12" s="2" t="s">
        <v>39</v>
      </c>
      <c r="B12" s="2"/>
      <c r="C12" s="15">
        <f t="shared" si="4"/>
        <v>24.990000000000002</v>
      </c>
      <c r="D12" s="16">
        <v>14</v>
      </c>
      <c r="E12" s="16">
        <v>0</v>
      </c>
      <c r="F12" s="15">
        <v>349.86</v>
      </c>
      <c r="G12" s="15">
        <v>0</v>
      </c>
      <c r="H12" s="17">
        <f t="shared" si="1"/>
        <v>0</v>
      </c>
      <c r="I12" s="17">
        <f t="shared" si="2"/>
        <v>0.23253603087068167</v>
      </c>
      <c r="J12" s="15">
        <f t="shared" si="5"/>
        <v>81.35505576041669</v>
      </c>
      <c r="K12" s="15">
        <f t="shared" si="3"/>
        <v>5.8110754114583347</v>
      </c>
      <c r="L12" s="16">
        <v>81</v>
      </c>
      <c r="M12" s="18">
        <f t="shared" si="6"/>
        <v>0.1728395061728395</v>
      </c>
      <c r="N12" s="16">
        <v>146</v>
      </c>
      <c r="O12" s="19">
        <f t="shared" ref="O12:P12" si="20">D12/7</f>
        <v>2</v>
      </c>
      <c r="P12" s="19">
        <f t="shared" si="20"/>
        <v>0</v>
      </c>
      <c r="Q12" s="16">
        <f t="shared" si="8"/>
        <v>73</v>
      </c>
      <c r="R12" s="16"/>
      <c r="S12" s="20">
        <v>0.58823529411764708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4.8514293981481486E-2</v>
      </c>
      <c r="AD12" s="24">
        <f t="shared" si="12"/>
        <v>-1.4059442395833335</v>
      </c>
      <c r="AE12" s="24">
        <v>-3.48</v>
      </c>
      <c r="AF12" s="24">
        <v>-11.85</v>
      </c>
      <c r="AG12" s="24">
        <v>0</v>
      </c>
    </row>
    <row r="13" spans="1:33" ht="15.75" customHeight="1">
      <c r="A13" s="2" t="s">
        <v>41</v>
      </c>
      <c r="B13" s="2"/>
      <c r="C13" s="15">
        <f t="shared" si="4"/>
        <v>24.99</v>
      </c>
      <c r="D13" s="16">
        <v>31</v>
      </c>
      <c r="E13" s="16">
        <v>0</v>
      </c>
      <c r="F13" s="15">
        <v>774.68999999999994</v>
      </c>
      <c r="G13" s="15">
        <v>0</v>
      </c>
      <c r="H13" s="17">
        <f t="shared" si="1"/>
        <v>0</v>
      </c>
      <c r="I13" s="17">
        <f t="shared" si="2"/>
        <v>0.23253603087068161</v>
      </c>
      <c r="J13" s="15">
        <f t="shared" si="5"/>
        <v>180.14333775520834</v>
      </c>
      <c r="K13" s="15">
        <f t="shared" si="3"/>
        <v>5.8110754114583338</v>
      </c>
      <c r="L13" s="16">
        <v>428</v>
      </c>
      <c r="M13" s="18">
        <f t="shared" si="6"/>
        <v>7.2429906542056069E-2</v>
      </c>
      <c r="N13" s="16">
        <v>117</v>
      </c>
      <c r="O13" s="19">
        <f t="shared" ref="O13:P13" si="21">D13/7</f>
        <v>4.4285714285714288</v>
      </c>
      <c r="P13" s="19">
        <f t="shared" si="21"/>
        <v>0</v>
      </c>
      <c r="Q13" s="16">
        <f t="shared" si="8"/>
        <v>26</v>
      </c>
      <c r="R13" s="16"/>
      <c r="S13" s="27">
        <v>0.72605790645879731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4.8514293981481486E-2</v>
      </c>
      <c r="AD13" s="24">
        <f t="shared" si="12"/>
        <v>-3.1131622447916669</v>
      </c>
      <c r="AE13" s="24">
        <v>-3.48</v>
      </c>
      <c r="AF13" s="24">
        <v>-11.85</v>
      </c>
      <c r="AG13" s="24">
        <v>0</v>
      </c>
    </row>
    <row r="14" spans="1:33" ht="15.75" customHeight="1">
      <c r="A14" s="2" t="s">
        <v>42</v>
      </c>
      <c r="B14" s="2"/>
      <c r="C14" s="15">
        <f t="shared" si="4"/>
        <v>24.990000000000002</v>
      </c>
      <c r="D14" s="16">
        <v>13</v>
      </c>
      <c r="E14" s="16">
        <v>0</v>
      </c>
      <c r="F14" s="15">
        <v>324.87</v>
      </c>
      <c r="G14" s="15">
        <v>0</v>
      </c>
      <c r="H14" s="17">
        <f t="shared" si="1"/>
        <v>0</v>
      </c>
      <c r="I14" s="17">
        <f t="shared" si="2"/>
        <v>0.23253603087068164</v>
      </c>
      <c r="J14" s="15">
        <f t="shared" si="5"/>
        <v>75.543980348958343</v>
      </c>
      <c r="K14" s="15">
        <f t="shared" si="3"/>
        <v>5.8110754114583338</v>
      </c>
      <c r="L14" s="16">
        <v>72</v>
      </c>
      <c r="M14" s="18">
        <f t="shared" si="6"/>
        <v>0.18055555555555555</v>
      </c>
      <c r="N14" s="16">
        <v>104</v>
      </c>
      <c r="O14" s="19">
        <f t="shared" ref="O14:P14" si="22">D14/7</f>
        <v>1.8571428571428572</v>
      </c>
      <c r="P14" s="19">
        <f t="shared" si="22"/>
        <v>0</v>
      </c>
      <c r="Q14" s="16">
        <f t="shared" si="8"/>
        <v>56</v>
      </c>
      <c r="R14" s="16"/>
      <c r="S14" s="27">
        <v>0.83886255924170616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4.8514293981481486E-2</v>
      </c>
      <c r="AD14" s="24">
        <f t="shared" si="12"/>
        <v>-1.3055196510416667</v>
      </c>
      <c r="AE14" s="24">
        <v>-3.48</v>
      </c>
      <c r="AF14" s="24">
        <v>-11.85</v>
      </c>
      <c r="AG14" s="24">
        <v>0</v>
      </c>
    </row>
    <row r="15" spans="1:33" ht="15.75" customHeight="1">
      <c r="A15" s="2" t="s">
        <v>43</v>
      </c>
      <c r="B15" s="2"/>
      <c r="C15" s="15">
        <f t="shared" si="4"/>
        <v>24.99</v>
      </c>
      <c r="D15" s="16">
        <v>16</v>
      </c>
      <c r="E15" s="16">
        <v>0</v>
      </c>
      <c r="F15" s="15">
        <v>399.84</v>
      </c>
      <c r="G15" s="15">
        <v>0</v>
      </c>
      <c r="H15" s="17">
        <f t="shared" si="1"/>
        <v>0</v>
      </c>
      <c r="I15" s="17">
        <f t="shared" si="2"/>
        <v>0.23253603087068156</v>
      </c>
      <c r="J15" s="15">
        <f t="shared" si="5"/>
        <v>92.977206583333313</v>
      </c>
      <c r="K15" s="15">
        <f t="shared" si="3"/>
        <v>5.8110754114583321</v>
      </c>
      <c r="L15" s="16">
        <v>77</v>
      </c>
      <c r="M15" s="18">
        <f t="shared" si="6"/>
        <v>0.20779220779220781</v>
      </c>
      <c r="N15" s="16">
        <v>87</v>
      </c>
      <c r="O15" s="19">
        <f t="shared" ref="O15:P15" si="23">D15/7</f>
        <v>2.2857142857142856</v>
      </c>
      <c r="P15" s="19">
        <f t="shared" si="23"/>
        <v>0</v>
      </c>
      <c r="Q15" s="16">
        <f t="shared" si="8"/>
        <v>38</v>
      </c>
      <c r="R15" s="16"/>
      <c r="S15" s="27">
        <v>0.96100628930817611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4.8514293981481486E-2</v>
      </c>
      <c r="AD15" s="24">
        <f t="shared" si="12"/>
        <v>-1.6067934166666666</v>
      </c>
      <c r="AE15" s="24">
        <v>-3.48</v>
      </c>
      <c r="AF15" s="24">
        <v>-11.85</v>
      </c>
      <c r="AG15" s="24">
        <v>0</v>
      </c>
    </row>
    <row r="16" spans="1:33" ht="15.75" customHeight="1">
      <c r="A16" s="2" t="s">
        <v>44</v>
      </c>
      <c r="B16" s="2"/>
      <c r="C16" s="15">
        <f t="shared" si="4"/>
        <v>24.990000000000002</v>
      </c>
      <c r="D16" s="16">
        <v>14</v>
      </c>
      <c r="E16" s="16">
        <v>0</v>
      </c>
      <c r="F16" s="15">
        <v>349.86</v>
      </c>
      <c r="G16" s="15">
        <v>0</v>
      </c>
      <c r="H16" s="17">
        <f t="shared" si="1"/>
        <v>0</v>
      </c>
      <c r="I16" s="17">
        <f t="shared" si="2"/>
        <v>0.23253603087068167</v>
      </c>
      <c r="J16" s="15">
        <f t="shared" si="5"/>
        <v>81.35505576041669</v>
      </c>
      <c r="K16" s="15">
        <f t="shared" si="3"/>
        <v>5.8110754114583347</v>
      </c>
      <c r="L16" s="16">
        <v>84</v>
      </c>
      <c r="M16" s="18">
        <f t="shared" si="6"/>
        <v>0.16666666666666666</v>
      </c>
      <c r="N16" s="16">
        <v>75</v>
      </c>
      <c r="O16" s="19">
        <f t="shared" ref="O16:P16" si="24">D16/7</f>
        <v>2</v>
      </c>
      <c r="P16" s="19">
        <f t="shared" si="24"/>
        <v>0</v>
      </c>
      <c r="Q16" s="16">
        <f t="shared" si="8"/>
        <v>37</v>
      </c>
      <c r="R16" s="16"/>
      <c r="S16" s="27">
        <v>1.076517150395778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4.8514293981481486E-2</v>
      </c>
      <c r="AD16" s="24">
        <f t="shared" si="12"/>
        <v>-1.4059442395833335</v>
      </c>
      <c r="AE16" s="24">
        <v>-3.48</v>
      </c>
      <c r="AF16" s="24">
        <v>-11.85</v>
      </c>
      <c r="AG16" s="24">
        <v>0</v>
      </c>
    </row>
    <row r="17" spans="1:33" ht="15.75" customHeight="1">
      <c r="A17" s="2" t="s">
        <v>45</v>
      </c>
      <c r="B17" s="2"/>
      <c r="C17" s="15">
        <f t="shared" si="4"/>
        <v>24.990000000000002</v>
      </c>
      <c r="D17" s="16">
        <v>13</v>
      </c>
      <c r="E17" s="16">
        <v>0</v>
      </c>
      <c r="F17" s="15">
        <v>324.87</v>
      </c>
      <c r="G17" s="15">
        <v>0</v>
      </c>
      <c r="H17" s="17">
        <f t="shared" si="1"/>
        <v>0</v>
      </c>
      <c r="I17" s="17">
        <f t="shared" si="2"/>
        <v>0.23253603087068164</v>
      </c>
      <c r="J17" s="15">
        <f t="shared" si="5"/>
        <v>75.543980348958343</v>
      </c>
      <c r="K17" s="15">
        <f t="shared" si="3"/>
        <v>5.8110754114583338</v>
      </c>
      <c r="L17" s="16">
        <v>60</v>
      </c>
      <c r="M17" s="18">
        <f t="shared" si="6"/>
        <v>0.21666666666666667</v>
      </c>
      <c r="N17" s="16">
        <v>62</v>
      </c>
      <c r="O17" s="19">
        <f t="shared" ref="O17:P17" si="25">D17/7</f>
        <v>1.8571428571428572</v>
      </c>
      <c r="P17" s="19">
        <f t="shared" si="25"/>
        <v>0</v>
      </c>
      <c r="Q17" s="16">
        <f t="shared" si="8"/>
        <v>33</v>
      </c>
      <c r="R17" s="16"/>
      <c r="S17" s="27">
        <v>1.2075471698113209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4.8514293981481486E-2</v>
      </c>
      <c r="AD17" s="24">
        <f t="shared" si="12"/>
        <v>-1.3055196510416667</v>
      </c>
      <c r="AE17" s="24">
        <v>-3.48</v>
      </c>
      <c r="AF17" s="24">
        <v>-11.85</v>
      </c>
      <c r="AG17" s="24">
        <v>0</v>
      </c>
    </row>
    <row r="18" spans="1:33" ht="15.75" customHeight="1">
      <c r="A18" s="2" t="s">
        <v>46</v>
      </c>
      <c r="B18" s="2"/>
      <c r="C18" s="15">
        <f t="shared" si="4"/>
        <v>24.990000000000002</v>
      </c>
      <c r="D18" s="16">
        <v>13</v>
      </c>
      <c r="E18" s="16">
        <v>0</v>
      </c>
      <c r="F18" s="15">
        <v>324.87</v>
      </c>
      <c r="G18" s="15">
        <v>0</v>
      </c>
      <c r="H18" s="17">
        <f t="shared" si="1"/>
        <v>0</v>
      </c>
      <c r="I18" s="17">
        <f t="shared" si="2"/>
        <v>0.23253603087068164</v>
      </c>
      <c r="J18" s="15">
        <f t="shared" si="5"/>
        <v>75.543980348958343</v>
      </c>
      <c r="K18" s="15">
        <f t="shared" si="3"/>
        <v>5.8110754114583338</v>
      </c>
      <c r="L18" s="16">
        <v>81</v>
      </c>
      <c r="M18" s="18">
        <f t="shared" si="6"/>
        <v>0.16049382716049382</v>
      </c>
      <c r="N18" s="16">
        <v>49</v>
      </c>
      <c r="O18" s="19">
        <f t="shared" ref="O18:P18" si="26">D18/7</f>
        <v>1.8571428571428572</v>
      </c>
      <c r="P18" s="19">
        <f t="shared" si="26"/>
        <v>0</v>
      </c>
      <c r="Q18" s="16">
        <f t="shared" si="8"/>
        <v>26</v>
      </c>
      <c r="R18" s="16"/>
      <c r="S18" s="27">
        <v>1.288343558282208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4.8514293981481486E-2</v>
      </c>
      <c r="AD18" s="24">
        <f t="shared" si="12"/>
        <v>-1.3055196510416667</v>
      </c>
      <c r="AE18" s="24">
        <v>-3.48</v>
      </c>
      <c r="AF18" s="24">
        <v>-11.85</v>
      </c>
      <c r="AG18" s="24">
        <v>0</v>
      </c>
    </row>
    <row r="19" spans="1:33" ht="15.75" customHeight="1">
      <c r="A19" s="2" t="s">
        <v>47</v>
      </c>
      <c r="B19" s="2"/>
      <c r="C19" s="15">
        <f t="shared" si="4"/>
        <v>24.990000000000002</v>
      </c>
      <c r="D19" s="28">
        <v>14</v>
      </c>
      <c r="E19" s="16">
        <v>0</v>
      </c>
      <c r="F19" s="15">
        <v>349.86</v>
      </c>
      <c r="G19" s="15">
        <v>0</v>
      </c>
      <c r="H19" s="17">
        <f t="shared" si="1"/>
        <v>0</v>
      </c>
      <c r="I19" s="17">
        <f t="shared" ca="1" si="2"/>
        <v>0.23253603087068167</v>
      </c>
      <c r="J19" s="15">
        <f t="shared" ca="1" si="5"/>
        <v>81.35505576041669</v>
      </c>
      <c r="K19" s="15">
        <f t="shared" ca="1" si="3"/>
        <v>5.8110754114583347</v>
      </c>
      <c r="L19" s="16">
        <v>77</v>
      </c>
      <c r="M19" s="18">
        <f t="shared" si="6"/>
        <v>0.18181818181818182</v>
      </c>
      <c r="N19" s="16">
        <v>35</v>
      </c>
      <c r="O19" s="19">
        <f t="shared" ref="O19:P19" si="27">D19/7</f>
        <v>2</v>
      </c>
      <c r="P19" s="19">
        <f t="shared" si="27"/>
        <v>0</v>
      </c>
      <c r="Q19" s="16">
        <f t="shared" si="8"/>
        <v>17</v>
      </c>
      <c r="R19" s="16"/>
      <c r="S19" s="27">
        <v>1.4736842105263159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4.8514293981481486E-2</v>
      </c>
      <c r="AD19" s="24">
        <f t="shared" si="12"/>
        <v>-1.4059442395833335</v>
      </c>
      <c r="AE19" s="24">
        <v>-3.48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SKUs!B2:BZ3000""),48,false),"""")*-1"),-11.85)</f>
        <v>-11.85</v>
      </c>
      <c r="AG19" s="24">
        <v>0</v>
      </c>
    </row>
    <row r="20" spans="1:33" ht="15.75" customHeight="1">
      <c r="A20" s="2" t="s">
        <v>48</v>
      </c>
      <c r="B20" s="2"/>
      <c r="C20" s="15">
        <f t="shared" si="4"/>
        <v>24.990000000000002</v>
      </c>
      <c r="D20" s="16">
        <v>10</v>
      </c>
      <c r="E20" s="16">
        <v>0</v>
      </c>
      <c r="F20" s="15">
        <v>249.9</v>
      </c>
      <c r="G20" s="15">
        <v>0</v>
      </c>
      <c r="H20" s="17">
        <f t="shared" si="1"/>
        <v>0</v>
      </c>
      <c r="I20" s="17">
        <f t="shared" si="2"/>
        <v>0.23253603087068159</v>
      </c>
      <c r="J20" s="15">
        <f t="shared" si="5"/>
        <v>58.11075411458333</v>
      </c>
      <c r="K20" s="15">
        <f t="shared" si="3"/>
        <v>5.811075411458333</v>
      </c>
      <c r="L20" s="16">
        <v>34</v>
      </c>
      <c r="M20" s="18">
        <f t="shared" si="6"/>
        <v>0.29411764705882354</v>
      </c>
      <c r="N20" s="16">
        <v>22</v>
      </c>
      <c r="O20" s="19">
        <f t="shared" ref="O20:P20" si="28">D20/7</f>
        <v>1.4285714285714286</v>
      </c>
      <c r="P20" s="19">
        <f t="shared" si="28"/>
        <v>0</v>
      </c>
      <c r="Q20" s="16">
        <f t="shared" si="8"/>
        <v>15</v>
      </c>
      <c r="R20" s="16"/>
      <c r="S20" s="27">
        <v>1.701960784313725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4.8514293981481486E-2</v>
      </c>
      <c r="AD20" s="24">
        <f t="shared" si="12"/>
        <v>-1.0042458854166667</v>
      </c>
      <c r="AE20" s="24">
        <v>-3.48</v>
      </c>
      <c r="AF20" s="24">
        <v>-11.85</v>
      </c>
      <c r="AG20" s="24">
        <v>0</v>
      </c>
    </row>
    <row r="21" spans="1:33" ht="15.75" customHeight="1">
      <c r="A21" s="2" t="s">
        <v>49</v>
      </c>
      <c r="B21" s="2"/>
      <c r="C21" s="15">
        <f t="shared" si="4"/>
        <v>24.99</v>
      </c>
      <c r="D21" s="16">
        <v>16</v>
      </c>
      <c r="E21" s="16">
        <v>0</v>
      </c>
      <c r="F21" s="15">
        <v>399.84</v>
      </c>
      <c r="G21" s="15">
        <v>0</v>
      </c>
      <c r="H21" s="17">
        <f t="shared" si="1"/>
        <v>0</v>
      </c>
      <c r="I21" s="17">
        <f t="shared" si="2"/>
        <v>0.23253603087068156</v>
      </c>
      <c r="J21" s="15">
        <f t="shared" si="5"/>
        <v>92.977206583333313</v>
      </c>
      <c r="K21" s="15">
        <f t="shared" si="3"/>
        <v>5.8110754114583321</v>
      </c>
      <c r="L21" s="16">
        <v>71</v>
      </c>
      <c r="M21" s="18">
        <f t="shared" si="6"/>
        <v>0.22535211267605634</v>
      </c>
      <c r="N21" s="16">
        <v>11</v>
      </c>
      <c r="O21" s="19">
        <f t="shared" ref="O21:P21" si="29">D21/7</f>
        <v>2.2857142857142856</v>
      </c>
      <c r="P21" s="19">
        <f t="shared" si="29"/>
        <v>0</v>
      </c>
      <c r="Q21" s="16">
        <f t="shared" si="8"/>
        <v>4</v>
      </c>
      <c r="R21" s="16"/>
      <c r="S21" s="27">
        <v>1.973214285714286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4.8514293981481486E-2</v>
      </c>
      <c r="AD21" s="24">
        <f t="shared" si="12"/>
        <v>-1.6067934166666666</v>
      </c>
      <c r="AE21" s="24">
        <v>-3.48</v>
      </c>
      <c r="AF21" s="24">
        <v>-11.85</v>
      </c>
      <c r="AG21" s="24">
        <v>0</v>
      </c>
    </row>
    <row r="22" spans="1:33" ht="15.75" customHeight="1">
      <c r="A22" s="2" t="s">
        <v>50</v>
      </c>
      <c r="B22" s="2"/>
      <c r="C22" s="15">
        <f t="shared" si="4"/>
        <v>24.99</v>
      </c>
      <c r="D22" s="16">
        <v>11</v>
      </c>
      <c r="E22" s="16">
        <v>0</v>
      </c>
      <c r="F22" s="15">
        <v>274.89</v>
      </c>
      <c r="G22" s="15">
        <v>0</v>
      </c>
      <c r="H22" s="17">
        <f t="shared" si="1"/>
        <v>0</v>
      </c>
      <c r="I22" s="17">
        <f t="shared" ca="1" si="2"/>
        <v>0.23253603087068161</v>
      </c>
      <c r="J22" s="15">
        <f t="shared" ca="1" si="5"/>
        <v>63.921829526041662</v>
      </c>
      <c r="K22" s="15">
        <f t="shared" ca="1" si="3"/>
        <v>5.811075411458333</v>
      </c>
      <c r="L22" s="16">
        <v>70</v>
      </c>
      <c r="M22" s="18">
        <f t="shared" si="6"/>
        <v>0.15714285714285714</v>
      </c>
      <c r="N22" s="16">
        <v>0</v>
      </c>
      <c r="O22" s="19">
        <f t="shared" ref="O22:P22" si="30">D22/7</f>
        <v>1.5714285714285714</v>
      </c>
      <c r="P22" s="19">
        <f t="shared" si="30"/>
        <v>0</v>
      </c>
      <c r="Q22" s="16">
        <f t="shared" si="8"/>
        <v>0</v>
      </c>
      <c r="R22" s="16"/>
      <c r="S22" s="27">
        <v>2.0942928039702231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4.8514293981481486E-2</v>
      </c>
      <c r="AD22" s="24">
        <f t="shared" si="12"/>
        <v>-1.1046704739583335</v>
      </c>
      <c r="AE22" s="24">
        <v>-3.48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SKUs!B2:BZ3000""),48,false),"""")*-1"),-11.85)</f>
        <v>-11.85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0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4.8514293981481486E-2</v>
      </c>
      <c r="AD23" s="24">
        <f t="shared" si="12"/>
        <v>0</v>
      </c>
      <c r="AE23" s="24">
        <v>-3.48</v>
      </c>
      <c r="AF23" s="24">
        <v>-11.85</v>
      </c>
      <c r="AG23" s="24">
        <v>0</v>
      </c>
    </row>
    <row r="24" spans="1:33" ht="15.75" customHeight="1">
      <c r="A24" s="2" t="s">
        <v>52</v>
      </c>
      <c r="B24" s="2"/>
      <c r="C24" s="15">
        <f t="shared" si="4"/>
        <v>24.99</v>
      </c>
      <c r="D24" s="16">
        <v>1</v>
      </c>
      <c r="E24" s="16">
        <v>0</v>
      </c>
      <c r="F24" s="15">
        <v>24.99</v>
      </c>
      <c r="G24" s="15">
        <v>0</v>
      </c>
      <c r="H24" s="17">
        <f t="shared" si="1"/>
        <v>0</v>
      </c>
      <c r="I24" s="17">
        <f t="shared" si="2"/>
        <v>0.23253603087068156</v>
      </c>
      <c r="J24" s="15">
        <f t="shared" si="5"/>
        <v>5.8110754114583321</v>
      </c>
      <c r="K24" s="15">
        <f t="shared" si="3"/>
        <v>5.8110754114583321</v>
      </c>
      <c r="L24" s="16">
        <v>0</v>
      </c>
      <c r="M24" s="18" t="str">
        <f t="shared" si="6"/>
        <v>-</v>
      </c>
      <c r="N24" s="16">
        <v>0</v>
      </c>
      <c r="O24" s="19">
        <f t="shared" ref="O24:P24" si="32">D24/7</f>
        <v>0.14285714285714285</v>
      </c>
      <c r="P24" s="19">
        <f t="shared" si="32"/>
        <v>0</v>
      </c>
      <c r="Q24" s="16">
        <f t="shared" si="8"/>
        <v>0</v>
      </c>
      <c r="R24" s="16"/>
      <c r="S24" s="27">
        <v>0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4.8514293981481486E-2</v>
      </c>
      <c r="AD24" s="24">
        <f t="shared" si="12"/>
        <v>-0.10042458854166667</v>
      </c>
      <c r="AE24" s="24">
        <v>-3.48</v>
      </c>
      <c r="AF24" s="24">
        <v>-11.85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0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4.8514293981481486E-2</v>
      </c>
      <c r="AD25" s="24">
        <f t="shared" si="12"/>
        <v>0</v>
      </c>
      <c r="AE25" s="24">
        <v>-3.48</v>
      </c>
      <c r="AF25" s="24">
        <v>-11.85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4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1"/>
        <v>#DIV/0!</v>
      </c>
      <c r="I26" s="17" t="e">
        <f t="shared" si="2"/>
        <v>#DIV/0!</v>
      </c>
      <c r="J26" s="15">
        <f t="shared" si="5"/>
        <v>0</v>
      </c>
      <c r="K26" s="15" t="e">
        <f t="shared" si="3"/>
        <v>#DIV/0!</v>
      </c>
      <c r="L26" s="16">
        <v>0</v>
      </c>
      <c r="M26" s="18" t="str">
        <f t="shared" si="6"/>
        <v>-</v>
      </c>
      <c r="N26" s="16">
        <v>0</v>
      </c>
      <c r="O26" s="19">
        <f t="shared" ref="O26:P26" si="34">D26/7</f>
        <v>0</v>
      </c>
      <c r="P26" s="19">
        <f t="shared" si="34"/>
        <v>0</v>
      </c>
      <c r="Q26" s="16" t="e">
        <f t="shared" si="8"/>
        <v>#DIV/0!</v>
      </c>
      <c r="R26" s="16"/>
      <c r="S26" s="27">
        <v>0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4.8514293981481486E-2</v>
      </c>
      <c r="AD26" s="24">
        <f t="shared" si="12"/>
        <v>0</v>
      </c>
      <c r="AE26" s="24">
        <v>-3.48</v>
      </c>
      <c r="AF26" s="24">
        <v>-11.85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1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0</v>
      </c>
      <c r="O27" s="19">
        <f t="shared" ref="O27:P27" si="35">D27/7</f>
        <v>0</v>
      </c>
      <c r="P27" s="19">
        <f t="shared" si="35"/>
        <v>0.14285714285714285</v>
      </c>
      <c r="Q27" s="16">
        <f t="shared" si="8"/>
        <v>0</v>
      </c>
      <c r="R27" s="16"/>
      <c r="S27" s="27">
        <v>0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4.8514293981481486E-2</v>
      </c>
      <c r="AD27" s="24">
        <f t="shared" si="12"/>
        <v>0</v>
      </c>
      <c r="AE27" s="24">
        <v>-3.48</v>
      </c>
      <c r="AF27" s="24">
        <v>-11.85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0</v>
      </c>
      <c r="O28" s="19">
        <f t="shared" ref="O28:P28" si="36">D28/7</f>
        <v>0</v>
      </c>
      <c r="P28" s="19">
        <f t="shared" si="36"/>
        <v>0</v>
      </c>
      <c r="Q28" s="16" t="e">
        <f t="shared" si="8"/>
        <v>#DIV/0!</v>
      </c>
      <c r="R28" s="16"/>
      <c r="S28" s="27">
        <v>0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4.8514293981481486E-2</v>
      </c>
      <c r="AD28" s="24">
        <f t="shared" si="12"/>
        <v>0</v>
      </c>
      <c r="AE28" s="24">
        <v>-3.48</v>
      </c>
      <c r="AF28" s="24">
        <v>-11.85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0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4.8514293981481486E-2</v>
      </c>
      <c r="AD29" s="24">
        <f t="shared" si="12"/>
        <v>0</v>
      </c>
      <c r="AE29" s="24">
        <v>-3.48</v>
      </c>
      <c r="AF29" s="24">
        <v>-11.85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0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4.8514293981481486E-2</v>
      </c>
      <c r="AD30" s="24">
        <f t="shared" si="12"/>
        <v>0</v>
      </c>
      <c r="AE30" s="24">
        <v>-3.48</v>
      </c>
      <c r="AF30" s="24">
        <v>-11.85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4.8514293981481486E-2</v>
      </c>
      <c r="AD31" s="24">
        <f t="shared" si="12"/>
        <v>0</v>
      </c>
      <c r="AE31" s="24">
        <v>-3.48</v>
      </c>
      <c r="AF31" s="24">
        <v>-11.85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A194" s="2"/>
      <c r="B194" s="2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spans="1:33" ht="15.75" customHeight="1">
      <c r="A195" s="2"/>
      <c r="B195" s="2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spans="1:33" ht="15.75" customHeight="1">
      <c r="A196" s="2"/>
      <c r="B196" s="2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spans="1:33" ht="15.75" customHeight="1">
      <c r="A197" s="2"/>
      <c r="B197" s="2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spans="1:33" ht="15.75" customHeight="1">
      <c r="A198" s="2"/>
      <c r="B198" s="2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spans="1:33" ht="15.75" customHeight="1">
      <c r="A199" s="2"/>
      <c r="B199" s="2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spans="1:33" ht="15.75" customHeight="1">
      <c r="A200" s="2"/>
      <c r="B200" s="2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spans="1:33" ht="15.75" customHeight="1">
      <c r="A201" s="2"/>
      <c r="B201" s="2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spans="1:33" ht="15.75" customHeight="1">
      <c r="A202" s="2"/>
      <c r="B202" s="2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ht="15.75" customHeight="1">
      <c r="A203" s="2"/>
      <c r="B203" s="2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ht="15.75" customHeight="1">
      <c r="A204" s="2"/>
      <c r="B204" s="2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IFERROR(__xludf.DUMMYFUNCTION("VLOOKUP(B2,IMPORTRANGE(""https://docs.google.com/spreadsheets/d/1V-qh4gaE8Fnon_cFgLuR_3iyE-fuVbrHr9YQylaPLK4/edit"",""Sheet1!A2:F100""),2,FALSE)"),"Watt Meter Four Pack")</f>
        <v>Watt Meter Four Pack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IFERROR(__xludf.DUMMYFUNCTION("IFERROR(VLOOKUP(B2,IMPORTRANGE(""https://docs.google.com/spreadsheets/d/1V-qh4gaE8Fnon_cFgLuR_3iyE-fuVbrHr9YQylaPLK4/edit?usp=sharing"",""Sheet1!A1:AA1000""),3,FALSE),"""")"),"B083HK9VRZ")</f>
        <v>B083HK9VRZ</v>
      </c>
      <c r="B2" s="4" t="s">
        <v>61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32.482352941176472</v>
      </c>
      <c r="D3" s="6">
        <f>SUM(D4:D99766)</f>
        <v>37</v>
      </c>
      <c r="E3" s="6"/>
      <c r="F3" s="5">
        <f t="shared" ref="F3:G3" si="0">SUM(F4:F99766)</f>
        <v>1732.63</v>
      </c>
      <c r="G3" s="5">
        <f t="shared" si="0"/>
        <v>-134.5</v>
      </c>
      <c r="H3" s="7">
        <f t="shared" ref="H3:H30" si="1">G3/F3*-1</f>
        <v>7.7627652759100316E-2</v>
      </c>
      <c r="I3" s="7">
        <f t="shared" ref="I3:I30" ca="1" si="2">J3/F3</f>
        <v>0.17944714105146509</v>
      </c>
      <c r="J3" s="5">
        <f ca="1">SUM(J4:J99766)</f>
        <v>310.91549999999995</v>
      </c>
      <c r="K3" s="5">
        <f t="shared" ref="K3:K30" ca="1" si="3">J3/D3</f>
        <v>8.4031216216216205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17</v>
      </c>
      <c r="X3" s="13">
        <f>AVERAGE(X4:X99766)</f>
        <v>9.8214285714285712E-2</v>
      </c>
      <c r="Y3" s="11">
        <f>ROUND(AVERAGE(Y4:Y99766),2)</f>
        <v>1.06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SKUs!B2:BZ3000""),48,FALSE),"""")*-1"),-22.71)</f>
        <v>-22.71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45.823333333333331</v>
      </c>
      <c r="D4" s="16">
        <v>6</v>
      </c>
      <c r="E4" s="16">
        <v>0</v>
      </c>
      <c r="F4" s="15">
        <v>274.94</v>
      </c>
      <c r="G4" s="15">
        <v>-5.01</v>
      </c>
      <c r="H4" s="17">
        <f t="shared" si="1"/>
        <v>1.8222157561649813E-2</v>
      </c>
      <c r="I4" s="17">
        <f t="shared" si="2"/>
        <v>0.22422710409543897</v>
      </c>
      <c r="J4" s="15">
        <f t="shared" ref="J4:J30" si="5">F4*0.85+G4+AF4*D4+D4*AE4+AG4+AD4</f>
        <v>61.648999999999994</v>
      </c>
      <c r="K4" s="15">
        <f t="shared" si="3"/>
        <v>10.274833333333332</v>
      </c>
      <c r="L4" s="16">
        <v>30</v>
      </c>
      <c r="M4" s="18">
        <f t="shared" ref="M4:M31" si="6">IFERROR(D4/L4,"-")</f>
        <v>0.2</v>
      </c>
      <c r="N4" s="16">
        <v>30</v>
      </c>
      <c r="O4" s="19">
        <f t="shared" ref="O4:P4" si="7">D4/7</f>
        <v>0.8571428571428571</v>
      </c>
      <c r="P4" s="19">
        <f t="shared" si="7"/>
        <v>0</v>
      </c>
      <c r="Q4" s="16">
        <f t="shared" ref="Q4:Q30" si="8">ROUNDDOWN(N4/(O4+P4),0)</f>
        <v>35</v>
      </c>
      <c r="R4" s="16"/>
      <c r="S4" s="20">
        <v>0.96</v>
      </c>
      <c r="T4" s="2"/>
      <c r="U4" s="21"/>
      <c r="V4" s="22"/>
      <c r="W4" s="2">
        <v>4</v>
      </c>
      <c r="X4" s="23">
        <f t="shared" ref="X4:X30" si="9">IFERROR(W4/D4,0)</f>
        <v>0.66666666666666663</v>
      </c>
      <c r="Y4" s="24">
        <f t="shared" ref="Y4:Y30" si="10">IFERROR(G4/(W4+Z4)*-1,0)</f>
        <v>1.2524999999999999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0.1111111111111111</v>
      </c>
      <c r="AD4" s="24">
        <f t="shared" ref="AD4:AD31" si="12">IFERROR(AB4*AC4*D4*3,0)</f>
        <v>-1.38</v>
      </c>
      <c r="AE4" s="24">
        <v>-4.9000000000000004</v>
      </c>
      <c r="AF4" s="24">
        <v>-22.71</v>
      </c>
      <c r="AG4" s="24">
        <v>0</v>
      </c>
    </row>
    <row r="5" spans="1:33" ht="15.75" customHeight="1">
      <c r="A5" s="2" t="s">
        <v>32</v>
      </c>
      <c r="B5" s="2"/>
      <c r="C5" s="15">
        <f t="shared" si="4"/>
        <v>44.99</v>
      </c>
      <c r="D5" s="16">
        <v>7</v>
      </c>
      <c r="E5" s="16">
        <v>0</v>
      </c>
      <c r="F5" s="15">
        <v>314.93</v>
      </c>
      <c r="G5" s="15">
        <v>-5.94</v>
      </c>
      <c r="H5" s="17">
        <f t="shared" si="1"/>
        <v>1.8861334264757248E-2</v>
      </c>
      <c r="I5" s="17">
        <f t="shared" si="2"/>
        <v>0.21233448702886348</v>
      </c>
      <c r="J5" s="15">
        <f t="shared" si="5"/>
        <v>66.870499999999979</v>
      </c>
      <c r="K5" s="15">
        <f t="shared" si="3"/>
        <v>9.5529285714285681</v>
      </c>
      <c r="L5" s="16">
        <v>31</v>
      </c>
      <c r="M5" s="18">
        <f t="shared" si="6"/>
        <v>0.22580645161290322</v>
      </c>
      <c r="N5" s="16">
        <v>23</v>
      </c>
      <c r="O5" s="19">
        <f t="shared" ref="O5:P5" si="13">D5/7</f>
        <v>1</v>
      </c>
      <c r="P5" s="19">
        <f t="shared" si="13"/>
        <v>0</v>
      </c>
      <c r="Q5" s="16">
        <f t="shared" si="8"/>
        <v>23</v>
      </c>
      <c r="R5" s="16"/>
      <c r="S5" s="20">
        <v>1.39130434782608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0.1111111111111111</v>
      </c>
      <c r="AD5" s="24">
        <f t="shared" si="12"/>
        <v>-1.6099999999999999</v>
      </c>
      <c r="AE5" s="24">
        <v>-4.9000000000000004</v>
      </c>
      <c r="AF5" s="24">
        <v>-22.71</v>
      </c>
      <c r="AG5" s="24">
        <v>0</v>
      </c>
    </row>
    <row r="6" spans="1:33" ht="15.75" customHeight="1">
      <c r="A6" s="2" t="s">
        <v>33</v>
      </c>
      <c r="B6" s="2"/>
      <c r="C6" s="15">
        <f t="shared" si="4"/>
        <v>45.74</v>
      </c>
      <c r="D6" s="16">
        <v>4</v>
      </c>
      <c r="E6" s="16">
        <v>0</v>
      </c>
      <c r="F6" s="15">
        <v>182.96</v>
      </c>
      <c r="G6" s="15">
        <v>-12.66</v>
      </c>
      <c r="H6" s="17">
        <f t="shared" si="1"/>
        <v>6.919545255793616E-2</v>
      </c>
      <c r="I6" s="17">
        <f t="shared" si="2"/>
        <v>0.17214691735898549</v>
      </c>
      <c r="J6" s="15">
        <f t="shared" si="5"/>
        <v>31.495999999999988</v>
      </c>
      <c r="K6" s="15">
        <f t="shared" si="3"/>
        <v>7.873999999999997</v>
      </c>
      <c r="L6" s="16">
        <v>51</v>
      </c>
      <c r="M6" s="18">
        <f t="shared" si="6"/>
        <v>7.8431372549019607E-2</v>
      </c>
      <c r="N6" s="16">
        <v>18</v>
      </c>
      <c r="O6" s="19">
        <f t="shared" ref="O6:P6" si="14">D6/7</f>
        <v>0.5714285714285714</v>
      </c>
      <c r="P6" s="19">
        <f t="shared" si="14"/>
        <v>0</v>
      </c>
      <c r="Q6" s="16">
        <f t="shared" si="8"/>
        <v>31</v>
      </c>
      <c r="R6" s="16"/>
      <c r="S6" s="20">
        <v>1.2</v>
      </c>
      <c r="T6" s="2"/>
      <c r="U6" s="21"/>
      <c r="V6" s="22"/>
      <c r="W6" s="2">
        <v>2</v>
      </c>
      <c r="X6" s="23">
        <f t="shared" si="9"/>
        <v>0.5</v>
      </c>
      <c r="Y6" s="24">
        <f t="shared" si="10"/>
        <v>3.165</v>
      </c>
      <c r="Z6" s="2">
        <v>2</v>
      </c>
      <c r="AA6" s="2" t="s">
        <v>40</v>
      </c>
      <c r="AB6" s="25">
        <f t="shared" si="11"/>
        <v>-0.69</v>
      </c>
      <c r="AC6" s="26">
        <v>0.1111111111111111</v>
      </c>
      <c r="AD6" s="24">
        <f t="shared" si="12"/>
        <v>-0.91999999999999993</v>
      </c>
      <c r="AE6" s="24">
        <v>-4.9000000000000004</v>
      </c>
      <c r="AF6" s="24">
        <v>-22.71</v>
      </c>
      <c r="AG6" s="24">
        <v>0</v>
      </c>
    </row>
    <row r="7" spans="1:33" ht="15.75" customHeight="1">
      <c r="A7" s="2" t="s">
        <v>34</v>
      </c>
      <c r="B7" s="2"/>
      <c r="C7" s="15">
        <f t="shared" si="4"/>
        <v>47.99</v>
      </c>
      <c r="D7" s="16">
        <v>6</v>
      </c>
      <c r="E7" s="16">
        <v>0</v>
      </c>
      <c r="F7" s="15">
        <v>287.94</v>
      </c>
      <c r="G7" s="15">
        <v>-19.329999999999998</v>
      </c>
      <c r="H7" s="17">
        <f t="shared" si="1"/>
        <v>6.7132041397513359E-2</v>
      </c>
      <c r="I7" s="17">
        <f t="shared" si="2"/>
        <v>0.20274710009029653</v>
      </c>
      <c r="J7" s="15">
        <f t="shared" si="5"/>
        <v>58.378999999999984</v>
      </c>
      <c r="K7" s="15">
        <f t="shared" si="3"/>
        <v>9.72983333333333</v>
      </c>
      <c r="L7" s="16">
        <v>39</v>
      </c>
      <c r="M7" s="18">
        <f t="shared" si="6"/>
        <v>0.15384615384615385</v>
      </c>
      <c r="N7" s="16">
        <v>14</v>
      </c>
      <c r="O7" s="19">
        <f t="shared" ref="O7:P7" si="15">D7/7</f>
        <v>0.8571428571428571</v>
      </c>
      <c r="P7" s="19">
        <f t="shared" si="15"/>
        <v>0</v>
      </c>
      <c r="Q7" s="16">
        <f t="shared" si="8"/>
        <v>16</v>
      </c>
      <c r="R7" s="16"/>
      <c r="S7" s="20">
        <v>1.333333333333333</v>
      </c>
      <c r="T7" s="2"/>
      <c r="U7" s="21"/>
      <c r="V7" s="22"/>
      <c r="W7" s="2">
        <v>3</v>
      </c>
      <c r="X7" s="23">
        <f t="shared" si="9"/>
        <v>0.5</v>
      </c>
      <c r="Y7" s="24">
        <f t="shared" si="10"/>
        <v>6.4433333333333325</v>
      </c>
      <c r="Z7" s="2">
        <v>0</v>
      </c>
      <c r="AA7" s="2" t="s">
        <v>40</v>
      </c>
      <c r="AB7" s="25">
        <f t="shared" si="11"/>
        <v>-0.69</v>
      </c>
      <c r="AC7" s="26">
        <v>0.1111111111111111</v>
      </c>
      <c r="AD7" s="24">
        <f t="shared" si="12"/>
        <v>-1.38</v>
      </c>
      <c r="AE7" s="24">
        <v>-4.9000000000000004</v>
      </c>
      <c r="AF7" s="24">
        <v>-22.71</v>
      </c>
      <c r="AG7" s="24">
        <v>0</v>
      </c>
    </row>
    <row r="8" spans="1:33" ht="15.75" customHeight="1">
      <c r="A8" s="2" t="s">
        <v>35</v>
      </c>
      <c r="B8" s="2"/>
      <c r="C8" s="15">
        <f t="shared" si="4"/>
        <v>47.99</v>
      </c>
      <c r="D8" s="16">
        <v>2</v>
      </c>
      <c r="E8" s="16">
        <v>0</v>
      </c>
      <c r="F8" s="15">
        <v>95.98</v>
      </c>
      <c r="G8" s="15">
        <v>-22.22</v>
      </c>
      <c r="H8" s="17">
        <f t="shared" si="1"/>
        <v>0.23150656386747237</v>
      </c>
      <c r="I8" s="17">
        <f t="shared" si="2"/>
        <v>3.8372577620337536E-2</v>
      </c>
      <c r="J8" s="15">
        <f t="shared" si="5"/>
        <v>3.6829999999999972</v>
      </c>
      <c r="K8" s="15">
        <f t="shared" si="3"/>
        <v>1.8414999999999986</v>
      </c>
      <c r="L8" s="16">
        <v>49</v>
      </c>
      <c r="M8" s="18">
        <f t="shared" si="6"/>
        <v>4.0816326530612242E-2</v>
      </c>
      <c r="N8" s="16">
        <v>11</v>
      </c>
      <c r="O8" s="19">
        <f t="shared" ref="O8:P8" si="16">D8/7</f>
        <v>0.2857142857142857</v>
      </c>
      <c r="P8" s="19">
        <f t="shared" si="16"/>
        <v>0</v>
      </c>
      <c r="Q8" s="16">
        <f t="shared" si="8"/>
        <v>38</v>
      </c>
      <c r="R8" s="16"/>
      <c r="S8" s="20">
        <v>1.6703296703296699</v>
      </c>
      <c r="T8" s="2"/>
      <c r="U8" s="21"/>
      <c r="V8" s="22"/>
      <c r="W8" s="2">
        <v>1</v>
      </c>
      <c r="X8" s="23">
        <f t="shared" si="9"/>
        <v>0.5</v>
      </c>
      <c r="Y8" s="24">
        <f t="shared" si="10"/>
        <v>11.11</v>
      </c>
      <c r="Z8" s="2">
        <v>1</v>
      </c>
      <c r="AA8" s="2" t="s">
        <v>40</v>
      </c>
      <c r="AB8" s="25">
        <f t="shared" si="11"/>
        <v>-0.69</v>
      </c>
      <c r="AC8" s="26">
        <v>0.1111111111111111</v>
      </c>
      <c r="AD8" s="24">
        <f t="shared" si="12"/>
        <v>-0.45999999999999996</v>
      </c>
      <c r="AE8" s="24">
        <v>-4.9000000000000004</v>
      </c>
      <c r="AF8" s="24">
        <v>-22.71</v>
      </c>
      <c r="AG8" s="24">
        <v>0</v>
      </c>
    </row>
    <row r="9" spans="1:33" ht="15.75" customHeight="1">
      <c r="A9" s="2" t="s">
        <v>36</v>
      </c>
      <c r="B9" s="2"/>
      <c r="C9" s="15">
        <f t="shared" si="4"/>
        <v>47.99</v>
      </c>
      <c r="D9" s="16">
        <v>12</v>
      </c>
      <c r="E9" s="16">
        <v>0</v>
      </c>
      <c r="F9" s="15">
        <v>575.88</v>
      </c>
      <c r="G9" s="15">
        <v>-69.34</v>
      </c>
      <c r="H9" s="17">
        <f t="shared" si="1"/>
        <v>0.12040702924220324</v>
      </c>
      <c r="I9" s="17">
        <f t="shared" si="2"/>
        <v>0.15426477738417729</v>
      </c>
      <c r="J9" s="15">
        <f t="shared" si="5"/>
        <v>88.838000000000022</v>
      </c>
      <c r="K9" s="15">
        <f t="shared" si="3"/>
        <v>7.4031666666666682</v>
      </c>
      <c r="L9" s="16">
        <v>108</v>
      </c>
      <c r="M9" s="18">
        <f t="shared" si="6"/>
        <v>0.1111111111111111</v>
      </c>
      <c r="N9" s="16">
        <v>1</v>
      </c>
      <c r="O9" s="19">
        <f t="shared" ref="O9:P9" si="17">D9/7</f>
        <v>1.7142857142857142</v>
      </c>
      <c r="P9" s="19">
        <f t="shared" si="17"/>
        <v>0</v>
      </c>
      <c r="Q9" s="16">
        <f t="shared" si="8"/>
        <v>0</v>
      </c>
      <c r="R9" s="16"/>
      <c r="S9" s="20">
        <v>2.76056338028169</v>
      </c>
      <c r="T9" s="2"/>
      <c r="U9" s="21"/>
      <c r="V9" s="22"/>
      <c r="W9" s="2">
        <v>7</v>
      </c>
      <c r="X9" s="23">
        <f t="shared" si="9"/>
        <v>0.58333333333333337</v>
      </c>
      <c r="Y9" s="24">
        <f t="shared" si="10"/>
        <v>7.7044444444444444</v>
      </c>
      <c r="Z9" s="2">
        <v>2</v>
      </c>
      <c r="AA9" s="2" t="s">
        <v>40</v>
      </c>
      <c r="AB9" s="25">
        <f t="shared" si="11"/>
        <v>-0.69</v>
      </c>
      <c r="AC9" s="26">
        <v>0</v>
      </c>
      <c r="AD9" s="24">
        <f t="shared" si="12"/>
        <v>0</v>
      </c>
      <c r="AE9" s="24">
        <v>-4.9000000000000004</v>
      </c>
      <c r="AF9" s="24">
        <v>-22.71</v>
      </c>
      <c r="AG9" s="24">
        <v>0</v>
      </c>
    </row>
    <row r="10" spans="1:33" ht="15.75" customHeight="1">
      <c r="A10" s="2" t="s">
        <v>37</v>
      </c>
      <c r="B10" s="2"/>
      <c r="C10" s="15" t="str">
        <f t="shared" si="4"/>
        <v xml:space="preserve"> - </v>
      </c>
      <c r="D10" s="16">
        <v>0</v>
      </c>
      <c r="E10" s="16">
        <v>0</v>
      </c>
      <c r="F10" s="15">
        <v>0</v>
      </c>
      <c r="G10" s="15">
        <v>0</v>
      </c>
      <c r="H10" s="17" t="e">
        <f t="shared" si="1"/>
        <v>#DIV/0!</v>
      </c>
      <c r="I10" s="17" t="e">
        <f t="shared" si="2"/>
        <v>#DIV/0!</v>
      </c>
      <c r="J10" s="15">
        <f t="shared" si="5"/>
        <v>0</v>
      </c>
      <c r="K10" s="15" t="e">
        <f t="shared" si="3"/>
        <v>#DIV/0!</v>
      </c>
      <c r="L10" s="16">
        <v>0</v>
      </c>
      <c r="M10" s="18" t="str">
        <f t="shared" si="6"/>
        <v>-</v>
      </c>
      <c r="N10" s="16">
        <v>0</v>
      </c>
      <c r="O10" s="19">
        <f t="shared" ref="O10:P10" si="18">D10/7</f>
        <v>0</v>
      </c>
      <c r="P10" s="19">
        <f t="shared" si="18"/>
        <v>0</v>
      </c>
      <c r="Q10" s="16" t="e">
        <f t="shared" si="8"/>
        <v>#DIV/0!</v>
      </c>
      <c r="R10" s="16"/>
      <c r="S10" s="20">
        <v>0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0.1111111111111111</v>
      </c>
      <c r="AD10" s="24">
        <f t="shared" si="12"/>
        <v>0</v>
      </c>
      <c r="AE10" s="24">
        <v>-4.9000000000000004</v>
      </c>
      <c r="AF10" s="24">
        <v>-22.71</v>
      </c>
      <c r="AG10" s="24">
        <v>0</v>
      </c>
    </row>
    <row r="11" spans="1:33" ht="15.75" customHeight="1">
      <c r="A11" s="2" t="s">
        <v>38</v>
      </c>
      <c r="B11" s="2"/>
      <c r="C11" s="15" t="str">
        <f t="shared" si="4"/>
        <v xml:space="preserve"> - </v>
      </c>
      <c r="D11" s="16">
        <v>0</v>
      </c>
      <c r="E11" s="16">
        <v>0</v>
      </c>
      <c r="F11" s="15">
        <v>0</v>
      </c>
      <c r="G11" s="15">
        <v>0</v>
      </c>
      <c r="H11" s="17" t="e">
        <f t="shared" si="1"/>
        <v>#DIV/0!</v>
      </c>
      <c r="I11" s="17" t="e">
        <f t="shared" si="2"/>
        <v>#DIV/0!</v>
      </c>
      <c r="J11" s="15">
        <f t="shared" si="5"/>
        <v>0</v>
      </c>
      <c r="K11" s="15" t="e">
        <f t="shared" si="3"/>
        <v>#DIV/0!</v>
      </c>
      <c r="L11" s="16">
        <v>0</v>
      </c>
      <c r="M11" s="18" t="str">
        <f t="shared" si="6"/>
        <v>-</v>
      </c>
      <c r="N11" s="16">
        <v>0</v>
      </c>
      <c r="O11" s="19">
        <f t="shared" ref="O11:P11" si="19">D11/7</f>
        <v>0</v>
      </c>
      <c r="P11" s="19">
        <f t="shared" si="19"/>
        <v>0</v>
      </c>
      <c r="Q11" s="16" t="e">
        <f t="shared" si="8"/>
        <v>#DIV/0!</v>
      </c>
      <c r="R11" s="16"/>
      <c r="S11" s="20">
        <v>0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0.1111111111111111</v>
      </c>
      <c r="AD11" s="24">
        <f t="shared" si="12"/>
        <v>0</v>
      </c>
      <c r="AE11" s="24">
        <v>-4.9000000000000004</v>
      </c>
      <c r="AF11" s="24">
        <v>-22.71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0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0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0.1111111111111111</v>
      </c>
      <c r="AD12" s="24">
        <f t="shared" si="12"/>
        <v>0</v>
      </c>
      <c r="AE12" s="24">
        <v>-4.9000000000000004</v>
      </c>
      <c r="AF12" s="24">
        <v>-22.71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108</v>
      </c>
      <c r="M13" s="18">
        <f t="shared" si="6"/>
        <v>0</v>
      </c>
      <c r="N13" s="16">
        <v>0</v>
      </c>
      <c r="O13" s="19">
        <f t="shared" ref="O13:P13" si="21">D13/7</f>
        <v>0</v>
      </c>
      <c r="P13" s="19">
        <f t="shared" si="21"/>
        <v>0</v>
      </c>
      <c r="Q13" s="16" t="e">
        <f t="shared" si="8"/>
        <v>#DIV/0!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0.1111111111111111</v>
      </c>
      <c r="AD13" s="24">
        <f t="shared" si="12"/>
        <v>0</v>
      </c>
      <c r="AE13" s="24">
        <v>-4.9000000000000004</v>
      </c>
      <c r="AF13" s="24">
        <v>-22.71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0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0.1111111111111111</v>
      </c>
      <c r="AD14" s="24">
        <f t="shared" si="12"/>
        <v>0</v>
      </c>
      <c r="AE14" s="24">
        <v>-4.9000000000000004</v>
      </c>
      <c r="AF14" s="24">
        <v>-22.71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0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0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0.1111111111111111</v>
      </c>
      <c r="AD15" s="24">
        <f t="shared" si="12"/>
        <v>0</v>
      </c>
      <c r="AE15" s="24">
        <v>-4.9000000000000004</v>
      </c>
      <c r="AF15" s="24">
        <v>-22.71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0</v>
      </c>
      <c r="O16" s="19">
        <f t="shared" ref="O16:P16" si="24">D16/7</f>
        <v>0</v>
      </c>
      <c r="P16" s="19">
        <f t="shared" si="24"/>
        <v>0</v>
      </c>
      <c r="Q16" s="16" t="e">
        <f t="shared" si="8"/>
        <v>#DIV/0!</v>
      </c>
      <c r="R16" s="16"/>
      <c r="S16" s="27">
        <v>0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0.1111111111111111</v>
      </c>
      <c r="AD16" s="24">
        <f t="shared" si="12"/>
        <v>0</v>
      </c>
      <c r="AE16" s="24">
        <v>-4.9000000000000004</v>
      </c>
      <c r="AF16" s="24">
        <v>-22.71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0</v>
      </c>
      <c r="O17" s="19">
        <f t="shared" ref="O17:P17" si="25">D17/7</f>
        <v>0</v>
      </c>
      <c r="P17" s="19">
        <f t="shared" si="25"/>
        <v>0</v>
      </c>
      <c r="Q17" s="16" t="e">
        <f t="shared" si="8"/>
        <v>#DIV/0!</v>
      </c>
      <c r="R17" s="16"/>
      <c r="S17" s="27">
        <v>0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0.1111111111111111</v>
      </c>
      <c r="AD17" s="24">
        <f t="shared" si="12"/>
        <v>0</v>
      </c>
      <c r="AE17" s="24">
        <v>-4.9000000000000004</v>
      </c>
      <c r="AF17" s="24">
        <v>-22.71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0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0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0.1111111111111111</v>
      </c>
      <c r="AD18" s="24">
        <f t="shared" si="12"/>
        <v>0</v>
      </c>
      <c r="AE18" s="24">
        <v>-4.9000000000000004</v>
      </c>
      <c r="AF18" s="24">
        <v>-22.71</v>
      </c>
      <c r="AG18" s="24">
        <v>0</v>
      </c>
    </row>
    <row r="19" spans="1:33" ht="15.75" customHeight="1">
      <c r="A19" s="2" t="s">
        <v>47</v>
      </c>
      <c r="B19" s="2"/>
      <c r="C19" s="15" t="str">
        <f t="shared" si="4"/>
        <v xml:space="preserve"> - </v>
      </c>
      <c r="D19" s="28">
        <v>0</v>
      </c>
      <c r="E19" s="16">
        <v>0</v>
      </c>
      <c r="F19" s="15">
        <v>0</v>
      </c>
      <c r="G19" s="15">
        <v>0</v>
      </c>
      <c r="H19" s="17" t="e">
        <f t="shared" si="1"/>
        <v>#DIV/0!</v>
      </c>
      <c r="I19" s="17" t="e">
        <f t="shared" ca="1" si="2"/>
        <v>#DIV/0!</v>
      </c>
      <c r="J19" s="15">
        <f t="shared" ca="1" si="5"/>
        <v>0</v>
      </c>
      <c r="K19" s="15" t="e">
        <f t="shared" ca="1" si="3"/>
        <v>#DIV/0!</v>
      </c>
      <c r="L19" s="16">
        <v>0</v>
      </c>
      <c r="M19" s="18" t="str">
        <f t="shared" si="6"/>
        <v>-</v>
      </c>
      <c r="N19" s="16">
        <v>0</v>
      </c>
      <c r="O19" s="19">
        <f t="shared" ref="O19:P19" si="27">D19/7</f>
        <v>0</v>
      </c>
      <c r="P19" s="19">
        <f t="shared" si="27"/>
        <v>0</v>
      </c>
      <c r="Q19" s="16" t="e">
        <f t="shared" si="8"/>
        <v>#DIV/0!</v>
      </c>
      <c r="R19" s="16"/>
      <c r="S19" s="27">
        <v>0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0.1111111111111111</v>
      </c>
      <c r="AD19" s="24">
        <f t="shared" si="12"/>
        <v>0</v>
      </c>
      <c r="AE19" s="24">
        <v>-4.9000000000000004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SKUs!B2:BZ3000""),48,false),"""")*-1"),-22.71)</f>
        <v>-22.71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0</v>
      </c>
      <c r="O20" s="19">
        <f t="shared" ref="O20:P20" si="28">D20/7</f>
        <v>0</v>
      </c>
      <c r="P20" s="19">
        <f t="shared" si="28"/>
        <v>0</v>
      </c>
      <c r="Q20" s="16" t="e">
        <f t="shared" si="8"/>
        <v>#DIV/0!</v>
      </c>
      <c r="R20" s="16"/>
      <c r="S20" s="27">
        <v>0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0.1111111111111111</v>
      </c>
      <c r="AD20" s="24">
        <f t="shared" si="12"/>
        <v>0</v>
      </c>
      <c r="AE20" s="24">
        <v>-4.9000000000000004</v>
      </c>
      <c r="AF20" s="24">
        <v>-22.71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0</v>
      </c>
      <c r="O21" s="19">
        <f t="shared" ref="O21:P21" si="29">D21/7</f>
        <v>0</v>
      </c>
      <c r="P21" s="19">
        <f t="shared" si="29"/>
        <v>0</v>
      </c>
      <c r="Q21" s="16" t="e">
        <f t="shared" si="8"/>
        <v>#DIV/0!</v>
      </c>
      <c r="R21" s="16"/>
      <c r="S21" s="27">
        <v>0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0.1111111111111111</v>
      </c>
      <c r="AD21" s="24">
        <f t="shared" si="12"/>
        <v>0</v>
      </c>
      <c r="AE21" s="24">
        <v>-4.9000000000000004</v>
      </c>
      <c r="AF21" s="24">
        <v>-22.71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0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0.1111111111111111</v>
      </c>
      <c r="AD22" s="24">
        <f t="shared" si="12"/>
        <v>0</v>
      </c>
      <c r="AE22" s="24">
        <v>-4.9000000000000004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SKUs!B2:BZ3000""),48,false),"""")*-1"),-22.71)</f>
        <v>-22.71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0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0.1111111111111111</v>
      </c>
      <c r="AD23" s="24">
        <f t="shared" si="12"/>
        <v>0</v>
      </c>
      <c r="AE23" s="24">
        <v>-4.9000000000000004</v>
      </c>
      <c r="AF23" s="24">
        <v>-22.71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0</v>
      </c>
      <c r="O24" s="19">
        <f t="shared" ref="O24:P24" si="32">D24/7</f>
        <v>0</v>
      </c>
      <c r="P24" s="19">
        <f t="shared" si="32"/>
        <v>0</v>
      </c>
      <c r="Q24" s="16" t="e">
        <f t="shared" si="8"/>
        <v>#DIV/0!</v>
      </c>
      <c r="R24" s="16"/>
      <c r="S24" s="27">
        <v>0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0.1111111111111111</v>
      </c>
      <c r="AD24" s="24">
        <f t="shared" si="12"/>
        <v>0</v>
      </c>
      <c r="AE24" s="24">
        <v>-4.9000000000000004</v>
      </c>
      <c r="AF24" s="24">
        <v>-22.71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0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0.1111111111111111</v>
      </c>
      <c r="AD25" s="24">
        <f t="shared" si="12"/>
        <v>0</v>
      </c>
      <c r="AE25" s="24">
        <v>-4.9000000000000004</v>
      </c>
      <c r="AF25" s="24">
        <v>-22.71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4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1"/>
        <v>#DIV/0!</v>
      </c>
      <c r="I26" s="17" t="e">
        <f t="shared" si="2"/>
        <v>#DIV/0!</v>
      </c>
      <c r="J26" s="15">
        <f t="shared" si="5"/>
        <v>0</v>
      </c>
      <c r="K26" s="15" t="e">
        <f t="shared" si="3"/>
        <v>#DIV/0!</v>
      </c>
      <c r="L26" s="16">
        <v>0</v>
      </c>
      <c r="M26" s="18" t="str">
        <f t="shared" si="6"/>
        <v>-</v>
      </c>
      <c r="N26" s="16">
        <v>0</v>
      </c>
      <c r="O26" s="19">
        <f t="shared" ref="O26:P26" si="34">D26/7</f>
        <v>0</v>
      </c>
      <c r="P26" s="19">
        <f t="shared" si="34"/>
        <v>0</v>
      </c>
      <c r="Q26" s="16" t="e">
        <f t="shared" si="8"/>
        <v>#DIV/0!</v>
      </c>
      <c r="R26" s="16"/>
      <c r="S26" s="27">
        <v>0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0.1111111111111111</v>
      </c>
      <c r="AD26" s="24">
        <f t="shared" si="12"/>
        <v>0</v>
      </c>
      <c r="AE26" s="24">
        <v>-4.9000000000000004</v>
      </c>
      <c r="AF26" s="24">
        <v>-22.71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0</v>
      </c>
      <c r="O27" s="19">
        <f t="shared" ref="O27:P27" si="35">D27/7</f>
        <v>0</v>
      </c>
      <c r="P27" s="19">
        <f t="shared" si="35"/>
        <v>0</v>
      </c>
      <c r="Q27" s="16" t="e">
        <f t="shared" si="8"/>
        <v>#DIV/0!</v>
      </c>
      <c r="R27" s="16"/>
      <c r="S27" s="27">
        <v>0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0.1111111111111111</v>
      </c>
      <c r="AD27" s="24">
        <f t="shared" si="12"/>
        <v>0</v>
      </c>
      <c r="AE27" s="24">
        <v>-4.9000000000000004</v>
      </c>
      <c r="AF27" s="24">
        <v>-22.71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0</v>
      </c>
      <c r="O28" s="19">
        <f t="shared" ref="O28:P28" si="36">D28/7</f>
        <v>0</v>
      </c>
      <c r="P28" s="19">
        <f t="shared" si="36"/>
        <v>0</v>
      </c>
      <c r="Q28" s="16" t="e">
        <f t="shared" si="8"/>
        <v>#DIV/0!</v>
      </c>
      <c r="R28" s="16"/>
      <c r="S28" s="27">
        <v>0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0.1111111111111111</v>
      </c>
      <c r="AD28" s="24">
        <f t="shared" si="12"/>
        <v>0</v>
      </c>
      <c r="AE28" s="24">
        <v>-4.9000000000000004</v>
      </c>
      <c r="AF28" s="24">
        <v>-22.71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0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0.1111111111111111</v>
      </c>
      <c r="AD29" s="24">
        <f t="shared" si="12"/>
        <v>0</v>
      </c>
      <c r="AE29" s="24">
        <v>-4.9000000000000004</v>
      </c>
      <c r="AF29" s="24">
        <v>-22.71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0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0.1111111111111111</v>
      </c>
      <c r="AD30" s="24">
        <f t="shared" si="12"/>
        <v>0</v>
      </c>
      <c r="AE30" s="24">
        <v>-4.9000000000000004</v>
      </c>
      <c r="AF30" s="24">
        <v>-22.71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0.1111111111111111</v>
      </c>
      <c r="AD31" s="24">
        <f t="shared" si="12"/>
        <v>0</v>
      </c>
      <c r="AE31" s="24">
        <v>-4.9000000000000004</v>
      </c>
      <c r="AF31" s="24">
        <v>-22.71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1:33" ht="15.75" customHeight="1"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1:33" ht="15.75" customHeight="1"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1:33" ht="15.75" customHeight="1"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1:33" ht="15.75" customHeight="1"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1:33" ht="15.75" customHeight="1"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1:33" ht="15.75" customHeight="1"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1:33" ht="15.75" customHeight="1"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3:18" ht="15.75" customHeight="1"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3:18" ht="15.75" customHeight="1"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3:18" ht="15.75" customHeight="1"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3:18" ht="15.75" customHeight="1"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3:18" ht="15.75" customHeight="1"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3:18" ht="15.75" customHeight="1"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3:18" ht="15.75" customHeight="1"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3:18" ht="15.75" customHeight="1"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3:18" ht="15.75" customHeight="1"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3:18" ht="15.75" customHeight="1"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3:18" ht="15.75" customHeight="1"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3:18" ht="15.75" customHeight="1"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3:18" ht="15.75" customHeight="1"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3:18" ht="15.75" customHeight="1"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3:18" ht="15.75" customHeight="1"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3:18" ht="15.75" customHeight="1"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3:18" ht="15.75" customHeight="1"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3:18" ht="15.75" customHeight="1"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3:18" ht="15.75" customHeight="1"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3:18" ht="15.75" customHeight="1"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3:18" ht="15.75" customHeight="1"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3:18" ht="15.75" customHeight="1"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3:18" ht="15.75" customHeight="1"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3:18" ht="15.75" customHeight="1"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3:18" ht="15.75" customHeight="1"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3:18" ht="15.75" customHeight="1"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3:18" ht="15.75" customHeight="1"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3:18" ht="15.75" customHeight="1"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3:18" ht="15.75" customHeight="1"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3:18" ht="15.75" customHeight="1"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3:18" ht="15.75" customHeight="1"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3:18" ht="15.75" customHeight="1"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3:18" ht="15.75" customHeight="1"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3:18" ht="15.75" customHeight="1"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3:18" ht="15.75" customHeight="1"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3:18" ht="15.75" customHeight="1"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3:18" ht="15.75" customHeight="1"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3:18" ht="15.75" customHeight="1"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3:18" ht="15.75" customHeight="1"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3:18" ht="15.75" customHeight="1"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3:18" ht="15.75" customHeight="1"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3:18" ht="15.75" customHeight="1"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3:18" ht="15.75" customHeight="1"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3:18" ht="15.75" customHeight="1"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3:18" ht="15.75" customHeight="1"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3:18" ht="15.75" customHeight="1"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3:18" ht="15.75" customHeight="1"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3:18" ht="15.75" customHeight="1"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3:18" ht="15.75" customHeight="1"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3:18" ht="15.75" customHeight="1"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3:18" ht="15.75" customHeight="1"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3:18" ht="15.75" customHeight="1"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3:18" ht="15.75" customHeight="1"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3:18" ht="15.75" customHeight="1"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3:18" ht="15.75" customHeight="1"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3:18" ht="15.75" customHeight="1"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3:18" ht="15.75" customHeight="1"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3:18" ht="15.75" customHeight="1"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3:18" ht="15.75" customHeight="1"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3:18" ht="15.75" customHeight="1"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3:18" ht="15.75" customHeight="1"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3:18" ht="15.75" customHeight="1"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3:18" ht="15.75" customHeight="1"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3:18" ht="15.75" customHeight="1"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3:18" ht="15.75" customHeight="1"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3:18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3:18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3:18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3:18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3:18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3:18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3:18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3:18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3:18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3:18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3:18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3:18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3:18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3:18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3:18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31" t="str">
        <f ca="1">IFERROR(__xludf.DUMMYFUNCTION("VLOOKUP(B2,IMPORTRANGE(""https://docs.google.com/spreadsheets/d/1V-qh4gaE8Fnon_cFgLuR_3iyE-fuVbrHr9YQylaPLK4/edit"",""Sheet1!A2:F100""),2,FALSE)"),"Coldest Brew Cup")</f>
        <v>Coldest Brew Cup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2" t="str">
        <f ca="1">IFERROR(__xludf.DUMMYFUNCTION("IFERROR(VLOOKUP(B2,IMPORTRANGE(""https://docs.google.com/spreadsheets/d/1V-qh4gaE8Fnon_cFgLuR_3iyE-fuVbrHr9YQylaPLK4/edit?usp=sharing"",""Sheet1!A1:AA1000""),3,FALSE),"""")"),"B078YXM2XP")</f>
        <v>B078YXM2XP</v>
      </c>
      <c r="B2" s="4" t="s">
        <v>62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10.047058823529413</v>
      </c>
      <c r="D3" s="6">
        <f>SUM(D4:D99766)</f>
        <v>5</v>
      </c>
      <c r="E3" s="6"/>
      <c r="F3" s="5">
        <f t="shared" ref="F3:G3" si="0">SUM(F4:F99766)</f>
        <v>149.94999999999999</v>
      </c>
      <c r="G3" s="5">
        <f t="shared" si="0"/>
        <v>-0.02</v>
      </c>
      <c r="H3" s="7">
        <f t="shared" ref="H3:H30" si="1">G3/F3*-1</f>
        <v>1.3337779259753254E-4</v>
      </c>
      <c r="I3" s="7">
        <f t="shared" ref="I3:I30" ca="1" si="2">J3/F3</f>
        <v>0.5597532714029676</v>
      </c>
      <c r="J3" s="5">
        <f ca="1">SUM(J4:J99766)</f>
        <v>83.935003046874982</v>
      </c>
      <c r="K3" s="5">
        <f t="shared" ref="K3:K30" ca="1" si="3">J3/D3</f>
        <v>16.787000609374996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SKUs!B2:BZ3000""),48,FALSE),"""")*-1"),-3.64)</f>
        <v>-3.64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29.99</v>
      </c>
      <c r="D4" s="16">
        <v>4</v>
      </c>
      <c r="E4" s="16">
        <v>0</v>
      </c>
      <c r="F4" s="15">
        <v>119.96</v>
      </c>
      <c r="G4" s="15">
        <v>0</v>
      </c>
      <c r="H4" s="17">
        <f t="shared" si="1"/>
        <v>0</v>
      </c>
      <c r="I4" s="17">
        <f t="shared" si="2"/>
        <v>0.55988664919556508</v>
      </c>
      <c r="J4" s="15">
        <f t="shared" ref="J4:J30" si="5">F4*0.85+G4+AF4*D4+D4*AE4+AG4+AD4</f>
        <v>67.164002437499988</v>
      </c>
      <c r="K4" s="15">
        <f t="shared" si="3"/>
        <v>16.791000609374997</v>
      </c>
      <c r="L4" s="16">
        <v>13</v>
      </c>
      <c r="M4" s="18">
        <f t="shared" ref="M4:M31" si="6">IFERROR(D4/L4,"-")</f>
        <v>0.30769230769230771</v>
      </c>
      <c r="N4" s="16">
        <v>0</v>
      </c>
      <c r="O4" s="19">
        <f t="shared" ref="O4:P4" si="7">D4/7</f>
        <v>0.5714285714285714</v>
      </c>
      <c r="P4" s="19">
        <f t="shared" si="7"/>
        <v>0</v>
      </c>
      <c r="Q4" s="16">
        <f t="shared" ref="Q4:Q30" si="8">ROUNDDOWN(N4/(O4+P4),0)</f>
        <v>0</v>
      </c>
      <c r="R4" s="16"/>
      <c r="S4" s="20" t="e">
        <v>#N/A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7.7535937499999985E-2</v>
      </c>
      <c r="AD4" s="24">
        <f t="shared" ref="AD4:AD31" si="12">IFERROR(AB4*AC4*D4*3,0)</f>
        <v>-0.64199756249999984</v>
      </c>
      <c r="AE4" s="24">
        <v>-4.9000000000000004</v>
      </c>
      <c r="AF4" s="24">
        <v>-3.64</v>
      </c>
      <c r="AG4" s="24">
        <v>0</v>
      </c>
    </row>
    <row r="5" spans="1:33" ht="15.75" customHeight="1">
      <c r="A5" s="2" t="s">
        <v>32</v>
      </c>
      <c r="B5" s="2"/>
      <c r="C5" s="15" t="str">
        <f t="shared" si="4"/>
        <v xml:space="preserve"> - </v>
      </c>
      <c r="D5" s="16">
        <v>0</v>
      </c>
      <c r="E5" s="16">
        <v>1</v>
      </c>
      <c r="F5" s="15">
        <v>0</v>
      </c>
      <c r="G5" s="15">
        <v>0</v>
      </c>
      <c r="H5" s="17" t="e">
        <f t="shared" si="1"/>
        <v>#DIV/0!</v>
      </c>
      <c r="I5" s="17" t="e">
        <f t="shared" si="2"/>
        <v>#DIV/0!</v>
      </c>
      <c r="J5" s="15">
        <f t="shared" si="5"/>
        <v>0</v>
      </c>
      <c r="K5" s="15" t="e">
        <f t="shared" si="3"/>
        <v>#DIV/0!</v>
      </c>
      <c r="L5" s="16">
        <v>0</v>
      </c>
      <c r="M5" s="18" t="str">
        <f t="shared" si="6"/>
        <v>-</v>
      </c>
      <c r="N5" s="16">
        <v>0</v>
      </c>
      <c r="O5" s="19">
        <f t="shared" ref="O5:P5" si="13">D5/7</f>
        <v>0</v>
      </c>
      <c r="P5" s="19">
        <f t="shared" si="13"/>
        <v>0.14285714285714285</v>
      </c>
      <c r="Q5" s="16">
        <f t="shared" si="8"/>
        <v>0</v>
      </c>
      <c r="R5" s="16"/>
      <c r="S5" s="20" t="e">
        <v>#N/A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7.7535937499999985E-2</v>
      </c>
      <c r="AD5" s="24">
        <f t="shared" si="12"/>
        <v>0</v>
      </c>
      <c r="AE5" s="24">
        <v>0</v>
      </c>
      <c r="AF5" s="24">
        <v>-3.64</v>
      </c>
      <c r="AG5" s="24">
        <v>0</v>
      </c>
    </row>
    <row r="6" spans="1:33" ht="15.75" customHeight="1">
      <c r="A6" s="2" t="s">
        <v>33</v>
      </c>
      <c r="B6" s="2"/>
      <c r="C6" s="15" t="str">
        <f t="shared" si="4"/>
        <v xml:space="preserve"> - </v>
      </c>
      <c r="D6" s="16">
        <v>0</v>
      </c>
      <c r="E6" s="16">
        <v>1</v>
      </c>
      <c r="F6" s="15">
        <v>0</v>
      </c>
      <c r="G6" s="15">
        <v>0</v>
      </c>
      <c r="H6" s="17" t="e">
        <f t="shared" si="1"/>
        <v>#DIV/0!</v>
      </c>
      <c r="I6" s="17" t="e">
        <f t="shared" si="2"/>
        <v>#DIV/0!</v>
      </c>
      <c r="J6" s="15">
        <f t="shared" si="5"/>
        <v>0</v>
      </c>
      <c r="K6" s="15" t="e">
        <f t="shared" si="3"/>
        <v>#DIV/0!</v>
      </c>
      <c r="L6" s="16">
        <v>0</v>
      </c>
      <c r="M6" s="18" t="str">
        <f t="shared" si="6"/>
        <v>-</v>
      </c>
      <c r="N6" s="16">
        <v>0</v>
      </c>
      <c r="O6" s="19">
        <f t="shared" ref="O6:P6" si="14">D6/7</f>
        <v>0</v>
      </c>
      <c r="P6" s="19">
        <f t="shared" si="14"/>
        <v>0.14285714285714285</v>
      </c>
      <c r="Q6" s="16">
        <f t="shared" si="8"/>
        <v>0</v>
      </c>
      <c r="R6" s="16"/>
      <c r="S6" s="20">
        <v>0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7.7535937499999985E-2</v>
      </c>
      <c r="AD6" s="24">
        <f t="shared" si="12"/>
        <v>0</v>
      </c>
      <c r="AE6" s="24">
        <v>0</v>
      </c>
      <c r="AF6" s="24">
        <v>-3.64</v>
      </c>
      <c r="AG6" s="24">
        <v>0</v>
      </c>
    </row>
    <row r="7" spans="1:33" ht="15.75" customHeight="1">
      <c r="A7" s="2" t="s">
        <v>34</v>
      </c>
      <c r="B7" s="2"/>
      <c r="C7" s="15" t="str">
        <f t="shared" si="4"/>
        <v xml:space="preserve"> - </v>
      </c>
      <c r="D7" s="16">
        <v>0</v>
      </c>
      <c r="E7" s="16">
        <v>1</v>
      </c>
      <c r="F7" s="15">
        <v>0</v>
      </c>
      <c r="G7" s="15">
        <v>0</v>
      </c>
      <c r="H7" s="17" t="e">
        <f t="shared" si="1"/>
        <v>#DIV/0!</v>
      </c>
      <c r="I7" s="17" t="e">
        <f t="shared" si="2"/>
        <v>#DIV/0!</v>
      </c>
      <c r="J7" s="15">
        <f t="shared" si="5"/>
        <v>0</v>
      </c>
      <c r="K7" s="15" t="e">
        <f t="shared" si="3"/>
        <v>#DIV/0!</v>
      </c>
      <c r="L7" s="16">
        <v>0</v>
      </c>
      <c r="M7" s="18" t="str">
        <f t="shared" si="6"/>
        <v>-</v>
      </c>
      <c r="N7" s="16">
        <v>0</v>
      </c>
      <c r="O7" s="19">
        <f t="shared" ref="O7:P7" si="15">D7/7</f>
        <v>0</v>
      </c>
      <c r="P7" s="19">
        <f t="shared" si="15"/>
        <v>0.14285714285714285</v>
      </c>
      <c r="Q7" s="16">
        <f t="shared" si="8"/>
        <v>0</v>
      </c>
      <c r="R7" s="16"/>
      <c r="S7" s="20">
        <v>0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7.7535937499999985E-2</v>
      </c>
      <c r="AD7" s="24">
        <f t="shared" si="12"/>
        <v>0</v>
      </c>
      <c r="AE7" s="24">
        <v>0</v>
      </c>
      <c r="AF7" s="24">
        <v>-3.64</v>
      </c>
      <c r="AG7" s="24">
        <v>0</v>
      </c>
    </row>
    <row r="8" spans="1:33" ht="15.75" customHeight="1">
      <c r="A8" s="2" t="s">
        <v>35</v>
      </c>
      <c r="B8" s="2"/>
      <c r="C8" s="15" t="str">
        <f t="shared" si="4"/>
        <v xml:space="preserve"> - </v>
      </c>
      <c r="D8" s="16">
        <v>0</v>
      </c>
      <c r="E8" s="16">
        <v>0</v>
      </c>
      <c r="F8" s="15">
        <v>0</v>
      </c>
      <c r="G8" s="15">
        <v>0</v>
      </c>
      <c r="H8" s="17" t="e">
        <f t="shared" si="1"/>
        <v>#DIV/0!</v>
      </c>
      <c r="I8" s="17" t="e">
        <f t="shared" si="2"/>
        <v>#DIV/0!</v>
      </c>
      <c r="J8" s="15">
        <f t="shared" si="5"/>
        <v>0</v>
      </c>
      <c r="K8" s="15" t="e">
        <f t="shared" si="3"/>
        <v>#DIV/0!</v>
      </c>
      <c r="L8" s="16">
        <v>0</v>
      </c>
      <c r="M8" s="18" t="str">
        <f t="shared" si="6"/>
        <v>-</v>
      </c>
      <c r="N8" s="16">
        <v>0</v>
      </c>
      <c r="O8" s="19">
        <f t="shared" ref="O8:P8" si="16">D8/7</f>
        <v>0</v>
      </c>
      <c r="P8" s="19">
        <f t="shared" si="16"/>
        <v>0</v>
      </c>
      <c r="Q8" s="16" t="e">
        <f t="shared" si="8"/>
        <v>#DIV/0!</v>
      </c>
      <c r="R8" s="16"/>
      <c r="S8" s="20">
        <v>0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7.7535937499999985E-2</v>
      </c>
      <c r="AD8" s="24">
        <f t="shared" si="12"/>
        <v>0</v>
      </c>
      <c r="AE8" s="24">
        <v>0</v>
      </c>
      <c r="AF8" s="24">
        <v>-3.64</v>
      </c>
      <c r="AG8" s="24">
        <v>0</v>
      </c>
    </row>
    <row r="9" spans="1:33" ht="15.75" customHeight="1">
      <c r="A9" s="2" t="s">
        <v>36</v>
      </c>
      <c r="B9" s="2"/>
      <c r="C9" s="15" t="str">
        <f t="shared" si="4"/>
        <v xml:space="preserve"> - </v>
      </c>
      <c r="D9" s="16">
        <v>0</v>
      </c>
      <c r="E9" s="16">
        <v>0</v>
      </c>
      <c r="F9" s="15">
        <v>0</v>
      </c>
      <c r="G9" s="15">
        <v>0</v>
      </c>
      <c r="H9" s="17" t="e">
        <f t="shared" si="1"/>
        <v>#DIV/0!</v>
      </c>
      <c r="I9" s="17" t="e">
        <f t="shared" si="2"/>
        <v>#DIV/0!</v>
      </c>
      <c r="J9" s="15">
        <f t="shared" si="5"/>
        <v>0</v>
      </c>
      <c r="K9" s="15" t="e">
        <f t="shared" si="3"/>
        <v>#DIV/0!</v>
      </c>
      <c r="L9" s="16">
        <v>0</v>
      </c>
      <c r="M9" s="18" t="str">
        <f t="shared" si="6"/>
        <v>-</v>
      </c>
      <c r="N9" s="16">
        <v>0</v>
      </c>
      <c r="O9" s="19">
        <f t="shared" ref="O9:P9" si="17">D9/7</f>
        <v>0</v>
      </c>
      <c r="P9" s="19">
        <f t="shared" si="17"/>
        <v>0</v>
      </c>
      <c r="Q9" s="16" t="e">
        <f t="shared" si="8"/>
        <v>#DIV/0!</v>
      </c>
      <c r="R9" s="16"/>
      <c r="S9" s="20">
        <v>0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7.7535937499999985E-2</v>
      </c>
      <c r="AD9" s="24">
        <f t="shared" si="12"/>
        <v>0</v>
      </c>
      <c r="AE9" s="24">
        <v>0</v>
      </c>
      <c r="AF9" s="24">
        <v>-3.64</v>
      </c>
      <c r="AG9" s="24">
        <v>0</v>
      </c>
    </row>
    <row r="10" spans="1:33" ht="15.75" customHeight="1">
      <c r="A10" s="2" t="s">
        <v>37</v>
      </c>
      <c r="B10" s="2"/>
      <c r="C10" s="15" t="str">
        <f t="shared" si="4"/>
        <v xml:space="preserve"> - </v>
      </c>
      <c r="D10" s="16">
        <v>0</v>
      </c>
      <c r="E10" s="16">
        <v>0</v>
      </c>
      <c r="F10" s="15">
        <v>0</v>
      </c>
      <c r="G10" s="15">
        <v>0</v>
      </c>
      <c r="H10" s="17" t="e">
        <f t="shared" si="1"/>
        <v>#DIV/0!</v>
      </c>
      <c r="I10" s="17" t="e">
        <f t="shared" si="2"/>
        <v>#DIV/0!</v>
      </c>
      <c r="J10" s="15">
        <f t="shared" si="5"/>
        <v>0</v>
      </c>
      <c r="K10" s="15" t="e">
        <f t="shared" si="3"/>
        <v>#DIV/0!</v>
      </c>
      <c r="L10" s="16">
        <v>0</v>
      </c>
      <c r="M10" s="18" t="str">
        <f t="shared" si="6"/>
        <v>-</v>
      </c>
      <c r="N10" s="16">
        <v>0</v>
      </c>
      <c r="O10" s="19">
        <f t="shared" ref="O10:P10" si="18">D10/7</f>
        <v>0</v>
      </c>
      <c r="P10" s="19">
        <f t="shared" si="18"/>
        <v>0</v>
      </c>
      <c r="Q10" s="16" t="e">
        <f t="shared" si="8"/>
        <v>#DIV/0!</v>
      </c>
      <c r="R10" s="16"/>
      <c r="S10" s="20">
        <v>0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7.7535937499999985E-2</v>
      </c>
      <c r="AD10" s="24">
        <f t="shared" si="12"/>
        <v>0</v>
      </c>
      <c r="AE10" s="24">
        <v>-4.9000000000000004</v>
      </c>
      <c r="AF10" s="24">
        <v>-3.64</v>
      </c>
      <c r="AG10" s="24">
        <v>0</v>
      </c>
    </row>
    <row r="11" spans="1:33" ht="15.75" customHeight="1">
      <c r="A11" s="2" t="s">
        <v>38</v>
      </c>
      <c r="B11" s="2"/>
      <c r="C11" s="15" t="str">
        <f t="shared" si="4"/>
        <v xml:space="preserve"> - </v>
      </c>
      <c r="D11" s="16">
        <v>0</v>
      </c>
      <c r="E11" s="16">
        <v>0</v>
      </c>
      <c r="F11" s="15">
        <v>0</v>
      </c>
      <c r="G11" s="15">
        <v>0</v>
      </c>
      <c r="H11" s="17" t="e">
        <f t="shared" si="1"/>
        <v>#DIV/0!</v>
      </c>
      <c r="I11" s="17" t="e">
        <f t="shared" si="2"/>
        <v>#DIV/0!</v>
      </c>
      <c r="J11" s="15">
        <f t="shared" si="5"/>
        <v>0</v>
      </c>
      <c r="K11" s="15" t="e">
        <f t="shared" si="3"/>
        <v>#DIV/0!</v>
      </c>
      <c r="L11" s="16">
        <v>0</v>
      </c>
      <c r="M11" s="18" t="str">
        <f t="shared" si="6"/>
        <v>-</v>
      </c>
      <c r="N11" s="16">
        <v>0</v>
      </c>
      <c r="O11" s="19">
        <f t="shared" ref="O11:P11" si="19">D11/7</f>
        <v>0</v>
      </c>
      <c r="P11" s="19">
        <f t="shared" si="19"/>
        <v>0</v>
      </c>
      <c r="Q11" s="16" t="e">
        <f t="shared" si="8"/>
        <v>#DIV/0!</v>
      </c>
      <c r="R11" s="16"/>
      <c r="S11" s="20">
        <v>0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7.7535937499999985E-2</v>
      </c>
      <c r="AD11" s="24">
        <f t="shared" si="12"/>
        <v>0</v>
      </c>
      <c r="AE11" s="24">
        <v>-4.9000000000000004</v>
      </c>
      <c r="AF11" s="24">
        <v>-3.64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0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0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7.7535937499999985E-2</v>
      </c>
      <c r="AD12" s="24">
        <f t="shared" si="12"/>
        <v>0</v>
      </c>
      <c r="AE12" s="24">
        <v>-4.9000000000000004</v>
      </c>
      <c r="AF12" s="24">
        <v>-3.64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1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0</v>
      </c>
      <c r="M13" s="18" t="str">
        <f t="shared" si="6"/>
        <v>-</v>
      </c>
      <c r="N13" s="16">
        <v>0</v>
      </c>
      <c r="O13" s="19">
        <f t="shared" ref="O13:P13" si="21">D13/7</f>
        <v>0</v>
      </c>
      <c r="P13" s="19">
        <f t="shared" si="21"/>
        <v>0.14285714285714285</v>
      </c>
      <c r="Q13" s="16">
        <f t="shared" si="8"/>
        <v>0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7.7535937499999985E-2</v>
      </c>
      <c r="AD13" s="24">
        <f t="shared" si="12"/>
        <v>0</v>
      </c>
      <c r="AE13" s="24">
        <v>-4.9000000000000004</v>
      </c>
      <c r="AF13" s="24">
        <v>-3.64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0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7.7535937499999985E-2</v>
      </c>
      <c r="AD14" s="24">
        <f t="shared" si="12"/>
        <v>0</v>
      </c>
      <c r="AE14" s="24">
        <v>-4.9000000000000004</v>
      </c>
      <c r="AF14" s="24">
        <v>-3.64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0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0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7.7535937499999985E-2</v>
      </c>
      <c r="AD15" s="24">
        <f t="shared" si="12"/>
        <v>0</v>
      </c>
      <c r="AE15" s="24">
        <v>-4.9000000000000004</v>
      </c>
      <c r="AF15" s="24">
        <v>-3.64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1</v>
      </c>
      <c r="O16" s="19">
        <f t="shared" ref="O16:P16" si="24">D16/7</f>
        <v>0</v>
      </c>
      <c r="P16" s="19">
        <f t="shared" si="24"/>
        <v>0</v>
      </c>
      <c r="Q16" s="16" t="e">
        <f t="shared" si="8"/>
        <v>#DIV/0!</v>
      </c>
      <c r="R16" s="16"/>
      <c r="S16" s="27">
        <v>0.94117647058823528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7.7535937499999985E-2</v>
      </c>
      <c r="AD16" s="24">
        <f t="shared" si="12"/>
        <v>0</v>
      </c>
      <c r="AE16" s="24">
        <v>-4.9000000000000004</v>
      </c>
      <c r="AF16" s="24">
        <v>-3.64</v>
      </c>
      <c r="AG16" s="24">
        <v>0</v>
      </c>
    </row>
    <row r="17" spans="1:33" ht="15.75" customHeight="1">
      <c r="A17" s="2" t="s">
        <v>45</v>
      </c>
      <c r="B17" s="2"/>
      <c r="C17" s="15">
        <f t="shared" si="4"/>
        <v>29.99</v>
      </c>
      <c r="D17" s="16">
        <v>1</v>
      </c>
      <c r="E17" s="16">
        <v>0</v>
      </c>
      <c r="F17" s="15">
        <v>29.99</v>
      </c>
      <c r="G17" s="15">
        <v>-0.02</v>
      </c>
      <c r="H17" s="17">
        <f t="shared" si="1"/>
        <v>6.6688896298766262E-4</v>
      </c>
      <c r="I17" s="17">
        <f t="shared" si="2"/>
        <v>0.55921976023257758</v>
      </c>
      <c r="J17" s="15">
        <f t="shared" si="5"/>
        <v>16.771000609375001</v>
      </c>
      <c r="K17" s="15">
        <f t="shared" si="3"/>
        <v>16.771000609375001</v>
      </c>
      <c r="L17" s="16">
        <v>8</v>
      </c>
      <c r="M17" s="18">
        <f t="shared" si="6"/>
        <v>0.125</v>
      </c>
      <c r="N17" s="16">
        <v>0</v>
      </c>
      <c r="O17" s="19">
        <f t="shared" ref="O17:P17" si="25">D17/7</f>
        <v>0.14285714285714285</v>
      </c>
      <c r="P17" s="19">
        <f t="shared" si="25"/>
        <v>0</v>
      </c>
      <c r="Q17" s="16">
        <f t="shared" si="8"/>
        <v>0</v>
      </c>
      <c r="R17" s="16"/>
      <c r="S17" s="27">
        <v>0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7.7535937499999985E-2</v>
      </c>
      <c r="AD17" s="24">
        <f t="shared" si="12"/>
        <v>-0.16049939062499996</v>
      </c>
      <c r="AE17" s="24">
        <v>-4.9000000000000004</v>
      </c>
      <c r="AF17" s="24">
        <v>-3.64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0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0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7.7535937499999985E-2</v>
      </c>
      <c r="AD18" s="24">
        <f t="shared" si="12"/>
        <v>0</v>
      </c>
      <c r="AE18" s="24">
        <v>-4.9000000000000004</v>
      </c>
      <c r="AF18" s="24">
        <v>-3.64</v>
      </c>
      <c r="AG18" s="24">
        <v>0</v>
      </c>
    </row>
    <row r="19" spans="1:33" ht="15.75" customHeight="1">
      <c r="A19" s="2" t="s">
        <v>47</v>
      </c>
      <c r="B19" s="2"/>
      <c r="C19" s="15" t="str">
        <f t="shared" si="4"/>
        <v xml:space="preserve"> - </v>
      </c>
      <c r="D19" s="28">
        <v>0</v>
      </c>
      <c r="E19" s="16">
        <v>0</v>
      </c>
      <c r="F19" s="15">
        <v>0</v>
      </c>
      <c r="G19" s="15">
        <v>0</v>
      </c>
      <c r="H19" s="17" t="e">
        <f t="shared" si="1"/>
        <v>#DIV/0!</v>
      </c>
      <c r="I19" s="17" t="e">
        <f t="shared" ca="1" si="2"/>
        <v>#DIV/0!</v>
      </c>
      <c r="J19" s="15">
        <f t="shared" ca="1" si="5"/>
        <v>0</v>
      </c>
      <c r="K19" s="15" t="e">
        <f t="shared" ca="1" si="3"/>
        <v>#DIV/0!</v>
      </c>
      <c r="L19" s="16">
        <v>0</v>
      </c>
      <c r="M19" s="18" t="str">
        <f t="shared" si="6"/>
        <v>-</v>
      </c>
      <c r="N19" s="16">
        <v>0</v>
      </c>
      <c r="O19" s="19">
        <f t="shared" ref="O19:P19" si="27">D19/7</f>
        <v>0</v>
      </c>
      <c r="P19" s="19">
        <f t="shared" si="27"/>
        <v>0</v>
      </c>
      <c r="Q19" s="16" t="e">
        <f t="shared" si="8"/>
        <v>#DIV/0!</v>
      </c>
      <c r="R19" s="16"/>
      <c r="S19" s="27">
        <v>0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7.7535937499999985E-2</v>
      </c>
      <c r="AD19" s="24">
        <f t="shared" si="12"/>
        <v>0</v>
      </c>
      <c r="AE19" s="24">
        <v>-4.9000000000000004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SKUs!B2:BZ3000""),48,false),"""")*-1"),-3.64)</f>
        <v>-3.64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0</v>
      </c>
      <c r="O20" s="19">
        <f t="shared" ref="O20:P20" si="28">D20/7</f>
        <v>0</v>
      </c>
      <c r="P20" s="19">
        <f t="shared" si="28"/>
        <v>0</v>
      </c>
      <c r="Q20" s="16" t="e">
        <f t="shared" si="8"/>
        <v>#DIV/0!</v>
      </c>
      <c r="R20" s="16"/>
      <c r="S20" s="27">
        <v>0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7.7535937499999985E-2</v>
      </c>
      <c r="AD20" s="24">
        <f t="shared" si="12"/>
        <v>0</v>
      </c>
      <c r="AE20" s="24">
        <v>-4.9000000000000004</v>
      </c>
      <c r="AF20" s="24">
        <v>-3.64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0</v>
      </c>
      <c r="O21" s="19">
        <f t="shared" ref="O21:P21" si="29">D21/7</f>
        <v>0</v>
      </c>
      <c r="P21" s="19">
        <f t="shared" si="29"/>
        <v>0</v>
      </c>
      <c r="Q21" s="16" t="e">
        <f t="shared" si="8"/>
        <v>#DIV/0!</v>
      </c>
      <c r="R21" s="16"/>
      <c r="S21" s="27">
        <v>0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7.7535937499999985E-2</v>
      </c>
      <c r="AD21" s="24">
        <f t="shared" si="12"/>
        <v>0</v>
      </c>
      <c r="AE21" s="24">
        <v>-4.9000000000000004</v>
      </c>
      <c r="AF21" s="24">
        <v>-3.64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0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7.7535937499999985E-2</v>
      </c>
      <c r="AD22" s="24">
        <f t="shared" si="12"/>
        <v>0</v>
      </c>
      <c r="AE22" s="24">
        <v>-4.9000000000000004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SKUs!B2:BZ3000""),48,false),"""")*-1"),-3.64)</f>
        <v>-3.64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0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7.7535937499999985E-2</v>
      </c>
      <c r="AD23" s="24">
        <f t="shared" si="12"/>
        <v>0</v>
      </c>
      <c r="AE23" s="24">
        <v>-4.9000000000000004</v>
      </c>
      <c r="AF23" s="24">
        <v>-3.64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1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0</v>
      </c>
      <c r="O24" s="19">
        <f t="shared" ref="O24:P24" si="32">D24/7</f>
        <v>0</v>
      </c>
      <c r="P24" s="19">
        <f t="shared" si="32"/>
        <v>0.14285714285714285</v>
      </c>
      <c r="Q24" s="16">
        <f t="shared" si="8"/>
        <v>0</v>
      </c>
      <c r="R24" s="16"/>
      <c r="S24" s="27">
        <v>0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7.7535937499999985E-2</v>
      </c>
      <c r="AD24" s="24">
        <f t="shared" si="12"/>
        <v>0</v>
      </c>
      <c r="AE24" s="24">
        <v>-4.9000000000000004</v>
      </c>
      <c r="AF24" s="24">
        <v>-3.64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1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0</v>
      </c>
      <c r="O25" s="19">
        <f t="shared" ref="O25:P25" si="33">D25/7</f>
        <v>0</v>
      </c>
      <c r="P25" s="19">
        <f t="shared" si="33"/>
        <v>0.14285714285714285</v>
      </c>
      <c r="Q25" s="16">
        <f t="shared" si="8"/>
        <v>0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7.7535937499999985E-2</v>
      </c>
      <c r="AD25" s="24">
        <f t="shared" si="12"/>
        <v>0</v>
      </c>
      <c r="AE25" s="24">
        <v>-4.9000000000000004</v>
      </c>
      <c r="AF25" s="24">
        <v>-3.64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4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1"/>
        <v>#DIV/0!</v>
      </c>
      <c r="I26" s="17" t="e">
        <f t="shared" si="2"/>
        <v>#DIV/0!</v>
      </c>
      <c r="J26" s="15">
        <f t="shared" si="5"/>
        <v>0</v>
      </c>
      <c r="K26" s="15" t="e">
        <f t="shared" si="3"/>
        <v>#DIV/0!</v>
      </c>
      <c r="L26" s="16">
        <v>0</v>
      </c>
      <c r="M26" s="18" t="str">
        <f t="shared" si="6"/>
        <v>-</v>
      </c>
      <c r="N26" s="16">
        <v>0</v>
      </c>
      <c r="O26" s="19">
        <f t="shared" ref="O26:P26" si="34">D26/7</f>
        <v>0</v>
      </c>
      <c r="P26" s="19">
        <f t="shared" si="34"/>
        <v>0</v>
      </c>
      <c r="Q26" s="16" t="e">
        <f t="shared" si="8"/>
        <v>#DIV/0!</v>
      </c>
      <c r="R26" s="16"/>
      <c r="S26" s="27">
        <v>0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7.7535937499999985E-2</v>
      </c>
      <c r="AD26" s="24">
        <f t="shared" si="12"/>
        <v>0</v>
      </c>
      <c r="AE26" s="24">
        <v>-4.9000000000000004</v>
      </c>
      <c r="AF26" s="24">
        <v>-3.64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2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0</v>
      </c>
      <c r="O27" s="19">
        <f t="shared" ref="O27:P27" si="35">D27/7</f>
        <v>0</v>
      </c>
      <c r="P27" s="19">
        <f t="shared" si="35"/>
        <v>0.2857142857142857</v>
      </c>
      <c r="Q27" s="16">
        <f t="shared" si="8"/>
        <v>0</v>
      </c>
      <c r="R27" s="16"/>
      <c r="S27" s="27">
        <v>0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7.7535937499999985E-2</v>
      </c>
      <c r="AD27" s="24">
        <f t="shared" si="12"/>
        <v>0</v>
      </c>
      <c r="AE27" s="24">
        <v>-4.9000000000000004</v>
      </c>
      <c r="AF27" s="24">
        <v>-3.64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0</v>
      </c>
      <c r="O28" s="19">
        <f t="shared" ref="O28:P28" si="36">D28/7</f>
        <v>0</v>
      </c>
      <c r="P28" s="19">
        <f t="shared" si="36"/>
        <v>0</v>
      </c>
      <c r="Q28" s="16" t="e">
        <f t="shared" si="8"/>
        <v>#DIV/0!</v>
      </c>
      <c r="R28" s="16"/>
      <c r="S28" s="27">
        <v>0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7.7535937499999985E-2</v>
      </c>
      <c r="AD28" s="24">
        <f t="shared" si="12"/>
        <v>0</v>
      </c>
      <c r="AE28" s="24">
        <v>-4.9000000000000004</v>
      </c>
      <c r="AF28" s="24">
        <v>-3.64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0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7.7535937499999985E-2</v>
      </c>
      <c r="AD29" s="24">
        <f t="shared" si="12"/>
        <v>0</v>
      </c>
      <c r="AE29" s="24">
        <v>-4.9000000000000004</v>
      </c>
      <c r="AF29" s="24">
        <v>-3.64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0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7.7535937499999985E-2</v>
      </c>
      <c r="AD30" s="24">
        <f t="shared" si="12"/>
        <v>0</v>
      </c>
      <c r="AE30" s="24">
        <v>-4.9000000000000004</v>
      </c>
      <c r="AF30" s="24">
        <v>-3.64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7.7535937499999985E-2</v>
      </c>
      <c r="AD31" s="24">
        <f t="shared" si="12"/>
        <v>0</v>
      </c>
      <c r="AE31" s="24">
        <v>-4.9000000000000004</v>
      </c>
      <c r="AF31" s="24">
        <v>-3.64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6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IFERROR(__xludf.DUMMYFUNCTION("IFERROR(VLOOKUP(B2,IMPORTRANGE(""https://docs.google.com/spreadsheets/d/1V-qh4gaE8Fnon_cFgLuR_3iyE-fuVbrHr9YQylaPLK4/edit#gid=0"",""Sheet1!A2:F100""),2,FALSE),"""")"),"Extra Large Consumer")</f>
        <v>Extra Large Consumer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IFERROR(__xludf.DUMMYFUNCTION("IFERROR(VLOOKUP(B2,IMPORTRANGE(""https://docs.google.com/spreadsheets/d/1V-qh4gaE8Fnon_cFgLuR_3iyE-fuVbrHr9YQylaPLK4/edit?usp=sharing"",""Sheet1!A1:AA1000""),3,FALSE),"""")"),"B08BLP4B4J")</f>
        <v>B08BLP4B4J</v>
      </c>
      <c r="B2" s="4" t="s">
        <v>63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23.011764705882356</v>
      </c>
      <c r="D3" s="6">
        <f>SUM(D4:D99766)</f>
        <v>3</v>
      </c>
      <c r="E3" s="6"/>
      <c r="F3" s="5">
        <f t="shared" ref="F3:G3" si="0">SUM(F4:F99766)</f>
        <v>74.97</v>
      </c>
      <c r="G3" s="5">
        <f t="shared" si="0"/>
        <v>-6.98</v>
      </c>
      <c r="H3" s="7">
        <f t="shared" ref="H3:H30" si="1">G3/F3*-1</f>
        <v>9.3103908229958662E-2</v>
      </c>
      <c r="I3" s="7">
        <f t="shared" ref="I3:I30" ca="1" si="2">J3/F3</f>
        <v>-5.1909430438842219E-2</v>
      </c>
      <c r="J3" s="5">
        <f ca="1">SUM(J4:J99766)</f>
        <v>-3.8916500000000012</v>
      </c>
      <c r="K3" s="5">
        <f t="shared" ref="K3:K30" ca="1" si="3">J3/D3</f>
        <v>-1.2972166666666671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</v>
      </c>
      <c r="X3" s="13">
        <f>AVERAGE(X4:X99766)</f>
        <v>3.5714285714285712E-2</v>
      </c>
      <c r="Y3" s="11">
        <f>ROUND(AVERAGE(Y4:Y99766),2)</f>
        <v>0.08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SKUs!B2:BZ3000""),48,FALSE),"""")*-1"),-9.4)</f>
        <v>-9.4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24.99</v>
      </c>
      <c r="D4" s="16">
        <v>3</v>
      </c>
      <c r="E4" s="16">
        <v>0</v>
      </c>
      <c r="F4" s="15">
        <v>74.97</v>
      </c>
      <c r="G4" s="15">
        <v>-6.98</v>
      </c>
      <c r="H4" s="17">
        <f t="shared" si="1"/>
        <v>9.3103908229958662E-2</v>
      </c>
      <c r="I4" s="17">
        <f t="shared" si="2"/>
        <v>-5.1909430438842219E-2</v>
      </c>
      <c r="J4" s="15">
        <f t="shared" ref="J4:J30" si="5">F4*0.85+G4+AF4*D4+D4*AE4+AG4+AD4</f>
        <v>-3.8916500000000012</v>
      </c>
      <c r="K4" s="15">
        <f t="shared" si="3"/>
        <v>-1.2972166666666671</v>
      </c>
      <c r="L4" s="16">
        <v>9</v>
      </c>
      <c r="M4" s="18">
        <f t="shared" ref="M4:M31" si="6">IFERROR(D4/L4,"-")</f>
        <v>0.33333333333333331</v>
      </c>
      <c r="N4" s="16">
        <v>0</v>
      </c>
      <c r="O4" s="19">
        <f t="shared" ref="O4:P4" si="7">D4/7</f>
        <v>0.42857142857142855</v>
      </c>
      <c r="P4" s="19">
        <f t="shared" si="7"/>
        <v>0</v>
      </c>
      <c r="Q4" s="16">
        <f t="shared" ref="Q4:Q30" si="8">ROUNDDOWN(N4/(O4+P4),0)</f>
        <v>0</v>
      </c>
      <c r="R4" s="16"/>
      <c r="S4" s="20" t="e">
        <v>#N/A</v>
      </c>
      <c r="T4" s="2"/>
      <c r="U4" s="21"/>
      <c r="V4" s="22"/>
      <c r="W4" s="2">
        <v>3</v>
      </c>
      <c r="X4" s="23">
        <f t="shared" ref="X4:X30" si="9">IFERROR(W4/D4,0)</f>
        <v>1</v>
      </c>
      <c r="Y4" s="24">
        <f t="shared" ref="Y4:Y30" si="10">IFERROR(G4/(W4+Z4)*-1,0)</f>
        <v>2.3266666666666667</v>
      </c>
      <c r="Z4" s="2">
        <v>0</v>
      </c>
      <c r="AA4" s="2" t="s">
        <v>64</v>
      </c>
      <c r="AB4" s="25">
        <f t="shared" ref="AB4:AB31" si="11">IF(OR(AA4="UsLargeStandardSize",AA4="UsSmallStandardSize"),-0.69,-0.48)</f>
        <v>-0.48</v>
      </c>
      <c r="AC4" s="26">
        <v>0.45281250000000001</v>
      </c>
      <c r="AD4" s="24">
        <f t="shared" ref="AD4:AD31" si="12">IFERROR(AB4*AC4*D4*3,0)</f>
        <v>-1.9561500000000001</v>
      </c>
      <c r="AE4" s="24">
        <v>-10.16</v>
      </c>
      <c r="AF4" s="24">
        <v>-9.4</v>
      </c>
      <c r="AG4" s="24">
        <v>0</v>
      </c>
    </row>
    <row r="5" spans="1:33" ht="15.75" customHeight="1">
      <c r="A5" s="2" t="s">
        <v>32</v>
      </c>
      <c r="B5" s="2"/>
      <c r="C5" s="15" t="str">
        <f t="shared" si="4"/>
        <v xml:space="preserve"> - </v>
      </c>
      <c r="D5" s="16">
        <v>0</v>
      </c>
      <c r="E5" s="16">
        <v>0</v>
      </c>
      <c r="F5" s="15">
        <v>0</v>
      </c>
      <c r="G5" s="15">
        <v>0</v>
      </c>
      <c r="H5" s="17" t="e">
        <f t="shared" si="1"/>
        <v>#DIV/0!</v>
      </c>
      <c r="I5" s="17" t="e">
        <f t="shared" si="2"/>
        <v>#DIV/0!</v>
      </c>
      <c r="J5" s="15">
        <f t="shared" si="5"/>
        <v>0</v>
      </c>
      <c r="K5" s="15" t="e">
        <f t="shared" si="3"/>
        <v>#DIV/0!</v>
      </c>
      <c r="L5" s="16">
        <v>0</v>
      </c>
      <c r="M5" s="18" t="str">
        <f t="shared" si="6"/>
        <v>-</v>
      </c>
      <c r="N5" s="16">
        <v>0</v>
      </c>
      <c r="O5" s="19">
        <f t="shared" ref="O5:P5" si="13">D5/7</f>
        <v>0</v>
      </c>
      <c r="P5" s="19">
        <f t="shared" si="13"/>
        <v>0</v>
      </c>
      <c r="Q5" s="16" t="e">
        <f t="shared" si="8"/>
        <v>#DIV/0!</v>
      </c>
      <c r="R5" s="16"/>
      <c r="S5" s="20" t="e">
        <v>#N/A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64</v>
      </c>
      <c r="AB5" s="25">
        <f t="shared" si="11"/>
        <v>-0.48</v>
      </c>
      <c r="AC5" s="26" t="e">
        <v>#N/A</v>
      </c>
      <c r="AD5" s="24">
        <f t="shared" si="12"/>
        <v>0</v>
      </c>
      <c r="AE5" s="24">
        <v>0</v>
      </c>
      <c r="AF5" s="24">
        <v>-9.4</v>
      </c>
      <c r="AG5" s="24">
        <v>0</v>
      </c>
    </row>
    <row r="6" spans="1:33" ht="15.75" customHeight="1">
      <c r="A6" s="2" t="s">
        <v>33</v>
      </c>
      <c r="B6" s="2"/>
      <c r="C6" s="15" t="str">
        <f t="shared" si="4"/>
        <v xml:space="preserve"> - </v>
      </c>
      <c r="D6" s="16">
        <v>0</v>
      </c>
      <c r="E6" s="16">
        <v>0</v>
      </c>
      <c r="F6" s="15">
        <v>0</v>
      </c>
      <c r="G6" s="15">
        <v>0</v>
      </c>
      <c r="H6" s="17" t="e">
        <f t="shared" si="1"/>
        <v>#DIV/0!</v>
      </c>
      <c r="I6" s="17" t="e">
        <f t="shared" si="2"/>
        <v>#DIV/0!</v>
      </c>
      <c r="J6" s="15">
        <f t="shared" si="5"/>
        <v>0</v>
      </c>
      <c r="K6" s="15" t="e">
        <f t="shared" si="3"/>
        <v>#DIV/0!</v>
      </c>
      <c r="L6" s="16">
        <v>0</v>
      </c>
      <c r="M6" s="18" t="str">
        <f t="shared" si="6"/>
        <v>-</v>
      </c>
      <c r="N6" s="16">
        <v>0</v>
      </c>
      <c r="O6" s="19">
        <f t="shared" ref="O6:P6" si="14">D6/7</f>
        <v>0</v>
      </c>
      <c r="P6" s="19">
        <f t="shared" si="14"/>
        <v>0</v>
      </c>
      <c r="Q6" s="16" t="e">
        <f t="shared" si="8"/>
        <v>#DIV/0!</v>
      </c>
      <c r="R6" s="16"/>
      <c r="S6" s="20">
        <v>0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64</v>
      </c>
      <c r="AB6" s="25">
        <f t="shared" si="11"/>
        <v>-0.48</v>
      </c>
      <c r="AC6" s="26">
        <v>0</v>
      </c>
      <c r="AD6" s="24">
        <f t="shared" si="12"/>
        <v>0</v>
      </c>
      <c r="AE6" s="24">
        <v>0</v>
      </c>
      <c r="AF6" s="24">
        <v>-9.4</v>
      </c>
      <c r="AG6" s="24">
        <v>0</v>
      </c>
    </row>
    <row r="7" spans="1:33" ht="15.75" customHeight="1">
      <c r="A7" s="2" t="s">
        <v>34</v>
      </c>
      <c r="B7" s="2"/>
      <c r="C7" s="15" t="str">
        <f t="shared" si="4"/>
        <v xml:space="preserve"> - </v>
      </c>
      <c r="D7" s="16">
        <v>0</v>
      </c>
      <c r="E7" s="16">
        <v>0</v>
      </c>
      <c r="F7" s="15">
        <v>0</v>
      </c>
      <c r="G7" s="15">
        <v>0</v>
      </c>
      <c r="H7" s="17" t="e">
        <f t="shared" si="1"/>
        <v>#DIV/0!</v>
      </c>
      <c r="I7" s="17" t="e">
        <f t="shared" si="2"/>
        <v>#DIV/0!</v>
      </c>
      <c r="J7" s="15">
        <f t="shared" si="5"/>
        <v>0</v>
      </c>
      <c r="K7" s="15" t="e">
        <f t="shared" si="3"/>
        <v>#DIV/0!</v>
      </c>
      <c r="L7" s="16">
        <v>0</v>
      </c>
      <c r="M7" s="18" t="str">
        <f t="shared" si="6"/>
        <v>-</v>
      </c>
      <c r="N7" s="16">
        <v>0</v>
      </c>
      <c r="O7" s="19">
        <f t="shared" ref="O7:P7" si="15">D7/7</f>
        <v>0</v>
      </c>
      <c r="P7" s="19">
        <f t="shared" si="15"/>
        <v>0</v>
      </c>
      <c r="Q7" s="16" t="e">
        <f t="shared" si="8"/>
        <v>#DIV/0!</v>
      </c>
      <c r="R7" s="16"/>
      <c r="S7" s="20">
        <v>0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64</v>
      </c>
      <c r="AB7" s="25">
        <f t="shared" si="11"/>
        <v>-0.48</v>
      </c>
      <c r="AC7" s="26">
        <v>0</v>
      </c>
      <c r="AD7" s="24">
        <f t="shared" si="12"/>
        <v>0</v>
      </c>
      <c r="AE7" s="24">
        <v>0</v>
      </c>
      <c r="AF7" s="24">
        <v>-9.4</v>
      </c>
      <c r="AG7" s="24">
        <v>0</v>
      </c>
    </row>
    <row r="8" spans="1:33" ht="15.75" customHeight="1">
      <c r="A8" s="2" t="s">
        <v>35</v>
      </c>
      <c r="B8" s="2"/>
      <c r="C8" s="15" t="str">
        <f t="shared" si="4"/>
        <v xml:space="preserve"> - </v>
      </c>
      <c r="D8" s="16">
        <v>0</v>
      </c>
      <c r="E8" s="16">
        <v>0</v>
      </c>
      <c r="F8" s="15">
        <v>0</v>
      </c>
      <c r="G8" s="15">
        <v>0</v>
      </c>
      <c r="H8" s="17" t="e">
        <f t="shared" si="1"/>
        <v>#DIV/0!</v>
      </c>
      <c r="I8" s="17" t="e">
        <f t="shared" si="2"/>
        <v>#DIV/0!</v>
      </c>
      <c r="J8" s="15">
        <f t="shared" si="5"/>
        <v>0</v>
      </c>
      <c r="K8" s="15" t="e">
        <f t="shared" si="3"/>
        <v>#DIV/0!</v>
      </c>
      <c r="L8" s="16">
        <v>0</v>
      </c>
      <c r="M8" s="18" t="str">
        <f t="shared" si="6"/>
        <v>-</v>
      </c>
      <c r="N8" s="16">
        <v>0</v>
      </c>
      <c r="O8" s="19">
        <f t="shared" ref="O8:P8" si="16">D8/7</f>
        <v>0</v>
      </c>
      <c r="P8" s="19">
        <f t="shared" si="16"/>
        <v>0</v>
      </c>
      <c r="Q8" s="16" t="e">
        <f t="shared" si="8"/>
        <v>#DIV/0!</v>
      </c>
      <c r="R8" s="16"/>
      <c r="S8" s="20">
        <v>0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64</v>
      </c>
      <c r="AB8" s="25">
        <f t="shared" si="11"/>
        <v>-0.48</v>
      </c>
      <c r="AC8" s="26">
        <v>0</v>
      </c>
      <c r="AD8" s="24">
        <f t="shared" si="12"/>
        <v>0</v>
      </c>
      <c r="AE8" s="24">
        <v>-10.16</v>
      </c>
      <c r="AF8" s="24">
        <v>-9.4</v>
      </c>
      <c r="AG8" s="24">
        <v>0</v>
      </c>
    </row>
    <row r="9" spans="1:33" ht="15.75" customHeight="1">
      <c r="A9" s="2" t="s">
        <v>36</v>
      </c>
      <c r="B9" s="2"/>
      <c r="C9" s="15" t="str">
        <f t="shared" si="4"/>
        <v xml:space="preserve"> - </v>
      </c>
      <c r="D9" s="16">
        <v>0</v>
      </c>
      <c r="E9" s="16">
        <v>0</v>
      </c>
      <c r="F9" s="15">
        <v>0</v>
      </c>
      <c r="G9" s="15">
        <v>0</v>
      </c>
      <c r="H9" s="17" t="e">
        <f t="shared" si="1"/>
        <v>#DIV/0!</v>
      </c>
      <c r="I9" s="17" t="e">
        <f t="shared" si="2"/>
        <v>#DIV/0!</v>
      </c>
      <c r="J9" s="15">
        <f t="shared" si="5"/>
        <v>0</v>
      </c>
      <c r="K9" s="15" t="e">
        <f t="shared" si="3"/>
        <v>#DIV/0!</v>
      </c>
      <c r="L9" s="16">
        <v>0</v>
      </c>
      <c r="M9" s="18" t="str">
        <f t="shared" si="6"/>
        <v>-</v>
      </c>
      <c r="N9" s="16">
        <v>0</v>
      </c>
      <c r="O9" s="19">
        <f t="shared" ref="O9:P9" si="17">D9/7</f>
        <v>0</v>
      </c>
      <c r="P9" s="19">
        <f t="shared" si="17"/>
        <v>0</v>
      </c>
      <c r="Q9" s="16" t="e">
        <f t="shared" si="8"/>
        <v>#DIV/0!</v>
      </c>
      <c r="R9" s="16"/>
      <c r="S9" s="20">
        <v>0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64</v>
      </c>
      <c r="AB9" s="25">
        <f t="shared" si="11"/>
        <v>-0.48</v>
      </c>
      <c r="AC9" s="26">
        <v>0</v>
      </c>
      <c r="AD9" s="24">
        <f t="shared" si="12"/>
        <v>0</v>
      </c>
      <c r="AE9" s="24">
        <v>0</v>
      </c>
      <c r="AF9" s="24">
        <v>-9.4</v>
      </c>
      <c r="AG9" s="24">
        <v>0</v>
      </c>
    </row>
    <row r="10" spans="1:33" ht="15.75" customHeight="1">
      <c r="A10" s="2" t="s">
        <v>37</v>
      </c>
      <c r="B10" s="2"/>
      <c r="C10" s="15" t="str">
        <f t="shared" si="4"/>
        <v xml:space="preserve"> - </v>
      </c>
      <c r="D10" s="16">
        <v>0</v>
      </c>
      <c r="E10" s="16">
        <v>0</v>
      </c>
      <c r="F10" s="15">
        <v>0</v>
      </c>
      <c r="G10" s="15">
        <v>0</v>
      </c>
      <c r="H10" s="17" t="e">
        <f t="shared" si="1"/>
        <v>#DIV/0!</v>
      </c>
      <c r="I10" s="17" t="e">
        <f t="shared" si="2"/>
        <v>#DIV/0!</v>
      </c>
      <c r="J10" s="15">
        <f t="shared" si="5"/>
        <v>0</v>
      </c>
      <c r="K10" s="15" t="e">
        <f t="shared" si="3"/>
        <v>#DIV/0!</v>
      </c>
      <c r="L10" s="16">
        <v>0</v>
      </c>
      <c r="M10" s="18" t="str">
        <f t="shared" si="6"/>
        <v>-</v>
      </c>
      <c r="N10" s="16">
        <v>0</v>
      </c>
      <c r="O10" s="19">
        <f t="shared" ref="O10:P10" si="18">D10/7</f>
        <v>0</v>
      </c>
      <c r="P10" s="19">
        <f t="shared" si="18"/>
        <v>0</v>
      </c>
      <c r="Q10" s="16" t="e">
        <f t="shared" si="8"/>
        <v>#DIV/0!</v>
      </c>
      <c r="R10" s="16"/>
      <c r="S10" s="20">
        <v>0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64</v>
      </c>
      <c r="AB10" s="25">
        <f t="shared" si="11"/>
        <v>-0.48</v>
      </c>
      <c r="AC10" s="26">
        <v>0.45281250000000001</v>
      </c>
      <c r="AD10" s="24">
        <f t="shared" si="12"/>
        <v>0</v>
      </c>
      <c r="AE10" s="24">
        <v>-10.16</v>
      </c>
      <c r="AF10" s="24">
        <v>-9.4</v>
      </c>
      <c r="AG10" s="24">
        <v>0</v>
      </c>
    </row>
    <row r="11" spans="1:33" ht="15.75" customHeight="1">
      <c r="A11" s="2" t="s">
        <v>38</v>
      </c>
      <c r="B11" s="2"/>
      <c r="C11" s="15" t="str">
        <f t="shared" si="4"/>
        <v xml:space="preserve"> - </v>
      </c>
      <c r="D11" s="16">
        <v>0</v>
      </c>
      <c r="E11" s="16">
        <v>0</v>
      </c>
      <c r="F11" s="15">
        <v>0</v>
      </c>
      <c r="G11" s="15">
        <v>0</v>
      </c>
      <c r="H11" s="17" t="e">
        <f t="shared" si="1"/>
        <v>#DIV/0!</v>
      </c>
      <c r="I11" s="17" t="e">
        <f t="shared" si="2"/>
        <v>#DIV/0!</v>
      </c>
      <c r="J11" s="15">
        <f t="shared" si="5"/>
        <v>0</v>
      </c>
      <c r="K11" s="15" t="e">
        <f t="shared" si="3"/>
        <v>#DIV/0!</v>
      </c>
      <c r="L11" s="16">
        <v>0</v>
      </c>
      <c r="M11" s="18" t="str">
        <f t="shared" si="6"/>
        <v>-</v>
      </c>
      <c r="N11" s="16">
        <v>0</v>
      </c>
      <c r="O11" s="19">
        <f t="shared" ref="O11:P11" si="19">D11/7</f>
        <v>0</v>
      </c>
      <c r="P11" s="19">
        <f t="shared" si="19"/>
        <v>0</v>
      </c>
      <c r="Q11" s="16" t="e">
        <f t="shared" si="8"/>
        <v>#DIV/0!</v>
      </c>
      <c r="R11" s="16"/>
      <c r="S11" s="20">
        <v>0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64</v>
      </c>
      <c r="AB11" s="25">
        <f t="shared" si="11"/>
        <v>-0.48</v>
      </c>
      <c r="AC11" s="26">
        <v>0.45281250000000001</v>
      </c>
      <c r="AD11" s="24">
        <f t="shared" si="12"/>
        <v>0</v>
      </c>
      <c r="AE11" s="24">
        <v>-10.16</v>
      </c>
      <c r="AF11" s="24">
        <v>-9.4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0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0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64</v>
      </c>
      <c r="AB12" s="25">
        <f t="shared" si="11"/>
        <v>-0.48</v>
      </c>
      <c r="AC12" s="26">
        <v>0.45281250000000001</v>
      </c>
      <c r="AD12" s="24">
        <f t="shared" si="12"/>
        <v>0</v>
      </c>
      <c r="AE12" s="24">
        <v>-10.16</v>
      </c>
      <c r="AF12" s="24">
        <v>-9.4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0</v>
      </c>
      <c r="M13" s="18" t="str">
        <f t="shared" si="6"/>
        <v>-</v>
      </c>
      <c r="N13" s="16">
        <v>0</v>
      </c>
      <c r="O13" s="19">
        <f t="shared" ref="O13:P13" si="21">D13/7</f>
        <v>0</v>
      </c>
      <c r="P13" s="19">
        <f t="shared" si="21"/>
        <v>0</v>
      </c>
      <c r="Q13" s="16" t="e">
        <f t="shared" si="8"/>
        <v>#DIV/0!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64</v>
      </c>
      <c r="AB13" s="25">
        <f t="shared" si="11"/>
        <v>-0.48</v>
      </c>
      <c r="AC13" s="26">
        <v>0.45281250000000001</v>
      </c>
      <c r="AD13" s="24">
        <f t="shared" si="12"/>
        <v>0</v>
      </c>
      <c r="AE13" s="24">
        <v>-10.16</v>
      </c>
      <c r="AF13" s="24">
        <v>-9.4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0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64</v>
      </c>
      <c r="AB14" s="25">
        <f t="shared" si="11"/>
        <v>-0.48</v>
      </c>
      <c r="AC14" s="26">
        <v>0.45281250000000001</v>
      </c>
      <c r="AD14" s="24">
        <f t="shared" si="12"/>
        <v>0</v>
      </c>
      <c r="AE14" s="24">
        <v>-10.16</v>
      </c>
      <c r="AF14" s="24">
        <v>-9.4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0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0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64</v>
      </c>
      <c r="AB15" s="25">
        <f t="shared" si="11"/>
        <v>-0.48</v>
      </c>
      <c r="AC15" s="26">
        <v>0.45281250000000001</v>
      </c>
      <c r="AD15" s="24">
        <f t="shared" si="12"/>
        <v>0</v>
      </c>
      <c r="AE15" s="24">
        <v>-10.16</v>
      </c>
      <c r="AF15" s="24">
        <v>-9.4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0</v>
      </c>
      <c r="O16" s="19">
        <f t="shared" ref="O16:P16" si="24">D16/7</f>
        <v>0</v>
      </c>
      <c r="P16" s="19">
        <f t="shared" si="24"/>
        <v>0</v>
      </c>
      <c r="Q16" s="16" t="e">
        <f t="shared" si="8"/>
        <v>#DIV/0!</v>
      </c>
      <c r="R16" s="16"/>
      <c r="S16" s="27">
        <v>0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64</v>
      </c>
      <c r="AB16" s="25">
        <f t="shared" si="11"/>
        <v>-0.48</v>
      </c>
      <c r="AC16" s="26">
        <v>0.45281250000000001</v>
      </c>
      <c r="AD16" s="24">
        <f t="shared" si="12"/>
        <v>0</v>
      </c>
      <c r="AE16" s="24">
        <v>-10.16</v>
      </c>
      <c r="AF16" s="24">
        <v>-9.4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0</v>
      </c>
      <c r="O17" s="19">
        <f t="shared" ref="O17:P17" si="25">D17/7</f>
        <v>0</v>
      </c>
      <c r="P17" s="19">
        <f t="shared" si="25"/>
        <v>0</v>
      </c>
      <c r="Q17" s="16" t="e">
        <f t="shared" si="8"/>
        <v>#DIV/0!</v>
      </c>
      <c r="R17" s="16"/>
      <c r="S17" s="27">
        <v>0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64</v>
      </c>
      <c r="AB17" s="25">
        <f t="shared" si="11"/>
        <v>-0.48</v>
      </c>
      <c r="AC17" s="26">
        <v>0.45281250000000001</v>
      </c>
      <c r="AD17" s="24">
        <f t="shared" si="12"/>
        <v>0</v>
      </c>
      <c r="AE17" s="24">
        <v>-10.16</v>
      </c>
      <c r="AF17" s="24">
        <v>-9.4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0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0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64</v>
      </c>
      <c r="AB18" s="25">
        <f t="shared" si="11"/>
        <v>-0.48</v>
      </c>
      <c r="AC18" s="26">
        <v>0.45281250000000001</v>
      </c>
      <c r="AD18" s="24">
        <f t="shared" si="12"/>
        <v>0</v>
      </c>
      <c r="AE18" s="24">
        <v>-10.16</v>
      </c>
      <c r="AF18" s="24">
        <v>-9.4</v>
      </c>
      <c r="AG18" s="24">
        <v>0</v>
      </c>
    </row>
    <row r="19" spans="1:33" ht="15.75" customHeight="1">
      <c r="A19" s="2" t="s">
        <v>47</v>
      </c>
      <c r="B19" s="2"/>
      <c r="C19" s="15" t="str">
        <f t="shared" si="4"/>
        <v xml:space="preserve"> - </v>
      </c>
      <c r="D19" s="28">
        <v>0</v>
      </c>
      <c r="E19" s="16">
        <v>0</v>
      </c>
      <c r="F19" s="15">
        <v>0</v>
      </c>
      <c r="G19" s="15">
        <v>0</v>
      </c>
      <c r="H19" s="17" t="e">
        <f t="shared" si="1"/>
        <v>#DIV/0!</v>
      </c>
      <c r="I19" s="17" t="e">
        <f t="shared" ca="1" si="2"/>
        <v>#DIV/0!</v>
      </c>
      <c r="J19" s="15">
        <f t="shared" ca="1" si="5"/>
        <v>0</v>
      </c>
      <c r="K19" s="15" t="e">
        <f t="shared" ca="1" si="3"/>
        <v>#DIV/0!</v>
      </c>
      <c r="L19" s="16">
        <v>0</v>
      </c>
      <c r="M19" s="18" t="str">
        <f t="shared" si="6"/>
        <v>-</v>
      </c>
      <c r="N19" s="16">
        <v>0</v>
      </c>
      <c r="O19" s="19">
        <f t="shared" ref="O19:P19" si="27">D19/7</f>
        <v>0</v>
      </c>
      <c r="P19" s="19">
        <f t="shared" si="27"/>
        <v>0</v>
      </c>
      <c r="Q19" s="16" t="e">
        <f t="shared" si="8"/>
        <v>#DIV/0!</v>
      </c>
      <c r="R19" s="16"/>
      <c r="S19" s="27">
        <v>0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64</v>
      </c>
      <c r="AB19" s="25">
        <f t="shared" si="11"/>
        <v>-0.48</v>
      </c>
      <c r="AC19" s="26">
        <v>0.45281250000000001</v>
      </c>
      <c r="AD19" s="24">
        <f t="shared" si="12"/>
        <v>0</v>
      </c>
      <c r="AE19" s="24">
        <v>-10.16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SKUs!B2:BZ3000""),48,false),"""")*-1"),-9.4)</f>
        <v>-9.4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0</v>
      </c>
      <c r="O20" s="19">
        <f t="shared" ref="O20:P20" si="28">D20/7</f>
        <v>0</v>
      </c>
      <c r="P20" s="19">
        <f t="shared" si="28"/>
        <v>0</v>
      </c>
      <c r="Q20" s="16" t="e">
        <f t="shared" si="8"/>
        <v>#DIV/0!</v>
      </c>
      <c r="R20" s="16"/>
      <c r="S20" s="27">
        <v>0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64</v>
      </c>
      <c r="AB20" s="25">
        <f t="shared" si="11"/>
        <v>-0.48</v>
      </c>
      <c r="AC20" s="26">
        <v>0.45281250000000001</v>
      </c>
      <c r="AD20" s="24">
        <f t="shared" si="12"/>
        <v>0</v>
      </c>
      <c r="AE20" s="24">
        <v>-10.16</v>
      </c>
      <c r="AF20" s="24">
        <v>-9.4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0</v>
      </c>
      <c r="O21" s="19">
        <f t="shared" ref="O21:P21" si="29">D21/7</f>
        <v>0</v>
      </c>
      <c r="P21" s="19">
        <f t="shared" si="29"/>
        <v>0</v>
      </c>
      <c r="Q21" s="16" t="e">
        <f t="shared" si="8"/>
        <v>#DIV/0!</v>
      </c>
      <c r="R21" s="16"/>
      <c r="S21" s="27">
        <v>0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64</v>
      </c>
      <c r="AB21" s="25">
        <f t="shared" si="11"/>
        <v>-0.48</v>
      </c>
      <c r="AC21" s="26">
        <v>0.45281250000000001</v>
      </c>
      <c r="AD21" s="24">
        <f t="shared" si="12"/>
        <v>0</v>
      </c>
      <c r="AE21" s="24">
        <v>-10.16</v>
      </c>
      <c r="AF21" s="24">
        <v>-9.4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0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64</v>
      </c>
      <c r="AB22" s="25">
        <f t="shared" si="11"/>
        <v>-0.48</v>
      </c>
      <c r="AC22" s="26">
        <v>0.45281250000000001</v>
      </c>
      <c r="AD22" s="24">
        <f t="shared" si="12"/>
        <v>0</v>
      </c>
      <c r="AE22" s="24">
        <v>-10.16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SKUs!B2:BZ3000""),48,false),"""")*-1"),-9.4)</f>
        <v>-9.4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0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64</v>
      </c>
      <c r="AB23" s="25">
        <f t="shared" si="11"/>
        <v>-0.48</v>
      </c>
      <c r="AC23" s="26">
        <v>0.45281250000000001</v>
      </c>
      <c r="AD23" s="24">
        <f t="shared" si="12"/>
        <v>0</v>
      </c>
      <c r="AE23" s="24">
        <v>-10.16</v>
      </c>
      <c r="AF23" s="24">
        <v>-9.4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0</v>
      </c>
      <c r="O24" s="19">
        <f t="shared" ref="O24:P24" si="32">D24/7</f>
        <v>0</v>
      </c>
      <c r="P24" s="19">
        <f t="shared" si="32"/>
        <v>0</v>
      </c>
      <c r="Q24" s="16" t="e">
        <f t="shared" si="8"/>
        <v>#DIV/0!</v>
      </c>
      <c r="R24" s="16"/>
      <c r="S24" s="27">
        <v>0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64</v>
      </c>
      <c r="AB24" s="25">
        <f t="shared" si="11"/>
        <v>-0.48</v>
      </c>
      <c r="AC24" s="26">
        <v>0.45281250000000001</v>
      </c>
      <c r="AD24" s="24">
        <f t="shared" si="12"/>
        <v>0</v>
      </c>
      <c r="AE24" s="24">
        <v>-10.16</v>
      </c>
      <c r="AF24" s="24">
        <v>-9.4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0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64</v>
      </c>
      <c r="AB25" s="25">
        <f t="shared" si="11"/>
        <v>-0.48</v>
      </c>
      <c r="AC25" s="26">
        <v>0.45281250000000001</v>
      </c>
      <c r="AD25" s="24">
        <f t="shared" si="12"/>
        <v>0</v>
      </c>
      <c r="AE25" s="24">
        <v>-10.16</v>
      </c>
      <c r="AF25" s="24">
        <v>-9.4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4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1"/>
        <v>#DIV/0!</v>
      </c>
      <c r="I26" s="17" t="e">
        <f t="shared" si="2"/>
        <v>#DIV/0!</v>
      </c>
      <c r="J26" s="15">
        <f t="shared" si="5"/>
        <v>0</v>
      </c>
      <c r="K26" s="15" t="e">
        <f t="shared" si="3"/>
        <v>#DIV/0!</v>
      </c>
      <c r="L26" s="16">
        <v>0</v>
      </c>
      <c r="M26" s="18" t="str">
        <f t="shared" si="6"/>
        <v>-</v>
      </c>
      <c r="N26" s="16">
        <v>0</v>
      </c>
      <c r="O26" s="19">
        <f t="shared" ref="O26:P26" si="34">D26/7</f>
        <v>0</v>
      </c>
      <c r="P26" s="19">
        <f t="shared" si="34"/>
        <v>0</v>
      </c>
      <c r="Q26" s="16" t="e">
        <f t="shared" si="8"/>
        <v>#DIV/0!</v>
      </c>
      <c r="R26" s="16"/>
      <c r="S26" s="27">
        <v>0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64</v>
      </c>
      <c r="AB26" s="25">
        <f t="shared" si="11"/>
        <v>-0.48</v>
      </c>
      <c r="AC26" s="26">
        <v>0.45281250000000001</v>
      </c>
      <c r="AD26" s="24">
        <f t="shared" si="12"/>
        <v>0</v>
      </c>
      <c r="AE26" s="24">
        <v>-10.16</v>
      </c>
      <c r="AF26" s="24">
        <v>-9.4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0</v>
      </c>
      <c r="O27" s="19">
        <f t="shared" ref="O27:P27" si="35">D27/7</f>
        <v>0</v>
      </c>
      <c r="P27" s="19">
        <f t="shared" si="35"/>
        <v>0</v>
      </c>
      <c r="Q27" s="16" t="e">
        <f t="shared" si="8"/>
        <v>#DIV/0!</v>
      </c>
      <c r="R27" s="16"/>
      <c r="S27" s="27">
        <v>0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64</v>
      </c>
      <c r="AB27" s="25">
        <f t="shared" si="11"/>
        <v>-0.48</v>
      </c>
      <c r="AC27" s="26">
        <v>0.45281250000000001</v>
      </c>
      <c r="AD27" s="24">
        <f t="shared" si="12"/>
        <v>0</v>
      </c>
      <c r="AE27" s="24">
        <v>-10.16</v>
      </c>
      <c r="AF27" s="24">
        <v>-9.4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0</v>
      </c>
      <c r="O28" s="19">
        <f t="shared" ref="O28:P28" si="36">D28/7</f>
        <v>0</v>
      </c>
      <c r="P28" s="19">
        <f t="shared" si="36"/>
        <v>0</v>
      </c>
      <c r="Q28" s="16" t="e">
        <f t="shared" si="8"/>
        <v>#DIV/0!</v>
      </c>
      <c r="R28" s="16"/>
      <c r="S28" s="27">
        <v>0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64</v>
      </c>
      <c r="AB28" s="25">
        <f t="shared" si="11"/>
        <v>-0.48</v>
      </c>
      <c r="AC28" s="26">
        <v>0.45281250000000001</v>
      </c>
      <c r="AD28" s="24">
        <f t="shared" si="12"/>
        <v>0</v>
      </c>
      <c r="AE28" s="24">
        <v>-10.16</v>
      </c>
      <c r="AF28" s="24">
        <v>-9.4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0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64</v>
      </c>
      <c r="AB29" s="25">
        <f t="shared" si="11"/>
        <v>-0.48</v>
      </c>
      <c r="AC29" s="26">
        <v>0.45281250000000001</v>
      </c>
      <c r="AD29" s="24">
        <f t="shared" si="12"/>
        <v>0</v>
      </c>
      <c r="AE29" s="24">
        <v>-10.16</v>
      </c>
      <c r="AF29" s="24">
        <v>-9.4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0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64</v>
      </c>
      <c r="AB30" s="25">
        <f t="shared" si="11"/>
        <v>-0.48</v>
      </c>
      <c r="AC30" s="26">
        <v>0.45281250000000001</v>
      </c>
      <c r="AD30" s="24">
        <f t="shared" si="12"/>
        <v>0</v>
      </c>
      <c r="AE30" s="24">
        <v>-10.16</v>
      </c>
      <c r="AF30" s="24">
        <v>-9.4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64</v>
      </c>
      <c r="AB31" s="25">
        <f t="shared" si="11"/>
        <v>-0.48</v>
      </c>
      <c r="AC31" s="26">
        <v>0.45281250000000001</v>
      </c>
      <c r="AD31" s="24">
        <f t="shared" si="12"/>
        <v>0</v>
      </c>
      <c r="AE31" s="24">
        <v>-10.16</v>
      </c>
      <c r="AF31" s="24">
        <v>-9.4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IFERROR(__xludf.DUMMYFUNCTION("IFERROR(VLOOKUP(B2,IMPORTRANGE(""https://docs.google.com/spreadsheets/d/1V-qh4gaE8Fnon_cFgLuR_3iyE-fuVbrHr9YQylaPLK4/edit#gid=0"",""Sheet1!A2:F100""),2,FALSE),"""")"),"Oven Mitt Dishes")</f>
        <v>Oven Mitt Dishes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IFERROR(__xludf.DUMMYFUNCTION("IFERROR(VLOOKUP(B2,IMPORTRANGE(""https://docs.google.com/spreadsheets/d/1V-qh4gaE8Fnon_cFgLuR_3iyE-fuVbrHr9YQylaPLK4/edit?usp=sharing"",""Sheet1!A1:AA1000""),3,FALSE),"""")"),"B0874WFMX1")</f>
        <v>B0874WFMX1</v>
      </c>
      <c r="B2" s="33" t="s">
        <v>65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8.4941176470588253</v>
      </c>
      <c r="D3" s="6">
        <f>SUM(D4:D99766)</f>
        <v>47</v>
      </c>
      <c r="E3" s="6"/>
      <c r="F3" s="5">
        <f t="shared" ref="F3:G3" si="0">SUM(F4:F99766)</f>
        <v>644.57000000000028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0.32298343835812993</v>
      </c>
      <c r="J3" s="5">
        <f ca="1">SUM(J4:J99766)</f>
        <v>208.1854348624999</v>
      </c>
      <c r="K3" s="5">
        <f t="shared" ref="K3:K30" ca="1" si="3">J3/D3</f>
        <v>4.4294773374999981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14.99</v>
      </c>
      <c r="D4" s="16">
        <v>2</v>
      </c>
      <c r="E4" s="16">
        <v>0</v>
      </c>
      <c r="F4" s="15">
        <v>29.98</v>
      </c>
      <c r="G4" s="15">
        <v>0</v>
      </c>
      <c r="H4" s="17">
        <f t="shared" si="1"/>
        <v>0</v>
      </c>
      <c r="I4" s="17">
        <f t="shared" si="2"/>
        <v>0.36874431871247498</v>
      </c>
      <c r="J4" s="15">
        <f t="shared" ref="J4:J30" si="5">F4*0.85+G4+AF4*D4+D4*AE4+AG4+AD4</f>
        <v>11.054954674999999</v>
      </c>
      <c r="K4" s="15">
        <f t="shared" si="3"/>
        <v>5.5274773374999997</v>
      </c>
      <c r="L4" s="16">
        <v>27</v>
      </c>
      <c r="M4" s="18">
        <f t="shared" ref="M4:M31" si="6">IFERROR(D4/L4,"-")</f>
        <v>7.407407407407407E-2</v>
      </c>
      <c r="N4" s="16">
        <v>49</v>
      </c>
      <c r="O4" s="19">
        <f t="shared" ref="O4:P4" si="7">D4/7</f>
        <v>0.2857142857142857</v>
      </c>
      <c r="P4" s="19">
        <f t="shared" si="7"/>
        <v>0</v>
      </c>
      <c r="Q4" s="16">
        <f t="shared" ref="Q4:Q30" si="8">ROUNDDOWN(N4/(O4+P4),0)</f>
        <v>171</v>
      </c>
      <c r="R4" s="16"/>
      <c r="S4" s="20">
        <v>0.99305555555555503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7.4407083333333332E-2</v>
      </c>
      <c r="AD4" s="24">
        <f t="shared" ref="AD4:AD31" si="12">IFERROR(AB4*AC4*D4*3,0)</f>
        <v>-0.30804532499999998</v>
      </c>
      <c r="AE4" s="24">
        <v>-3.31</v>
      </c>
      <c r="AF4" s="24">
        <v>-3.75</v>
      </c>
      <c r="AG4" s="24">
        <v>0</v>
      </c>
    </row>
    <row r="5" spans="1:33" ht="15.75" customHeight="1">
      <c r="A5" s="2" t="s">
        <v>32</v>
      </c>
      <c r="B5" s="2"/>
      <c r="C5" s="15">
        <f t="shared" si="4"/>
        <v>7.4950000000000001</v>
      </c>
      <c r="D5" s="16">
        <v>8</v>
      </c>
      <c r="E5" s="16">
        <v>0</v>
      </c>
      <c r="F5" s="15">
        <v>59.96</v>
      </c>
      <c r="G5" s="15">
        <v>0</v>
      </c>
      <c r="H5" s="17">
        <f t="shared" si="1"/>
        <v>0</v>
      </c>
      <c r="I5" s="17">
        <f t="shared" si="2"/>
        <v>-0.11251136257505001</v>
      </c>
      <c r="J5" s="15">
        <f t="shared" si="5"/>
        <v>-6.746181299999999</v>
      </c>
      <c r="K5" s="15">
        <f t="shared" si="3"/>
        <v>-0.84327266249999988</v>
      </c>
      <c r="L5" s="16">
        <v>42</v>
      </c>
      <c r="M5" s="18">
        <f t="shared" si="6"/>
        <v>0.19047619047619047</v>
      </c>
      <c r="N5" s="16">
        <v>42</v>
      </c>
      <c r="O5" s="19">
        <f t="shared" ref="O5:P5" si="13">D5/7</f>
        <v>1.1428571428571428</v>
      </c>
      <c r="P5" s="19">
        <f t="shared" si="13"/>
        <v>0</v>
      </c>
      <c r="Q5" s="16">
        <f t="shared" si="8"/>
        <v>36</v>
      </c>
      <c r="R5" s="16"/>
      <c r="S5" s="20">
        <v>1.1062271062271001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7.4407083333333332E-2</v>
      </c>
      <c r="AD5" s="24">
        <f t="shared" si="12"/>
        <v>-1.2321812999999999</v>
      </c>
      <c r="AE5" s="24">
        <v>-3.31</v>
      </c>
      <c r="AF5" s="24">
        <v>-3.75</v>
      </c>
      <c r="AG5" s="24">
        <v>0</v>
      </c>
    </row>
    <row r="6" spans="1:33" ht="15.75" customHeight="1">
      <c r="A6" s="2" t="s">
        <v>33</v>
      </c>
      <c r="B6" s="2"/>
      <c r="C6" s="15">
        <f t="shared" si="4"/>
        <v>14.99</v>
      </c>
      <c r="D6" s="16">
        <v>4</v>
      </c>
      <c r="E6" s="16">
        <v>0</v>
      </c>
      <c r="F6" s="15">
        <v>59.96</v>
      </c>
      <c r="G6" s="15">
        <v>0</v>
      </c>
      <c r="H6" s="17">
        <f t="shared" si="1"/>
        <v>0</v>
      </c>
      <c r="I6" s="17">
        <f t="shared" si="2"/>
        <v>0.36874431871247498</v>
      </c>
      <c r="J6" s="15">
        <f t="shared" si="5"/>
        <v>22.109909349999999</v>
      </c>
      <c r="K6" s="15">
        <f t="shared" si="3"/>
        <v>5.5274773374999997</v>
      </c>
      <c r="L6" s="16">
        <v>18</v>
      </c>
      <c r="M6" s="18">
        <f t="shared" si="6"/>
        <v>0.22222222222222221</v>
      </c>
      <c r="N6" s="16">
        <v>37</v>
      </c>
      <c r="O6" s="19">
        <f t="shared" ref="O6:P6" si="14">D6/7</f>
        <v>0.5714285714285714</v>
      </c>
      <c r="P6" s="19">
        <f t="shared" si="14"/>
        <v>0</v>
      </c>
      <c r="Q6" s="16">
        <f t="shared" si="8"/>
        <v>64</v>
      </c>
      <c r="R6" s="16"/>
      <c r="S6" s="20">
        <v>1.2911392405063289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7.4407083333333332E-2</v>
      </c>
      <c r="AD6" s="24">
        <f t="shared" si="12"/>
        <v>-0.61609064999999996</v>
      </c>
      <c r="AE6" s="24">
        <v>-3.31</v>
      </c>
      <c r="AF6" s="24">
        <v>-3.75</v>
      </c>
      <c r="AG6" s="24">
        <v>0</v>
      </c>
    </row>
    <row r="7" spans="1:33" ht="15.75" customHeight="1">
      <c r="A7" s="2" t="s">
        <v>34</v>
      </c>
      <c r="B7" s="2"/>
      <c r="C7" s="15">
        <f t="shared" si="4"/>
        <v>14.99</v>
      </c>
      <c r="D7" s="16">
        <v>5</v>
      </c>
      <c r="E7" s="16">
        <v>0</v>
      </c>
      <c r="F7" s="15">
        <v>74.95</v>
      </c>
      <c r="G7" s="15">
        <v>0</v>
      </c>
      <c r="H7" s="17">
        <f t="shared" si="1"/>
        <v>0</v>
      </c>
      <c r="I7" s="17">
        <f t="shared" si="2"/>
        <v>0.36874431871247498</v>
      </c>
      <c r="J7" s="15">
        <f t="shared" si="5"/>
        <v>27.637386687500001</v>
      </c>
      <c r="K7" s="15">
        <f t="shared" si="3"/>
        <v>5.5274773375000006</v>
      </c>
      <c r="L7" s="16">
        <v>13</v>
      </c>
      <c r="M7" s="18">
        <f t="shared" si="6"/>
        <v>0.38461538461538464</v>
      </c>
      <c r="N7" s="16">
        <v>34</v>
      </c>
      <c r="O7" s="19">
        <f t="shared" ref="O7:P7" si="15">D7/7</f>
        <v>0.7142857142857143</v>
      </c>
      <c r="P7" s="19">
        <f t="shared" si="15"/>
        <v>0</v>
      </c>
      <c r="Q7" s="16">
        <f t="shared" si="8"/>
        <v>47</v>
      </c>
      <c r="R7" s="16"/>
      <c r="S7" s="20">
        <v>1.3901345291479821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7.4407083333333332E-2</v>
      </c>
      <c r="AD7" s="24">
        <f t="shared" si="12"/>
        <v>-0.77011331249999992</v>
      </c>
      <c r="AE7" s="24">
        <v>-3.31</v>
      </c>
      <c r="AF7" s="24">
        <v>-3.75</v>
      </c>
      <c r="AG7" s="24">
        <v>0</v>
      </c>
    </row>
    <row r="8" spans="1:33" ht="15.75" customHeight="1">
      <c r="A8" s="2" t="s">
        <v>35</v>
      </c>
      <c r="B8" s="2"/>
      <c r="C8" s="15">
        <f t="shared" si="4"/>
        <v>14.99</v>
      </c>
      <c r="D8" s="16">
        <v>1</v>
      </c>
      <c r="E8" s="16">
        <v>0</v>
      </c>
      <c r="F8" s="15">
        <v>14.99</v>
      </c>
      <c r="G8" s="15">
        <v>0</v>
      </c>
      <c r="H8" s="17">
        <f t="shared" si="1"/>
        <v>0</v>
      </c>
      <c r="I8" s="17">
        <f t="shared" si="2"/>
        <v>0.36874431871247498</v>
      </c>
      <c r="J8" s="15">
        <f t="shared" si="5"/>
        <v>5.5274773374999997</v>
      </c>
      <c r="K8" s="15">
        <f t="shared" si="3"/>
        <v>5.5274773374999997</v>
      </c>
      <c r="L8" s="16">
        <v>23</v>
      </c>
      <c r="M8" s="18">
        <f t="shared" si="6"/>
        <v>4.3478260869565216E-2</v>
      </c>
      <c r="N8" s="16">
        <v>32</v>
      </c>
      <c r="O8" s="19">
        <f t="shared" ref="O8:P8" si="16">D8/7</f>
        <v>0.14285714285714285</v>
      </c>
      <c r="P8" s="19">
        <f t="shared" si="16"/>
        <v>0</v>
      </c>
      <c r="Q8" s="16">
        <f t="shared" si="8"/>
        <v>224</v>
      </c>
      <c r="R8" s="16"/>
      <c r="S8" s="20">
        <v>1.39906103286385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7.4407083333333332E-2</v>
      </c>
      <c r="AD8" s="24">
        <f t="shared" si="12"/>
        <v>-0.15402266249999999</v>
      </c>
      <c r="AE8" s="24">
        <v>-3.31</v>
      </c>
      <c r="AF8" s="24">
        <v>-3.75</v>
      </c>
      <c r="AG8" s="24">
        <v>0</v>
      </c>
    </row>
    <row r="9" spans="1:33" ht="15.75" customHeight="1">
      <c r="A9" s="2" t="s">
        <v>36</v>
      </c>
      <c r="B9" s="2"/>
      <c r="C9" s="15">
        <f t="shared" si="4"/>
        <v>14.99</v>
      </c>
      <c r="D9" s="16">
        <v>3</v>
      </c>
      <c r="E9" s="16">
        <v>0</v>
      </c>
      <c r="F9" s="15">
        <v>44.97</v>
      </c>
      <c r="G9" s="15">
        <v>0</v>
      </c>
      <c r="H9" s="17">
        <f t="shared" si="1"/>
        <v>0</v>
      </c>
      <c r="I9" s="17">
        <f t="shared" si="2"/>
        <v>0.36874431871247498</v>
      </c>
      <c r="J9" s="15">
        <f t="shared" si="5"/>
        <v>16.5824320125</v>
      </c>
      <c r="K9" s="15">
        <f t="shared" si="3"/>
        <v>5.5274773374999997</v>
      </c>
      <c r="L9" s="16">
        <v>16</v>
      </c>
      <c r="M9" s="18">
        <f t="shared" si="6"/>
        <v>0.1875</v>
      </c>
      <c r="N9" s="16">
        <v>30</v>
      </c>
      <c r="O9" s="19">
        <f t="shared" ref="O9:P9" si="17">D9/7</f>
        <v>0.42857142857142855</v>
      </c>
      <c r="P9" s="19">
        <f t="shared" si="17"/>
        <v>0</v>
      </c>
      <c r="Q9" s="16">
        <f t="shared" si="8"/>
        <v>70</v>
      </c>
      <c r="R9" s="16"/>
      <c r="S9" s="20">
        <v>1.489795918367347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7.4407083333333332E-2</v>
      </c>
      <c r="AD9" s="24">
        <f t="shared" si="12"/>
        <v>-0.4620679875</v>
      </c>
      <c r="AE9" s="24">
        <v>-3.31</v>
      </c>
      <c r="AF9" s="24">
        <v>-3.75</v>
      </c>
      <c r="AG9" s="24">
        <v>0</v>
      </c>
    </row>
    <row r="10" spans="1:33" ht="15.75" customHeight="1">
      <c r="A10" s="2" t="s">
        <v>37</v>
      </c>
      <c r="B10" s="2"/>
      <c r="C10" s="15">
        <f t="shared" si="4"/>
        <v>14.99</v>
      </c>
      <c r="D10" s="16">
        <v>2</v>
      </c>
      <c r="E10" s="16">
        <v>0</v>
      </c>
      <c r="F10" s="15">
        <v>29.98</v>
      </c>
      <c r="G10" s="15">
        <v>0</v>
      </c>
      <c r="H10" s="17">
        <f t="shared" si="1"/>
        <v>0</v>
      </c>
      <c r="I10" s="17">
        <f t="shared" si="2"/>
        <v>0.36874431871247498</v>
      </c>
      <c r="J10" s="15">
        <f t="shared" si="5"/>
        <v>11.054954674999999</v>
      </c>
      <c r="K10" s="15">
        <f t="shared" si="3"/>
        <v>5.5274773374999997</v>
      </c>
      <c r="L10" s="16">
        <v>12</v>
      </c>
      <c r="M10" s="18">
        <f t="shared" si="6"/>
        <v>0.16666666666666666</v>
      </c>
      <c r="N10" s="16">
        <v>27</v>
      </c>
      <c r="O10" s="19">
        <f t="shared" ref="O10:P10" si="18">D10/7</f>
        <v>0.2857142857142857</v>
      </c>
      <c r="P10" s="19">
        <f t="shared" si="18"/>
        <v>0</v>
      </c>
      <c r="Q10" s="16">
        <f t="shared" si="8"/>
        <v>94</v>
      </c>
      <c r="R10" s="16"/>
      <c r="S10" s="20">
        <v>1.7737003058103979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7.4407083333333332E-2</v>
      </c>
      <c r="AD10" s="24">
        <f t="shared" si="12"/>
        <v>-0.30804532499999998</v>
      </c>
      <c r="AE10" s="24">
        <v>-3.31</v>
      </c>
      <c r="AF10" s="24">
        <v>-3.75</v>
      </c>
      <c r="AG10" s="24">
        <v>0</v>
      </c>
    </row>
    <row r="11" spans="1:33" ht="15.75" customHeight="1">
      <c r="A11" s="2" t="s">
        <v>38</v>
      </c>
      <c r="B11" s="2"/>
      <c r="C11" s="15">
        <f t="shared" si="4"/>
        <v>14.99</v>
      </c>
      <c r="D11" s="16">
        <v>3</v>
      </c>
      <c r="E11" s="16">
        <v>0</v>
      </c>
      <c r="F11" s="15">
        <v>44.97</v>
      </c>
      <c r="G11" s="15">
        <v>0</v>
      </c>
      <c r="H11" s="17">
        <f t="shared" si="1"/>
        <v>0</v>
      </c>
      <c r="I11" s="17">
        <f t="shared" si="2"/>
        <v>0.36874431871247498</v>
      </c>
      <c r="J11" s="15">
        <f t="shared" si="5"/>
        <v>16.5824320125</v>
      </c>
      <c r="K11" s="15">
        <f t="shared" si="3"/>
        <v>5.5274773374999997</v>
      </c>
      <c r="L11" s="16">
        <v>7</v>
      </c>
      <c r="M11" s="18">
        <f t="shared" si="6"/>
        <v>0.42857142857142855</v>
      </c>
      <c r="N11" s="16">
        <v>27</v>
      </c>
      <c r="O11" s="19">
        <f t="shared" ref="O11:P11" si="19">D11/7</f>
        <v>0.42857142857142855</v>
      </c>
      <c r="P11" s="19">
        <f t="shared" si="19"/>
        <v>0</v>
      </c>
      <c r="Q11" s="16">
        <f t="shared" si="8"/>
        <v>63</v>
      </c>
      <c r="R11" s="16"/>
      <c r="S11" s="20">
        <v>1.979238754325259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7.4407083333333332E-2</v>
      </c>
      <c r="AD11" s="24">
        <f t="shared" si="12"/>
        <v>-0.4620679875</v>
      </c>
      <c r="AE11" s="24">
        <v>-3.31</v>
      </c>
      <c r="AF11" s="24">
        <v>-3.75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23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2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7.4407083333333332E-2</v>
      </c>
      <c r="AD12" s="24">
        <f t="shared" si="12"/>
        <v>0</v>
      </c>
      <c r="AE12" s="24">
        <v>-3.31</v>
      </c>
      <c r="AF12" s="24">
        <v>-3.75</v>
      </c>
      <c r="AG12" s="24">
        <v>0</v>
      </c>
    </row>
    <row r="13" spans="1:33" ht="15.75" customHeight="1">
      <c r="A13" s="2" t="s">
        <v>41</v>
      </c>
      <c r="B13" s="2"/>
      <c r="C13" s="15">
        <f t="shared" si="4"/>
        <v>14.99</v>
      </c>
      <c r="D13" s="16">
        <v>3</v>
      </c>
      <c r="E13" s="16">
        <v>0</v>
      </c>
      <c r="F13" s="15">
        <v>44.97</v>
      </c>
      <c r="G13" s="15">
        <v>0</v>
      </c>
      <c r="H13" s="17">
        <f t="shared" si="1"/>
        <v>0</v>
      </c>
      <c r="I13" s="17">
        <f t="shared" si="2"/>
        <v>0.36874431871247498</v>
      </c>
      <c r="J13" s="15">
        <f t="shared" si="5"/>
        <v>16.5824320125</v>
      </c>
      <c r="K13" s="15">
        <f t="shared" si="3"/>
        <v>5.5274773374999997</v>
      </c>
      <c r="L13" s="16">
        <v>45</v>
      </c>
      <c r="M13" s="18">
        <f t="shared" si="6"/>
        <v>6.6666666666666666E-2</v>
      </c>
      <c r="N13" s="16">
        <v>21</v>
      </c>
      <c r="O13" s="19">
        <f t="shared" ref="O13:P13" si="21">D13/7</f>
        <v>0.42857142857142855</v>
      </c>
      <c r="P13" s="19">
        <f t="shared" si="21"/>
        <v>0</v>
      </c>
      <c r="Q13" s="16">
        <f t="shared" si="8"/>
        <v>49</v>
      </c>
      <c r="R13" s="16"/>
      <c r="S13" s="27">
        <v>2.048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7.4407083333333332E-2</v>
      </c>
      <c r="AD13" s="24">
        <f t="shared" si="12"/>
        <v>-0.4620679875</v>
      </c>
      <c r="AE13" s="24">
        <v>-3.31</v>
      </c>
      <c r="AF13" s="24">
        <v>-3.75</v>
      </c>
      <c r="AG13" s="24">
        <v>0</v>
      </c>
    </row>
    <row r="14" spans="1:33" ht="15.75" customHeight="1">
      <c r="A14" s="2" t="s">
        <v>42</v>
      </c>
      <c r="B14" s="2"/>
      <c r="C14" s="15">
        <f t="shared" si="4"/>
        <v>14.99</v>
      </c>
      <c r="D14" s="16">
        <v>1</v>
      </c>
      <c r="E14" s="16">
        <v>0</v>
      </c>
      <c r="F14" s="15">
        <v>14.99</v>
      </c>
      <c r="G14" s="15">
        <v>0</v>
      </c>
      <c r="H14" s="17">
        <f t="shared" si="1"/>
        <v>0</v>
      </c>
      <c r="I14" s="17">
        <f t="shared" si="2"/>
        <v>0.36874431871247498</v>
      </c>
      <c r="J14" s="15">
        <f t="shared" si="5"/>
        <v>5.5274773374999997</v>
      </c>
      <c r="K14" s="15">
        <f t="shared" si="3"/>
        <v>5.5274773374999997</v>
      </c>
      <c r="L14" s="16">
        <v>7</v>
      </c>
      <c r="M14" s="18">
        <f t="shared" si="6"/>
        <v>0.14285714285714285</v>
      </c>
      <c r="N14" s="16">
        <v>20</v>
      </c>
      <c r="O14" s="19">
        <f t="shared" ref="O14:P14" si="22">D14/7</f>
        <v>0.14285714285714285</v>
      </c>
      <c r="P14" s="19">
        <f t="shared" si="22"/>
        <v>0</v>
      </c>
      <c r="Q14" s="16">
        <f t="shared" si="8"/>
        <v>140</v>
      </c>
      <c r="R14" s="16"/>
      <c r="S14" s="27">
        <v>1.696335078534031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7.4407083333333332E-2</v>
      </c>
      <c r="AD14" s="24">
        <f t="shared" si="12"/>
        <v>-0.15402266249999999</v>
      </c>
      <c r="AE14" s="24">
        <v>-3.31</v>
      </c>
      <c r="AF14" s="24">
        <v>-3.75</v>
      </c>
      <c r="AG14" s="24">
        <v>0</v>
      </c>
    </row>
    <row r="15" spans="1:33" ht="15.75" customHeight="1">
      <c r="A15" s="2" t="s">
        <v>43</v>
      </c>
      <c r="B15" s="2"/>
      <c r="C15" s="15">
        <f t="shared" si="4"/>
        <v>14.99</v>
      </c>
      <c r="D15" s="16">
        <v>2</v>
      </c>
      <c r="E15" s="16">
        <v>0</v>
      </c>
      <c r="F15" s="15">
        <v>29.98</v>
      </c>
      <c r="G15" s="15">
        <v>0</v>
      </c>
      <c r="H15" s="17">
        <f t="shared" si="1"/>
        <v>0</v>
      </c>
      <c r="I15" s="17">
        <f t="shared" si="2"/>
        <v>0.36874431871247498</v>
      </c>
      <c r="J15" s="15">
        <f t="shared" si="5"/>
        <v>11.054954674999999</v>
      </c>
      <c r="K15" s="15">
        <f t="shared" si="3"/>
        <v>5.5274773374999997</v>
      </c>
      <c r="L15" s="16">
        <v>17</v>
      </c>
      <c r="M15" s="18">
        <f t="shared" si="6"/>
        <v>0.11764705882352941</v>
      </c>
      <c r="N15" s="16">
        <v>18</v>
      </c>
      <c r="O15" s="19">
        <f t="shared" ref="O15:P15" si="23">D15/7</f>
        <v>0.2857142857142857</v>
      </c>
      <c r="P15" s="19">
        <f t="shared" si="23"/>
        <v>0</v>
      </c>
      <c r="Q15" s="16">
        <f t="shared" si="8"/>
        <v>63</v>
      </c>
      <c r="R15" s="16"/>
      <c r="S15" s="27">
        <v>1.205479452054794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7.4407083333333332E-2</v>
      </c>
      <c r="AD15" s="24">
        <f t="shared" si="12"/>
        <v>-0.30804532499999998</v>
      </c>
      <c r="AE15" s="24">
        <v>-3.31</v>
      </c>
      <c r="AF15" s="24">
        <v>-3.75</v>
      </c>
      <c r="AG15" s="24">
        <v>0</v>
      </c>
    </row>
    <row r="16" spans="1:33" ht="15.75" customHeight="1">
      <c r="A16" s="2" t="s">
        <v>44</v>
      </c>
      <c r="B16" s="2"/>
      <c r="C16" s="15">
        <f t="shared" si="4"/>
        <v>14.99</v>
      </c>
      <c r="D16" s="16">
        <v>1</v>
      </c>
      <c r="E16" s="16">
        <v>0</v>
      </c>
      <c r="F16" s="15">
        <v>14.99</v>
      </c>
      <c r="G16" s="15">
        <v>0</v>
      </c>
      <c r="H16" s="17">
        <f t="shared" si="1"/>
        <v>0</v>
      </c>
      <c r="I16" s="17">
        <f t="shared" si="2"/>
        <v>0.36874431871247498</v>
      </c>
      <c r="J16" s="15">
        <f t="shared" si="5"/>
        <v>5.5274773374999997</v>
      </c>
      <c r="K16" s="15">
        <f t="shared" si="3"/>
        <v>5.5274773374999997</v>
      </c>
      <c r="L16" s="16">
        <v>9</v>
      </c>
      <c r="M16" s="18">
        <f t="shared" si="6"/>
        <v>0.1111111111111111</v>
      </c>
      <c r="N16" s="16">
        <v>17</v>
      </c>
      <c r="O16" s="19">
        <f t="shared" ref="O16:P16" si="24">D16/7</f>
        <v>0.14285714285714285</v>
      </c>
      <c r="P16" s="19">
        <f t="shared" si="24"/>
        <v>0</v>
      </c>
      <c r="Q16" s="16">
        <f t="shared" si="8"/>
        <v>119</v>
      </c>
      <c r="R16" s="16"/>
      <c r="S16" s="27">
        <v>1.112781954887218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7.4407083333333332E-2</v>
      </c>
      <c r="AD16" s="24">
        <f t="shared" si="12"/>
        <v>-0.15402266249999999</v>
      </c>
      <c r="AE16" s="24">
        <v>-3.31</v>
      </c>
      <c r="AF16" s="24">
        <v>-3.75</v>
      </c>
      <c r="AG16" s="24">
        <v>0</v>
      </c>
    </row>
    <row r="17" spans="1:33" ht="15.75" customHeight="1">
      <c r="A17" s="2" t="s">
        <v>45</v>
      </c>
      <c r="B17" s="2"/>
      <c r="C17" s="15">
        <f t="shared" si="4"/>
        <v>14.99</v>
      </c>
      <c r="D17" s="16">
        <v>2</v>
      </c>
      <c r="E17" s="16">
        <v>0</v>
      </c>
      <c r="F17" s="15">
        <v>29.98</v>
      </c>
      <c r="G17" s="15">
        <v>0</v>
      </c>
      <c r="H17" s="17">
        <f t="shared" si="1"/>
        <v>0</v>
      </c>
      <c r="I17" s="17">
        <f t="shared" si="2"/>
        <v>0.36874431871247498</v>
      </c>
      <c r="J17" s="15">
        <f t="shared" si="5"/>
        <v>11.054954674999999</v>
      </c>
      <c r="K17" s="15">
        <f t="shared" si="3"/>
        <v>5.5274773374999997</v>
      </c>
      <c r="L17" s="16">
        <v>11</v>
      </c>
      <c r="M17" s="18">
        <f t="shared" si="6"/>
        <v>0.18181818181818182</v>
      </c>
      <c r="N17" s="16">
        <v>15</v>
      </c>
      <c r="O17" s="19">
        <f t="shared" ref="O17:P17" si="25">D17/7</f>
        <v>0.2857142857142857</v>
      </c>
      <c r="P17" s="19">
        <f t="shared" si="25"/>
        <v>0</v>
      </c>
      <c r="Q17" s="16">
        <f t="shared" si="8"/>
        <v>52</v>
      </c>
      <c r="R17" s="16"/>
      <c r="S17" s="27">
        <v>1.1570247933884299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7.4407083333333332E-2</v>
      </c>
      <c r="AD17" s="24">
        <f t="shared" si="12"/>
        <v>-0.30804532499999998</v>
      </c>
      <c r="AE17" s="24">
        <v>-3.31</v>
      </c>
      <c r="AF17" s="24">
        <v>-3.75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15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0.99082568807339455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7.4407083333333332E-2</v>
      </c>
      <c r="AD18" s="24">
        <f t="shared" si="12"/>
        <v>0</v>
      </c>
      <c r="AE18" s="24">
        <v>-3.31</v>
      </c>
      <c r="AF18" s="24">
        <v>-3.75</v>
      </c>
      <c r="AG18" s="24">
        <v>0</v>
      </c>
    </row>
    <row r="19" spans="1:33" ht="15.75" customHeight="1">
      <c r="A19" s="2" t="s">
        <v>47</v>
      </c>
      <c r="B19" s="2"/>
      <c r="C19" s="15">
        <f t="shared" si="4"/>
        <v>14.99</v>
      </c>
      <c r="D19" s="28">
        <v>1</v>
      </c>
      <c r="E19" s="16">
        <v>0</v>
      </c>
      <c r="F19" s="15">
        <v>14.99</v>
      </c>
      <c r="G19" s="15">
        <v>0</v>
      </c>
      <c r="H19" s="17">
        <f t="shared" si="1"/>
        <v>0</v>
      </c>
      <c r="I19" s="17">
        <f t="shared" ca="1" si="2"/>
        <v>0.36874431871247498</v>
      </c>
      <c r="J19" s="15">
        <f t="shared" ca="1" si="5"/>
        <v>5.5274773374999997</v>
      </c>
      <c r="K19" s="15">
        <f t="shared" ca="1" si="3"/>
        <v>5.5274773374999997</v>
      </c>
      <c r="L19" s="16">
        <v>13</v>
      </c>
      <c r="M19" s="18">
        <f t="shared" si="6"/>
        <v>7.6923076923076927E-2</v>
      </c>
      <c r="N19" s="16">
        <v>13</v>
      </c>
      <c r="O19" s="19">
        <f t="shared" ref="O19:P19" si="27">D19/7</f>
        <v>0.14285714285714285</v>
      </c>
      <c r="P19" s="19">
        <f t="shared" si="27"/>
        <v>0</v>
      </c>
      <c r="Q19" s="16">
        <f t="shared" si="8"/>
        <v>91</v>
      </c>
      <c r="R19" s="16"/>
      <c r="S19" s="27">
        <v>0.96153846153846156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7.4407083333333332E-2</v>
      </c>
      <c r="AD19" s="24">
        <f t="shared" si="12"/>
        <v>-0.15402266249999999</v>
      </c>
      <c r="AE19" s="24">
        <v>-3.31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19" s="24">
        <v>0</v>
      </c>
    </row>
    <row r="20" spans="1:33" ht="15.75" customHeight="1">
      <c r="A20" s="2" t="s">
        <v>48</v>
      </c>
      <c r="B20" s="2"/>
      <c r="C20" s="15">
        <f t="shared" si="4"/>
        <v>14.99</v>
      </c>
      <c r="D20" s="16">
        <v>1</v>
      </c>
      <c r="E20" s="16">
        <v>0</v>
      </c>
      <c r="F20" s="15">
        <v>14.99</v>
      </c>
      <c r="G20" s="15">
        <v>0</v>
      </c>
      <c r="H20" s="17">
        <f t="shared" si="1"/>
        <v>0</v>
      </c>
      <c r="I20" s="17">
        <f t="shared" si="2"/>
        <v>0.36874431871247498</v>
      </c>
      <c r="J20" s="15">
        <f t="shared" si="5"/>
        <v>5.5274773374999997</v>
      </c>
      <c r="K20" s="15">
        <f t="shared" si="3"/>
        <v>5.5274773374999997</v>
      </c>
      <c r="L20" s="16">
        <v>11</v>
      </c>
      <c r="M20" s="18">
        <f t="shared" si="6"/>
        <v>9.0909090909090912E-2</v>
      </c>
      <c r="N20" s="16">
        <v>13</v>
      </c>
      <c r="O20" s="19">
        <f t="shared" ref="O20:P20" si="28">D20/7</f>
        <v>0.14285714285714285</v>
      </c>
      <c r="P20" s="19">
        <f t="shared" si="28"/>
        <v>0</v>
      </c>
      <c r="Q20" s="16">
        <f t="shared" si="8"/>
        <v>91</v>
      </c>
      <c r="R20" s="16"/>
      <c r="S20" s="27">
        <v>0.88888888888888884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7.4407083333333332E-2</v>
      </c>
      <c r="AD20" s="24">
        <f t="shared" si="12"/>
        <v>-0.15402266249999999</v>
      </c>
      <c r="AE20" s="24">
        <v>-3.31</v>
      </c>
      <c r="AF20" s="24">
        <v>-3.75</v>
      </c>
      <c r="AG20" s="24">
        <v>0</v>
      </c>
    </row>
    <row r="21" spans="1:33" ht="15.75" customHeight="1">
      <c r="A21" s="2" t="s">
        <v>49</v>
      </c>
      <c r="B21" s="2"/>
      <c r="C21" s="15">
        <f t="shared" si="4"/>
        <v>14.99</v>
      </c>
      <c r="D21" s="16">
        <v>1</v>
      </c>
      <c r="E21" s="16">
        <v>0</v>
      </c>
      <c r="F21" s="15">
        <v>14.99</v>
      </c>
      <c r="G21" s="15">
        <v>0</v>
      </c>
      <c r="H21" s="17">
        <f t="shared" si="1"/>
        <v>0</v>
      </c>
      <c r="I21" s="17">
        <f t="shared" si="2"/>
        <v>0.36874431871247498</v>
      </c>
      <c r="J21" s="15">
        <f t="shared" si="5"/>
        <v>5.5274773374999997</v>
      </c>
      <c r="K21" s="15">
        <f t="shared" si="3"/>
        <v>5.5274773374999997</v>
      </c>
      <c r="L21" s="16">
        <v>16</v>
      </c>
      <c r="M21" s="18">
        <f t="shared" si="6"/>
        <v>6.25E-2</v>
      </c>
      <c r="N21" s="16">
        <v>12</v>
      </c>
      <c r="O21" s="19">
        <f t="shared" ref="O21:P21" si="29">D21/7</f>
        <v>0.14285714285714285</v>
      </c>
      <c r="P21" s="19">
        <f t="shared" si="29"/>
        <v>0</v>
      </c>
      <c r="Q21" s="16">
        <f t="shared" si="8"/>
        <v>84</v>
      </c>
      <c r="R21" s="16"/>
      <c r="S21" s="27">
        <v>0.95238095238095233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7.4407083333333332E-2</v>
      </c>
      <c r="AD21" s="24">
        <f t="shared" si="12"/>
        <v>-0.15402266249999999</v>
      </c>
      <c r="AE21" s="24">
        <v>-3.31</v>
      </c>
      <c r="AF21" s="24">
        <v>-3.75</v>
      </c>
      <c r="AG21" s="24">
        <v>0</v>
      </c>
    </row>
    <row r="22" spans="1:33" ht="15.75" customHeight="1">
      <c r="A22" s="2" t="s">
        <v>50</v>
      </c>
      <c r="B22" s="2"/>
      <c r="C22" s="15">
        <f t="shared" si="4"/>
        <v>14.99</v>
      </c>
      <c r="D22" s="16">
        <v>1</v>
      </c>
      <c r="E22" s="16">
        <v>0</v>
      </c>
      <c r="F22" s="15">
        <v>14.99</v>
      </c>
      <c r="G22" s="15">
        <v>0</v>
      </c>
      <c r="H22" s="17">
        <f t="shared" si="1"/>
        <v>0</v>
      </c>
      <c r="I22" s="17">
        <f t="shared" ca="1" si="2"/>
        <v>0.36874431871247498</v>
      </c>
      <c r="J22" s="15">
        <f t="shared" ca="1" si="5"/>
        <v>5.5274773374999997</v>
      </c>
      <c r="K22" s="15">
        <f t="shared" ca="1" si="3"/>
        <v>5.5274773374999997</v>
      </c>
      <c r="L22" s="16">
        <v>8</v>
      </c>
      <c r="M22" s="18">
        <f t="shared" si="6"/>
        <v>0.125</v>
      </c>
      <c r="N22" s="16">
        <v>11</v>
      </c>
      <c r="O22" s="19">
        <f t="shared" ref="O22:P22" si="30">D22/7</f>
        <v>0.14285714285714285</v>
      </c>
      <c r="P22" s="19">
        <f t="shared" si="30"/>
        <v>0</v>
      </c>
      <c r="Q22" s="16">
        <f t="shared" si="8"/>
        <v>77</v>
      </c>
      <c r="R22" s="16"/>
      <c r="S22" s="27">
        <v>0.91139240506329111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7.4407083333333332E-2</v>
      </c>
      <c r="AD22" s="24">
        <f t="shared" si="12"/>
        <v>-0.15402266249999999</v>
      </c>
      <c r="AE22" s="24">
        <v>-3.31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22" s="24">
        <v>0</v>
      </c>
    </row>
    <row r="23" spans="1:33" ht="15.75" customHeight="1">
      <c r="A23" s="2" t="s">
        <v>51</v>
      </c>
      <c r="B23" s="2"/>
      <c r="C23" s="15">
        <f t="shared" si="4"/>
        <v>14.99</v>
      </c>
      <c r="D23" s="16">
        <v>2</v>
      </c>
      <c r="E23" s="16">
        <v>0</v>
      </c>
      <c r="F23" s="15">
        <v>29.98</v>
      </c>
      <c r="G23" s="15">
        <v>0</v>
      </c>
      <c r="H23" s="17">
        <f t="shared" si="1"/>
        <v>0</v>
      </c>
      <c r="I23" s="17">
        <f t="shared" si="2"/>
        <v>0.36874431871247498</v>
      </c>
      <c r="J23" s="15">
        <f t="shared" si="5"/>
        <v>11.054954674999999</v>
      </c>
      <c r="K23" s="15">
        <f t="shared" si="3"/>
        <v>5.5274773374999997</v>
      </c>
      <c r="L23" s="16">
        <v>12</v>
      </c>
      <c r="M23" s="18">
        <f t="shared" si="6"/>
        <v>0.16666666666666666</v>
      </c>
      <c r="N23" s="16">
        <v>11</v>
      </c>
      <c r="O23" s="19">
        <f t="shared" ref="O23:P23" si="31">D23/7</f>
        <v>0.2857142857142857</v>
      </c>
      <c r="P23" s="19">
        <f t="shared" si="31"/>
        <v>0</v>
      </c>
      <c r="Q23" s="16">
        <f t="shared" si="8"/>
        <v>38</v>
      </c>
      <c r="R23" s="16"/>
      <c r="S23" s="27">
        <v>0.84210526315789469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7.4407083333333332E-2</v>
      </c>
      <c r="AD23" s="24">
        <f t="shared" si="12"/>
        <v>-0.30804532499999998</v>
      </c>
      <c r="AE23" s="24">
        <v>-3.31</v>
      </c>
      <c r="AF23" s="24">
        <v>-3.75</v>
      </c>
      <c r="AG23" s="24">
        <v>0</v>
      </c>
    </row>
    <row r="24" spans="1:33" ht="15.75" customHeight="1">
      <c r="A24" s="2" t="s">
        <v>52</v>
      </c>
      <c r="B24" s="2"/>
      <c r="C24" s="15">
        <f t="shared" si="4"/>
        <v>14.99</v>
      </c>
      <c r="D24" s="16">
        <v>1</v>
      </c>
      <c r="E24" s="16">
        <v>0</v>
      </c>
      <c r="F24" s="15">
        <v>14.99</v>
      </c>
      <c r="G24" s="15">
        <v>0</v>
      </c>
      <c r="H24" s="17">
        <f t="shared" si="1"/>
        <v>0</v>
      </c>
      <c r="I24" s="17">
        <f t="shared" si="2"/>
        <v>0.35807053619079382</v>
      </c>
      <c r="J24" s="15">
        <f t="shared" si="5"/>
        <v>5.3674773374999996</v>
      </c>
      <c r="K24" s="15">
        <f t="shared" si="3"/>
        <v>5.3674773374999996</v>
      </c>
      <c r="L24" s="16">
        <v>13</v>
      </c>
      <c r="M24" s="18">
        <f t="shared" si="6"/>
        <v>7.6923076923076927E-2</v>
      </c>
      <c r="N24" s="16">
        <v>9</v>
      </c>
      <c r="O24" s="19">
        <f t="shared" ref="O24:P24" si="32">D24/7</f>
        <v>0.14285714285714285</v>
      </c>
      <c r="P24" s="19">
        <f t="shared" si="32"/>
        <v>0</v>
      </c>
      <c r="Q24" s="16">
        <f t="shared" si="8"/>
        <v>63</v>
      </c>
      <c r="R24" s="16"/>
      <c r="S24" s="27">
        <v>0.98461538461538467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7.4407083333333332E-2</v>
      </c>
      <c r="AD24" s="24">
        <f t="shared" si="12"/>
        <v>-0.15402266249999999</v>
      </c>
      <c r="AE24" s="24">
        <v>-3.47</v>
      </c>
      <c r="AF24" s="24">
        <v>-3.75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8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1.049180327868853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7.4407083333333332E-2</v>
      </c>
      <c r="AD25" s="24">
        <f t="shared" si="12"/>
        <v>0</v>
      </c>
      <c r="AE25" s="24">
        <v>-3.47</v>
      </c>
      <c r="AF25" s="24">
        <v>-3.75</v>
      </c>
      <c r="AG25" s="24">
        <v>0</v>
      </c>
    </row>
    <row r="26" spans="1:33" ht="15.75" customHeight="1">
      <c r="A26" s="2" t="s">
        <v>55</v>
      </c>
      <c r="B26" s="2"/>
      <c r="C26" s="15">
        <f t="shared" si="4"/>
        <v>14.99</v>
      </c>
      <c r="D26" s="16">
        <v>1</v>
      </c>
      <c r="E26" s="16">
        <v>0</v>
      </c>
      <c r="F26" s="15">
        <v>14.99</v>
      </c>
      <c r="G26" s="15">
        <v>0</v>
      </c>
      <c r="H26" s="17">
        <f t="shared" si="1"/>
        <v>0</v>
      </c>
      <c r="I26" s="17">
        <f t="shared" si="2"/>
        <v>0.35807053619079382</v>
      </c>
      <c r="J26" s="15">
        <f t="shared" si="5"/>
        <v>5.3674773374999996</v>
      </c>
      <c r="K26" s="15">
        <f t="shared" si="3"/>
        <v>5.3674773374999996</v>
      </c>
      <c r="L26" s="16">
        <v>12</v>
      </c>
      <c r="M26" s="18">
        <f t="shared" si="6"/>
        <v>8.3333333333333329E-2</v>
      </c>
      <c r="N26" s="16">
        <v>8</v>
      </c>
      <c r="O26" s="19">
        <f t="shared" ref="O26:P26" si="34">D26/7</f>
        <v>0.14285714285714285</v>
      </c>
      <c r="P26" s="19">
        <f t="shared" si="34"/>
        <v>0</v>
      </c>
      <c r="Q26" s="16">
        <f t="shared" si="8"/>
        <v>56</v>
      </c>
      <c r="R26" s="16"/>
      <c r="S26" s="27">
        <v>1.0526315789473679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7.4407083333333332E-2</v>
      </c>
      <c r="AD26" s="24">
        <f t="shared" si="12"/>
        <v>-0.15402266249999999</v>
      </c>
      <c r="AE26" s="24">
        <v>-3.47</v>
      </c>
      <c r="AF26" s="24">
        <v>-3.75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8</v>
      </c>
      <c r="O27" s="19">
        <f t="shared" ref="O27:P27" si="35">D27/7</f>
        <v>0</v>
      </c>
      <c r="P27" s="19">
        <f t="shared" si="35"/>
        <v>0</v>
      </c>
      <c r="Q27" s="16" t="e">
        <f t="shared" si="8"/>
        <v>#DIV/0!</v>
      </c>
      <c r="R27" s="16"/>
      <c r="S27" s="27">
        <v>0.9285714285714286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7.4407083333333332E-2</v>
      </c>
      <c r="AD27" s="24">
        <f t="shared" si="12"/>
        <v>0</v>
      </c>
      <c r="AE27" s="24">
        <v>-3.47</v>
      </c>
      <c r="AF27" s="24">
        <v>-3.75</v>
      </c>
      <c r="AG27" s="24">
        <v>0</v>
      </c>
    </row>
    <row r="28" spans="1:33" ht="15.75" customHeight="1">
      <c r="A28" s="2" t="s">
        <v>57</v>
      </c>
      <c r="B28" s="2"/>
      <c r="C28" s="15">
        <f t="shared" si="4"/>
        <v>14.99</v>
      </c>
      <c r="D28" s="16">
        <v>1</v>
      </c>
      <c r="E28" s="16">
        <v>0</v>
      </c>
      <c r="F28" s="15">
        <v>14.99</v>
      </c>
      <c r="G28" s="15">
        <v>0</v>
      </c>
      <c r="H28" s="17">
        <f t="shared" si="1"/>
        <v>0</v>
      </c>
      <c r="I28" s="17">
        <f t="shared" si="2"/>
        <v>0.35807053619079382</v>
      </c>
      <c r="J28" s="15">
        <f t="shared" si="5"/>
        <v>5.3674773374999996</v>
      </c>
      <c r="K28" s="15">
        <f t="shared" si="3"/>
        <v>5.3674773374999996</v>
      </c>
      <c r="L28" s="16">
        <v>5</v>
      </c>
      <c r="M28" s="18">
        <f t="shared" si="6"/>
        <v>0.2</v>
      </c>
      <c r="N28" s="16">
        <v>7</v>
      </c>
      <c r="O28" s="19">
        <f t="shared" ref="O28:P28" si="36">D28/7</f>
        <v>0.14285714285714285</v>
      </c>
      <c r="P28" s="19">
        <f t="shared" si="36"/>
        <v>0</v>
      </c>
      <c r="Q28" s="16">
        <f t="shared" si="8"/>
        <v>49</v>
      </c>
      <c r="R28" s="16"/>
      <c r="S28" s="27">
        <v>1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7.4407083333333332E-2</v>
      </c>
      <c r="AD28" s="24">
        <f t="shared" si="12"/>
        <v>-0.15402266249999999</v>
      </c>
      <c r="AE28" s="24">
        <v>-3.47</v>
      </c>
      <c r="AF28" s="24">
        <v>-3.75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8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0.83720930232558144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7.4407083333333332E-2</v>
      </c>
      <c r="AD29" s="24">
        <f t="shared" si="12"/>
        <v>0</v>
      </c>
      <c r="AE29" s="24">
        <v>-3.47</v>
      </c>
      <c r="AF29" s="24">
        <v>-3.75</v>
      </c>
      <c r="AG29" s="24">
        <v>0</v>
      </c>
    </row>
    <row r="30" spans="1:33" ht="15.75" customHeight="1">
      <c r="A30" s="2" t="s">
        <v>59</v>
      </c>
      <c r="B30" s="2"/>
      <c r="C30" s="15">
        <f t="shared" si="4"/>
        <v>14.99</v>
      </c>
      <c r="D30" s="16">
        <v>1</v>
      </c>
      <c r="E30" s="16">
        <v>0</v>
      </c>
      <c r="F30" s="15">
        <v>14.99</v>
      </c>
      <c r="G30" s="15">
        <v>0</v>
      </c>
      <c r="H30" s="17">
        <f t="shared" si="1"/>
        <v>0</v>
      </c>
      <c r="I30" s="17">
        <f t="shared" si="2"/>
        <v>0.35807053619079382</v>
      </c>
      <c r="J30" s="15">
        <f t="shared" si="5"/>
        <v>5.3674773374999996</v>
      </c>
      <c r="K30" s="15">
        <f t="shared" si="3"/>
        <v>5.3674773374999996</v>
      </c>
      <c r="L30" s="16">
        <v>7</v>
      </c>
      <c r="M30" s="18">
        <f t="shared" si="6"/>
        <v>0.14285714285714285</v>
      </c>
      <c r="N30" s="16">
        <v>7</v>
      </c>
      <c r="O30" s="19">
        <f t="shared" ref="O30:P30" si="38">D30/7</f>
        <v>0.14285714285714285</v>
      </c>
      <c r="P30" s="19">
        <f t="shared" si="38"/>
        <v>0</v>
      </c>
      <c r="Q30" s="16">
        <f t="shared" si="8"/>
        <v>49</v>
      </c>
      <c r="R30" s="16"/>
      <c r="S30" s="27">
        <v>0.97560975609756095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7.4407083333333332E-2</v>
      </c>
      <c r="AD30" s="24">
        <f t="shared" si="12"/>
        <v>-0.15402266249999999</v>
      </c>
      <c r="AE30" s="24">
        <v>-3.47</v>
      </c>
      <c r="AF30" s="24">
        <v>-3.75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7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0.95238095238095233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7.4407083333333332E-2</v>
      </c>
      <c r="AD31" s="24">
        <f t="shared" si="12"/>
        <v>0</v>
      </c>
      <c r="AE31" s="24">
        <v>-3.47</v>
      </c>
      <c r="AF31" s="24">
        <v>-3.75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6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6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IFERROR(__xludf.DUMMYFUNCTION("IFERROR(VLOOKUP(B2,IMPORTRANGE(""https://docs.google.com/spreadsheets/d/1V-qh4gaE8Fnon_cFgLuR_3iyE-fuVbrHr9YQylaPLK4/edit#gid=0"",""Sheet1!A2:F100""),2,FALSE),"""")"),"Full Size Commercial")</f>
        <v>Full Size Commercial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IFERROR(__xludf.DUMMYFUNCTION("IFERROR(VLOOKUP(B2,IMPORTRANGE(""https://docs.google.com/spreadsheets/d/1V-qh4gaE8Fnon_cFgLuR_3iyE-fuVbrHr9YQylaPLK4/edit?usp=sharing"",""Sheet1!A1:AA1000""),3,FALSE),"""")"),"B0741BQV7G")</f>
        <v>B0741BQV7G</v>
      </c>
      <c r="B2" s="4" t="s">
        <v>66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23.870588235294118</v>
      </c>
      <c r="D3" s="6">
        <f>SUM(D4:D99766)</f>
        <v>314</v>
      </c>
      <c r="E3" s="6"/>
      <c r="F3" s="5">
        <f t="shared" ref="F3:G3" si="0">SUM(F4:F99766)</f>
        <v>10973.890000000001</v>
      </c>
      <c r="G3" s="5">
        <f t="shared" si="0"/>
        <v>-728.63</v>
      </c>
      <c r="H3" s="7">
        <f t="shared" ref="H3:H30" si="1">G3/F3*-1</f>
        <v>6.6396692512864619E-2</v>
      </c>
      <c r="I3" s="7">
        <f t="shared" ref="I3:I30" ca="1" si="2">J3/F3</f>
        <v>0.13895523620915939</v>
      </c>
      <c r="J3" s="5">
        <f ca="1">SUM(J4:J99766)</f>
        <v>1524.8794770833324</v>
      </c>
      <c r="K3" s="5">
        <f t="shared" ref="K3:K30" ca="1" si="3">J3/D3</f>
        <v>4.8563040671443707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53</v>
      </c>
      <c r="X3" s="13">
        <f>AVERAGE(X4:X99766)</f>
        <v>0.17995415218476268</v>
      </c>
      <c r="Y3" s="11">
        <f>ROUND(AVERAGE(Y4:Y99766),2)</f>
        <v>5.87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SKUs!B2:BZ3000""),48,FALSE),"""")*-1"),-12.51)</f>
        <v>-12.51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34.989999999999995</v>
      </c>
      <c r="D4" s="16">
        <v>65</v>
      </c>
      <c r="E4" s="16">
        <v>0</v>
      </c>
      <c r="F4" s="15">
        <v>2274.3499999999995</v>
      </c>
      <c r="G4" s="15">
        <v>-26.660000000000004</v>
      </c>
      <c r="H4" s="17">
        <f t="shared" si="1"/>
        <v>1.1722030470244249E-2</v>
      </c>
      <c r="I4" s="17">
        <f t="shared" si="2"/>
        <v>0.19213803966884282</v>
      </c>
      <c r="J4" s="15">
        <f t="shared" ref="J4:J30" si="5">F4*0.85+G4+AF4*D4+D4*AE4+AG4+AD4</f>
        <v>436.9891505208326</v>
      </c>
      <c r="K4" s="15">
        <f t="shared" si="3"/>
        <v>6.7229100080128088</v>
      </c>
      <c r="L4" s="16">
        <v>137</v>
      </c>
      <c r="M4" s="18">
        <f t="shared" ref="M4:M31" si="6">IFERROR(D4/L4,"-")</f>
        <v>0.47445255474452552</v>
      </c>
      <c r="N4" s="16">
        <v>215</v>
      </c>
      <c r="O4" s="19">
        <f t="shared" ref="O4:P4" si="7">D4/7</f>
        <v>9.2857142857142865</v>
      </c>
      <c r="P4" s="19">
        <f t="shared" si="7"/>
        <v>0</v>
      </c>
      <c r="Q4" s="16">
        <f t="shared" ref="Q4:Q30" si="8">ROUNDDOWN(N4/(O4+P4),0)</f>
        <v>23</v>
      </c>
      <c r="R4" s="16"/>
      <c r="S4" s="20">
        <v>0.86338797814207602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1.4811111111111113</v>
      </c>
      <c r="Z4" s="2">
        <v>18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0.79151504629629643</v>
      </c>
      <c r="AD4" s="24">
        <f t="shared" ref="AD4:AD31" si="12">IFERROR(AB4*AC4*D4*3,0)</f>
        <v>-106.49834947916668</v>
      </c>
      <c r="AE4" s="24">
        <v>-8.4600000000000009</v>
      </c>
      <c r="AF4" s="24">
        <v>-12.51</v>
      </c>
      <c r="AG4" s="24">
        <v>0</v>
      </c>
    </row>
    <row r="5" spans="1:33" ht="15.75" customHeight="1">
      <c r="A5" s="2" t="s">
        <v>32</v>
      </c>
      <c r="B5" s="2"/>
      <c r="C5" s="15">
        <f t="shared" si="4"/>
        <v>34.99</v>
      </c>
      <c r="D5" s="16">
        <v>25</v>
      </c>
      <c r="E5" s="16">
        <v>0</v>
      </c>
      <c r="F5" s="15">
        <v>874.75</v>
      </c>
      <c r="G5" s="15">
        <v>-33.839999999999996</v>
      </c>
      <c r="H5" s="17">
        <f t="shared" si="1"/>
        <v>3.8685338668190905E-2</v>
      </c>
      <c r="I5" s="17">
        <f t="shared" si="2"/>
        <v>0.16517473147089642</v>
      </c>
      <c r="J5" s="15">
        <f t="shared" si="5"/>
        <v>144.48659635416664</v>
      </c>
      <c r="K5" s="15">
        <f t="shared" si="3"/>
        <v>5.7794638541666652</v>
      </c>
      <c r="L5" s="16">
        <v>153</v>
      </c>
      <c r="M5" s="18">
        <f t="shared" si="6"/>
        <v>0.16339869281045752</v>
      </c>
      <c r="N5" s="16">
        <v>188</v>
      </c>
      <c r="O5" s="19">
        <f t="shared" ref="O5:P5" si="13">D5/7</f>
        <v>3.5714285714285716</v>
      </c>
      <c r="P5" s="19">
        <f t="shared" si="13"/>
        <v>0</v>
      </c>
      <c r="Q5" s="16">
        <f t="shared" si="8"/>
        <v>52</v>
      </c>
      <c r="R5" s="16"/>
      <c r="S5" s="20">
        <v>1.2989690721649401</v>
      </c>
      <c r="T5" s="2"/>
      <c r="U5" s="21"/>
      <c r="V5" s="22"/>
      <c r="W5" s="2">
        <v>6</v>
      </c>
      <c r="X5" s="23">
        <f t="shared" si="9"/>
        <v>0.24</v>
      </c>
      <c r="Y5" s="24">
        <f t="shared" si="10"/>
        <v>5.64</v>
      </c>
      <c r="Z5" s="2">
        <v>0</v>
      </c>
      <c r="AA5" s="2" t="s">
        <v>40</v>
      </c>
      <c r="AB5" s="25">
        <f t="shared" si="11"/>
        <v>-0.69</v>
      </c>
      <c r="AC5" s="26">
        <v>0.79151504629629643</v>
      </c>
      <c r="AD5" s="24">
        <f t="shared" si="12"/>
        <v>-40.960903645833341</v>
      </c>
      <c r="AE5" s="24">
        <v>-8.4600000000000009</v>
      </c>
      <c r="AF5" s="24">
        <v>-12.51</v>
      </c>
      <c r="AG5" s="24">
        <v>0</v>
      </c>
    </row>
    <row r="6" spans="1:33" ht="15.75" customHeight="1">
      <c r="A6" s="2" t="s">
        <v>33</v>
      </c>
      <c r="B6" s="2"/>
      <c r="C6" s="15">
        <f t="shared" si="4"/>
        <v>34.99</v>
      </c>
      <c r="D6" s="16">
        <v>23</v>
      </c>
      <c r="E6" s="16">
        <v>0</v>
      </c>
      <c r="F6" s="15">
        <v>804.77</v>
      </c>
      <c r="G6" s="15">
        <v>-39.22</v>
      </c>
      <c r="H6" s="17">
        <f t="shared" si="1"/>
        <v>4.8734421014699852E-2</v>
      </c>
      <c r="I6" s="17">
        <f t="shared" si="2"/>
        <v>0.15512564912438737</v>
      </c>
      <c r="J6" s="15">
        <f t="shared" si="5"/>
        <v>124.84046864583323</v>
      </c>
      <c r="K6" s="15">
        <f t="shared" si="3"/>
        <v>5.4278464628623144</v>
      </c>
      <c r="L6" s="16">
        <v>152</v>
      </c>
      <c r="M6" s="18">
        <f t="shared" si="6"/>
        <v>0.15131578947368421</v>
      </c>
      <c r="N6" s="16">
        <v>163</v>
      </c>
      <c r="O6" s="19">
        <f t="shared" ref="O6:P6" si="14">D6/7</f>
        <v>3.2857142857142856</v>
      </c>
      <c r="P6" s="19">
        <f t="shared" si="14"/>
        <v>0</v>
      </c>
      <c r="Q6" s="16">
        <f t="shared" si="8"/>
        <v>49</v>
      </c>
      <c r="R6" s="16"/>
      <c r="S6" s="20">
        <v>1.499448732083793</v>
      </c>
      <c r="T6" s="2"/>
      <c r="U6" s="21"/>
      <c r="V6" s="22"/>
      <c r="W6" s="2">
        <v>1</v>
      </c>
      <c r="X6" s="23">
        <f t="shared" si="9"/>
        <v>4.3478260869565216E-2</v>
      </c>
      <c r="Y6" s="24">
        <f t="shared" si="10"/>
        <v>19.61</v>
      </c>
      <c r="Z6" s="2">
        <v>1</v>
      </c>
      <c r="AA6" s="2" t="s">
        <v>40</v>
      </c>
      <c r="AB6" s="25">
        <f t="shared" si="11"/>
        <v>-0.69</v>
      </c>
      <c r="AC6" s="26">
        <v>0.79151504629629643</v>
      </c>
      <c r="AD6" s="24">
        <f t="shared" si="12"/>
        <v>-37.68403135416667</v>
      </c>
      <c r="AE6" s="24">
        <v>-8.4600000000000009</v>
      </c>
      <c r="AF6" s="24">
        <v>-12.51</v>
      </c>
      <c r="AG6" s="24">
        <v>0</v>
      </c>
    </row>
    <row r="7" spans="1:33" ht="15.75" customHeight="1">
      <c r="A7" s="2" t="s">
        <v>34</v>
      </c>
      <c r="B7" s="2"/>
      <c r="C7" s="15">
        <f t="shared" si="4"/>
        <v>34.99</v>
      </c>
      <c r="D7" s="16">
        <v>44</v>
      </c>
      <c r="E7" s="16">
        <v>0</v>
      </c>
      <c r="F7" s="15">
        <v>1539.5600000000002</v>
      </c>
      <c r="G7" s="15">
        <v>-37.629999999999995</v>
      </c>
      <c r="H7" s="17">
        <f t="shared" si="1"/>
        <v>2.4442048377458489E-2</v>
      </c>
      <c r="I7" s="17">
        <f t="shared" si="2"/>
        <v>0.17941802176162894</v>
      </c>
      <c r="J7" s="15">
        <f t="shared" si="5"/>
        <v>276.22480958333347</v>
      </c>
      <c r="K7" s="15">
        <f t="shared" si="3"/>
        <v>6.2778365814393968</v>
      </c>
      <c r="L7" s="16">
        <v>132</v>
      </c>
      <c r="M7" s="18">
        <f t="shared" si="6"/>
        <v>0.33333333333333331</v>
      </c>
      <c r="N7" s="16">
        <v>127</v>
      </c>
      <c r="O7" s="19">
        <f t="shared" ref="O7:P7" si="15">D7/7</f>
        <v>6.2857142857142856</v>
      </c>
      <c r="P7" s="19">
        <f t="shared" si="15"/>
        <v>0</v>
      </c>
      <c r="Q7" s="16">
        <f t="shared" si="8"/>
        <v>20</v>
      </c>
      <c r="R7" s="16"/>
      <c r="S7" s="20">
        <v>1.117956423741548</v>
      </c>
      <c r="T7" s="2"/>
      <c r="U7" s="21"/>
      <c r="V7" s="22"/>
      <c r="W7" s="2">
        <v>3</v>
      </c>
      <c r="X7" s="23">
        <f t="shared" si="9"/>
        <v>6.8181818181818177E-2</v>
      </c>
      <c r="Y7" s="24">
        <f t="shared" si="10"/>
        <v>9.4074999999999989</v>
      </c>
      <c r="Z7" s="2">
        <v>1</v>
      </c>
      <c r="AA7" s="2" t="s">
        <v>40</v>
      </c>
      <c r="AB7" s="25">
        <f t="shared" si="11"/>
        <v>-0.69</v>
      </c>
      <c r="AC7" s="26">
        <v>0.79151504629629643</v>
      </c>
      <c r="AD7" s="24">
        <f t="shared" si="12"/>
        <v>-72.091190416666677</v>
      </c>
      <c r="AE7" s="24">
        <v>-8.4600000000000009</v>
      </c>
      <c r="AF7" s="24">
        <v>-12.51</v>
      </c>
      <c r="AG7" s="24">
        <v>0</v>
      </c>
    </row>
    <row r="8" spans="1:33" ht="15.75" customHeight="1">
      <c r="A8" s="2" t="s">
        <v>35</v>
      </c>
      <c r="B8" s="2"/>
      <c r="C8" s="15">
        <f t="shared" si="4"/>
        <v>33.148421052631583</v>
      </c>
      <c r="D8" s="16">
        <v>38</v>
      </c>
      <c r="E8" s="16">
        <v>0</v>
      </c>
      <c r="F8" s="15">
        <v>1259.6400000000001</v>
      </c>
      <c r="G8" s="15">
        <v>-34.93</v>
      </c>
      <c r="H8" s="17">
        <f t="shared" si="1"/>
        <v>2.7730145120828172E-2</v>
      </c>
      <c r="I8" s="17">
        <f t="shared" si="2"/>
        <v>0.14023326224820837</v>
      </c>
      <c r="J8" s="15">
        <f t="shared" si="5"/>
        <v>176.64342645833321</v>
      </c>
      <c r="K8" s="15">
        <f t="shared" si="3"/>
        <v>4.6485112225877163</v>
      </c>
      <c r="L8" s="16">
        <v>132</v>
      </c>
      <c r="M8" s="18">
        <f t="shared" si="6"/>
        <v>0.2878787878787879</v>
      </c>
      <c r="N8" s="16">
        <v>83</v>
      </c>
      <c r="O8" s="19">
        <f t="shared" ref="O8:P8" si="16">D8/7</f>
        <v>5.4285714285714288</v>
      </c>
      <c r="P8" s="19">
        <f t="shared" si="16"/>
        <v>0</v>
      </c>
      <c r="Q8" s="16">
        <f t="shared" si="8"/>
        <v>15</v>
      </c>
      <c r="R8" s="16"/>
      <c r="S8" s="20">
        <v>1.305785123966942</v>
      </c>
      <c r="T8" s="2"/>
      <c r="U8" s="21"/>
      <c r="V8" s="22"/>
      <c r="W8" s="2">
        <v>2</v>
      </c>
      <c r="X8" s="23">
        <f t="shared" si="9"/>
        <v>5.2631578947368418E-2</v>
      </c>
      <c r="Y8" s="24">
        <f t="shared" si="10"/>
        <v>17.465</v>
      </c>
      <c r="Z8" s="2">
        <v>0</v>
      </c>
      <c r="AA8" s="2" t="s">
        <v>40</v>
      </c>
      <c r="AB8" s="25">
        <f t="shared" si="11"/>
        <v>-0.69</v>
      </c>
      <c r="AC8" s="26">
        <v>0.79151504629629643</v>
      </c>
      <c r="AD8" s="24">
        <f t="shared" si="12"/>
        <v>-62.260573541666673</v>
      </c>
      <c r="AE8" s="24">
        <v>-8.4600000000000009</v>
      </c>
      <c r="AF8" s="24">
        <v>-12.51</v>
      </c>
      <c r="AG8" s="24">
        <v>0</v>
      </c>
    </row>
    <row r="9" spans="1:33" ht="15.75" customHeight="1">
      <c r="A9" s="2" t="s">
        <v>36</v>
      </c>
      <c r="B9" s="2"/>
      <c r="C9" s="15">
        <f t="shared" si="4"/>
        <v>34.99</v>
      </c>
      <c r="D9" s="16">
        <v>27</v>
      </c>
      <c r="E9" s="16">
        <v>0</v>
      </c>
      <c r="F9" s="15">
        <v>944.73</v>
      </c>
      <c r="G9" s="15">
        <v>-32.93</v>
      </c>
      <c r="H9" s="17">
        <f t="shared" si="1"/>
        <v>3.4856519852232912E-2</v>
      </c>
      <c r="I9" s="17">
        <f t="shared" si="2"/>
        <v>0.16900355028685446</v>
      </c>
      <c r="J9" s="15">
        <f t="shared" si="5"/>
        <v>159.66272406250002</v>
      </c>
      <c r="K9" s="15">
        <f t="shared" si="3"/>
        <v>5.9134342245370375</v>
      </c>
      <c r="L9" s="16">
        <v>153</v>
      </c>
      <c r="M9" s="18">
        <f t="shared" si="6"/>
        <v>0.17647058823529413</v>
      </c>
      <c r="N9" s="16">
        <v>51</v>
      </c>
      <c r="O9" s="19">
        <f t="shared" ref="O9:P9" si="17">D9/7</f>
        <v>3.8571428571428572</v>
      </c>
      <c r="P9" s="19">
        <f t="shared" si="17"/>
        <v>0</v>
      </c>
      <c r="Q9" s="16">
        <f t="shared" si="8"/>
        <v>13</v>
      </c>
      <c r="R9" s="16"/>
      <c r="S9" s="20">
        <v>1.4472934472934471</v>
      </c>
      <c r="T9" s="2"/>
      <c r="U9" s="21"/>
      <c r="V9" s="22"/>
      <c r="W9" s="2">
        <v>6</v>
      </c>
      <c r="X9" s="23">
        <f t="shared" si="9"/>
        <v>0.22222222222222221</v>
      </c>
      <c r="Y9" s="24">
        <f t="shared" si="10"/>
        <v>4.7042857142857146</v>
      </c>
      <c r="Z9" s="2">
        <v>1</v>
      </c>
      <c r="AA9" s="2" t="s">
        <v>40</v>
      </c>
      <c r="AB9" s="25">
        <f t="shared" si="11"/>
        <v>-0.69</v>
      </c>
      <c r="AC9" s="26">
        <v>0.79151504629629643</v>
      </c>
      <c r="AD9" s="24">
        <f t="shared" si="12"/>
        <v>-44.237775937500004</v>
      </c>
      <c r="AE9" s="24">
        <v>-8.4600000000000009</v>
      </c>
      <c r="AF9" s="24">
        <v>-12.51</v>
      </c>
      <c r="AG9" s="24">
        <v>0</v>
      </c>
    </row>
    <row r="10" spans="1:33" ht="15.75" customHeight="1">
      <c r="A10" s="2" t="s">
        <v>37</v>
      </c>
      <c r="B10" s="2"/>
      <c r="C10" s="15">
        <f t="shared" si="4"/>
        <v>36.396250000000002</v>
      </c>
      <c r="D10" s="16">
        <v>32</v>
      </c>
      <c r="E10" s="16">
        <v>1</v>
      </c>
      <c r="F10" s="15">
        <v>1164.68</v>
      </c>
      <c r="G10" s="15">
        <v>-36.449999999999996</v>
      </c>
      <c r="H10" s="17">
        <f t="shared" si="1"/>
        <v>3.1296150015454882E-2</v>
      </c>
      <c r="I10" s="17">
        <f t="shared" si="2"/>
        <v>0.19752897219264809</v>
      </c>
      <c r="J10" s="15">
        <f t="shared" si="5"/>
        <v>230.05804333333339</v>
      </c>
      <c r="K10" s="15">
        <f t="shared" si="3"/>
        <v>7.1893138541666683</v>
      </c>
      <c r="L10" s="16">
        <v>173</v>
      </c>
      <c r="M10" s="18">
        <f t="shared" si="6"/>
        <v>0.18497109826589594</v>
      </c>
      <c r="N10" s="16">
        <v>29</v>
      </c>
      <c r="O10" s="19">
        <f t="shared" ref="O10:P10" si="18">D10/7</f>
        <v>4.5714285714285712</v>
      </c>
      <c r="P10" s="19">
        <f t="shared" si="18"/>
        <v>0.14285714285714285</v>
      </c>
      <c r="Q10" s="16">
        <f t="shared" si="8"/>
        <v>6</v>
      </c>
      <c r="R10" s="16"/>
      <c r="S10" s="20">
        <v>1.579831932773109</v>
      </c>
      <c r="T10" s="2"/>
      <c r="U10" s="21"/>
      <c r="V10" s="22"/>
      <c r="W10" s="2">
        <v>1</v>
      </c>
      <c r="X10" s="23">
        <f t="shared" si="9"/>
        <v>3.125E-2</v>
      </c>
      <c r="Y10" s="24">
        <f t="shared" si="10"/>
        <v>5.2071428571428564</v>
      </c>
      <c r="Z10" s="2">
        <v>6</v>
      </c>
      <c r="AA10" s="2" t="s">
        <v>40</v>
      </c>
      <c r="AB10" s="25">
        <f t="shared" si="11"/>
        <v>-0.69</v>
      </c>
      <c r="AC10" s="26">
        <v>0.79151504629629643</v>
      </c>
      <c r="AD10" s="24">
        <f t="shared" si="12"/>
        <v>-52.429956666666669</v>
      </c>
      <c r="AE10" s="24">
        <v>-8.4600000000000009</v>
      </c>
      <c r="AF10" s="24">
        <v>-12.51</v>
      </c>
      <c r="AG10" s="24">
        <v>0</v>
      </c>
    </row>
    <row r="11" spans="1:33" ht="15.75" customHeight="1">
      <c r="A11" s="2" t="s">
        <v>38</v>
      </c>
      <c r="B11" s="2"/>
      <c r="C11" s="15">
        <f t="shared" si="4"/>
        <v>39.99</v>
      </c>
      <c r="D11" s="16">
        <v>21</v>
      </c>
      <c r="E11" s="16">
        <v>0</v>
      </c>
      <c r="F11" s="15">
        <v>839.79000000000008</v>
      </c>
      <c r="G11" s="15">
        <v>-64.72</v>
      </c>
      <c r="H11" s="17">
        <f t="shared" si="1"/>
        <v>7.7066885769061302E-2</v>
      </c>
      <c r="I11" s="17">
        <f t="shared" si="2"/>
        <v>0.20758087252467874</v>
      </c>
      <c r="J11" s="15">
        <f t="shared" si="5"/>
        <v>174.32434093749998</v>
      </c>
      <c r="K11" s="15">
        <f t="shared" si="3"/>
        <v>8.3011590922619032</v>
      </c>
      <c r="L11" s="16">
        <v>153</v>
      </c>
      <c r="M11" s="18">
        <f t="shared" si="6"/>
        <v>0.13725490196078433</v>
      </c>
      <c r="N11" s="16">
        <v>6</v>
      </c>
      <c r="O11" s="19">
        <f t="shared" ref="O11:P11" si="19">D11/7</f>
        <v>3</v>
      </c>
      <c r="P11" s="19">
        <f t="shared" si="19"/>
        <v>0</v>
      </c>
      <c r="Q11" s="16">
        <f t="shared" si="8"/>
        <v>2</v>
      </c>
      <c r="R11" s="16"/>
      <c r="S11" s="20">
        <v>1.7881257275902209</v>
      </c>
      <c r="T11" s="2"/>
      <c r="U11" s="21"/>
      <c r="V11" s="22"/>
      <c r="W11" s="2">
        <v>10</v>
      </c>
      <c r="X11" s="23">
        <f t="shared" si="9"/>
        <v>0.47619047619047616</v>
      </c>
      <c r="Y11" s="24">
        <f t="shared" si="10"/>
        <v>5.8836363636363638</v>
      </c>
      <c r="Z11" s="2">
        <v>1</v>
      </c>
      <c r="AA11" s="2" t="s">
        <v>40</v>
      </c>
      <c r="AB11" s="25">
        <f t="shared" si="11"/>
        <v>-0.69</v>
      </c>
      <c r="AC11" s="26">
        <v>0.79151504629629643</v>
      </c>
      <c r="AD11" s="24">
        <f t="shared" si="12"/>
        <v>-34.4071590625</v>
      </c>
      <c r="AE11" s="24">
        <v>-8.4600000000000009</v>
      </c>
      <c r="AF11" s="24">
        <v>-12.51</v>
      </c>
      <c r="AG11" s="24">
        <v>0</v>
      </c>
    </row>
    <row r="12" spans="1:33" ht="15.75" customHeight="1">
      <c r="A12" s="2" t="s">
        <v>39</v>
      </c>
      <c r="B12" s="2"/>
      <c r="C12" s="15">
        <f t="shared" si="4"/>
        <v>39.99</v>
      </c>
      <c r="D12" s="16">
        <v>6</v>
      </c>
      <c r="E12" s="16">
        <v>0</v>
      </c>
      <c r="F12" s="15">
        <v>239.94</v>
      </c>
      <c r="G12" s="15">
        <v>-40.35</v>
      </c>
      <c r="H12" s="17">
        <f t="shared" si="1"/>
        <v>0.16816704176044012</v>
      </c>
      <c r="I12" s="17">
        <f t="shared" si="2"/>
        <v>0.12895019588230383</v>
      </c>
      <c r="J12" s="15">
        <f t="shared" si="5"/>
        <v>30.940309999999982</v>
      </c>
      <c r="K12" s="15">
        <f t="shared" si="3"/>
        <v>5.1567183333333304</v>
      </c>
      <c r="L12" s="16">
        <v>78</v>
      </c>
      <c r="M12" s="18">
        <f t="shared" si="6"/>
        <v>7.6923076923076927E-2</v>
      </c>
      <c r="N12" s="16">
        <v>0</v>
      </c>
      <c r="O12" s="19">
        <f t="shared" ref="O12:P12" si="20">D12/7</f>
        <v>0.8571428571428571</v>
      </c>
      <c r="P12" s="19">
        <f t="shared" si="20"/>
        <v>0</v>
      </c>
      <c r="Q12" s="16">
        <f t="shared" si="8"/>
        <v>0</v>
      </c>
      <c r="R12" s="16"/>
      <c r="S12" s="20">
        <v>0</v>
      </c>
      <c r="T12" s="2"/>
      <c r="U12" s="21"/>
      <c r="V12" s="22"/>
      <c r="W12" s="2">
        <v>2</v>
      </c>
      <c r="X12" s="23">
        <f t="shared" si="9"/>
        <v>0.33333333333333331</v>
      </c>
      <c r="Y12" s="24">
        <f t="shared" si="10"/>
        <v>20.175000000000001</v>
      </c>
      <c r="Z12" s="2">
        <v>0</v>
      </c>
      <c r="AA12" s="2">
        <v>0</v>
      </c>
      <c r="AB12" s="25">
        <f t="shared" si="11"/>
        <v>-0.48</v>
      </c>
      <c r="AC12" s="26">
        <v>0.79151504629629643</v>
      </c>
      <c r="AD12" s="24">
        <f t="shared" si="12"/>
        <v>-6.8386899999999997</v>
      </c>
      <c r="AE12" s="24">
        <v>-8.4600000000000009</v>
      </c>
      <c r="AF12" s="24">
        <v>-12.51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577</v>
      </c>
      <c r="M13" s="18">
        <f t="shared" si="6"/>
        <v>0</v>
      </c>
      <c r="N13" s="16">
        <v>0</v>
      </c>
      <c r="O13" s="19">
        <f t="shared" ref="O13:P13" si="21">D13/7</f>
        <v>0</v>
      </c>
      <c r="P13" s="19">
        <f t="shared" si="21"/>
        <v>0</v>
      </c>
      <c r="Q13" s="16" t="e">
        <f t="shared" si="8"/>
        <v>#DIV/0!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>
        <v>0</v>
      </c>
      <c r="AB13" s="25">
        <f t="shared" si="11"/>
        <v>-0.48</v>
      </c>
      <c r="AC13" s="26">
        <v>0.79151504629629643</v>
      </c>
      <c r="AD13" s="24">
        <f t="shared" si="12"/>
        <v>0</v>
      </c>
      <c r="AE13" s="24">
        <v>-8.4600000000000009</v>
      </c>
      <c r="AF13" s="24">
        <v>-12.51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0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>
        <v>0</v>
      </c>
      <c r="AB14" s="25">
        <f t="shared" si="11"/>
        <v>-0.48</v>
      </c>
      <c r="AC14" s="26">
        <v>0.79151504629629643</v>
      </c>
      <c r="AD14" s="24">
        <f t="shared" si="12"/>
        <v>0</v>
      </c>
      <c r="AE14" s="24">
        <v>-8.4600000000000009</v>
      </c>
      <c r="AF14" s="24">
        <v>-12.51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0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0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>
        <v>0</v>
      </c>
      <c r="AB15" s="25">
        <f t="shared" si="11"/>
        <v>-0.48</v>
      </c>
      <c r="AC15" s="26">
        <v>0.79151504629629643</v>
      </c>
      <c r="AD15" s="24">
        <f t="shared" si="12"/>
        <v>0</v>
      </c>
      <c r="AE15" s="24">
        <v>-8.4600000000000009</v>
      </c>
      <c r="AF15" s="24">
        <v>-12.51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1</v>
      </c>
      <c r="F16" s="15">
        <v>0</v>
      </c>
      <c r="G16" s="15">
        <v>-1.36</v>
      </c>
      <c r="H16" s="17" t="e">
        <f t="shared" si="1"/>
        <v>#DIV/0!</v>
      </c>
      <c r="I16" s="17" t="e">
        <f t="shared" si="2"/>
        <v>#DIV/0!</v>
      </c>
      <c r="J16" s="15">
        <f t="shared" si="5"/>
        <v>-1.36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1</v>
      </c>
      <c r="O16" s="19">
        <f t="shared" ref="O16:P16" si="24">D16/7</f>
        <v>0</v>
      </c>
      <c r="P16" s="19">
        <f t="shared" si="24"/>
        <v>0.14285714285714285</v>
      </c>
      <c r="Q16" s="16">
        <f t="shared" si="8"/>
        <v>7</v>
      </c>
      <c r="R16" s="16"/>
      <c r="S16" s="27">
        <v>2.7619047619047619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0.79151504629629643</v>
      </c>
      <c r="AD16" s="24">
        <f t="shared" si="12"/>
        <v>0</v>
      </c>
      <c r="AE16" s="24">
        <v>-8.4600000000000009</v>
      </c>
      <c r="AF16" s="24">
        <v>-12.51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1</v>
      </c>
      <c r="O17" s="19">
        <f t="shared" ref="O17:P17" si="25">D17/7</f>
        <v>0</v>
      </c>
      <c r="P17" s="19">
        <f t="shared" si="25"/>
        <v>0</v>
      </c>
      <c r="Q17" s="16" t="e">
        <f t="shared" si="8"/>
        <v>#DIV/0!</v>
      </c>
      <c r="R17" s="16"/>
      <c r="S17" s="27">
        <v>3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0.79151504629629643</v>
      </c>
      <c r="AD17" s="24">
        <f t="shared" si="12"/>
        <v>0</v>
      </c>
      <c r="AE17" s="24">
        <v>-8.4600000000000009</v>
      </c>
      <c r="AF17" s="24">
        <v>-12.51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-17.47</v>
      </c>
      <c r="H18" s="17" t="e">
        <f t="shared" si="1"/>
        <v>#DIV/0!</v>
      </c>
      <c r="I18" s="17" t="e">
        <f t="shared" si="2"/>
        <v>#DIV/0!</v>
      </c>
      <c r="J18" s="15">
        <f t="shared" si="5"/>
        <v>-17.47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2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2.9803921568627452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0.79151504629629643</v>
      </c>
      <c r="AD18" s="24">
        <f t="shared" si="12"/>
        <v>0</v>
      </c>
      <c r="AE18" s="24">
        <v>-8.4600000000000009</v>
      </c>
      <c r="AF18" s="24">
        <v>-12.51</v>
      </c>
      <c r="AG18" s="24">
        <v>0</v>
      </c>
    </row>
    <row r="19" spans="1:33" ht="15.75" customHeight="1">
      <c r="A19" s="2" t="s">
        <v>47</v>
      </c>
      <c r="B19" s="2"/>
      <c r="C19" s="15">
        <f t="shared" si="4"/>
        <v>39.99</v>
      </c>
      <c r="D19" s="28">
        <v>1</v>
      </c>
      <c r="E19" s="16">
        <v>0</v>
      </c>
      <c r="F19" s="15">
        <v>39.99</v>
      </c>
      <c r="G19" s="15">
        <v>-5.1400000000000006</v>
      </c>
      <c r="H19" s="17">
        <f t="shared" si="1"/>
        <v>0.12853213303325833</v>
      </c>
      <c r="I19" s="17">
        <f t="shared" ca="1" si="2"/>
        <v>0.15611562526048184</v>
      </c>
      <c r="J19" s="15">
        <f t="shared" ca="1" si="5"/>
        <v>6.2430638541666692</v>
      </c>
      <c r="K19" s="15">
        <f t="shared" ca="1" si="3"/>
        <v>6.2430638541666692</v>
      </c>
      <c r="L19" s="16">
        <v>8</v>
      </c>
      <c r="M19" s="18">
        <f t="shared" si="6"/>
        <v>0.125</v>
      </c>
      <c r="N19" s="16">
        <v>1</v>
      </c>
      <c r="O19" s="19">
        <f t="shared" ref="O19:P19" si="27">D19/7</f>
        <v>0.14285714285714285</v>
      </c>
      <c r="P19" s="19">
        <f t="shared" si="27"/>
        <v>0</v>
      </c>
      <c r="Q19" s="16">
        <f t="shared" si="8"/>
        <v>7</v>
      </c>
      <c r="R19" s="16"/>
      <c r="S19" s="27">
        <v>3.296482412060302</v>
      </c>
      <c r="T19" s="2"/>
      <c r="U19" s="21"/>
      <c r="V19" s="22"/>
      <c r="W19" s="2">
        <v>1</v>
      </c>
      <c r="X19" s="23">
        <f t="shared" si="9"/>
        <v>1</v>
      </c>
      <c r="Y19" s="24">
        <f t="shared" si="10"/>
        <v>5.1400000000000006</v>
      </c>
      <c r="Z19" s="2">
        <v>0</v>
      </c>
      <c r="AA19" s="2" t="s">
        <v>40</v>
      </c>
      <c r="AB19" s="25">
        <f t="shared" si="11"/>
        <v>-0.69</v>
      </c>
      <c r="AC19" s="26">
        <v>0.79151504629629643</v>
      </c>
      <c r="AD19" s="24">
        <f t="shared" si="12"/>
        <v>-1.6384361458333334</v>
      </c>
      <c r="AE19" s="24">
        <v>-8.4600000000000009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SKUs!B2:BZ3000""),48,false),"""")*-1"),-12.51)</f>
        <v>-12.51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1</v>
      </c>
      <c r="O20" s="19">
        <f t="shared" ref="O20:P20" si="28">D20/7</f>
        <v>0</v>
      </c>
      <c r="P20" s="19">
        <f t="shared" si="28"/>
        <v>0</v>
      </c>
      <c r="Q20" s="16" t="e">
        <f t="shared" si="8"/>
        <v>#DIV/0!</v>
      </c>
      <c r="R20" s="16"/>
      <c r="S20" s="27">
        <v>3.605633802816901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0.79151504629629643</v>
      </c>
      <c r="AD20" s="24">
        <f t="shared" si="12"/>
        <v>0</v>
      </c>
      <c r="AE20" s="24">
        <v>-8.4600000000000009</v>
      </c>
      <c r="AF20" s="24">
        <v>-12.51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1</v>
      </c>
      <c r="O21" s="19">
        <f t="shared" ref="O21:P21" si="29">D21/7</f>
        <v>0</v>
      </c>
      <c r="P21" s="19">
        <f t="shared" si="29"/>
        <v>0</v>
      </c>
      <c r="Q21" s="16" t="e">
        <f t="shared" si="8"/>
        <v>#DIV/0!</v>
      </c>
      <c r="R21" s="16"/>
      <c r="S21" s="27">
        <v>3.6734693877551021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0.79151504629629643</v>
      </c>
      <c r="AD21" s="24">
        <f t="shared" si="12"/>
        <v>0</v>
      </c>
      <c r="AE21" s="24">
        <v>-8.4600000000000009</v>
      </c>
      <c r="AF21" s="24">
        <v>-12.51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1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3.736842105263158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0.79151504629629643</v>
      </c>
      <c r="AD22" s="24">
        <f t="shared" si="12"/>
        <v>0</v>
      </c>
      <c r="AE22" s="24">
        <v>-8.4600000000000009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SKUs!B2:BZ3000""),48,false),"""")*-1"),-12.51)</f>
        <v>-12.51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2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0.5714285714285714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0.79151504629629643</v>
      </c>
      <c r="AD23" s="24">
        <f t="shared" si="12"/>
        <v>0</v>
      </c>
      <c r="AE23" s="24">
        <v>-8.4600000000000009</v>
      </c>
      <c r="AF23" s="24">
        <v>-12.51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3</v>
      </c>
      <c r="O24" s="19">
        <f t="shared" ref="O24:P24" si="32">D24/7</f>
        <v>0</v>
      </c>
      <c r="P24" s="19">
        <f t="shared" si="32"/>
        <v>0</v>
      </c>
      <c r="Q24" s="16" t="e">
        <f t="shared" si="8"/>
        <v>#DIV/0!</v>
      </c>
      <c r="R24" s="16"/>
      <c r="S24" s="27">
        <v>0.27149321266968318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0.79151504629629643</v>
      </c>
      <c r="AD24" s="24">
        <f t="shared" si="12"/>
        <v>0</v>
      </c>
      <c r="AE24" s="24">
        <v>-8.4600000000000009</v>
      </c>
      <c r="AF24" s="24">
        <v>-12.51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12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0.35051546391752569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0.79151504629629643</v>
      </c>
      <c r="AD25" s="24">
        <f t="shared" si="12"/>
        <v>0</v>
      </c>
      <c r="AE25" s="24">
        <v>-7.78</v>
      </c>
      <c r="AF25" s="24">
        <v>-12.51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4"/>
        <v xml:space="preserve"> - </v>
      </c>
      <c r="D26" s="16">
        <v>0</v>
      </c>
      <c r="E26" s="16">
        <v>0</v>
      </c>
      <c r="F26" s="15">
        <v>0</v>
      </c>
      <c r="G26" s="15">
        <v>-12.4</v>
      </c>
      <c r="H26" s="17" t="e">
        <f t="shared" si="1"/>
        <v>#DIV/0!</v>
      </c>
      <c r="I26" s="17" t="e">
        <f t="shared" si="2"/>
        <v>#DIV/0!</v>
      </c>
      <c r="J26" s="15">
        <f t="shared" si="5"/>
        <v>-12.4</v>
      </c>
      <c r="K26" s="15" t="e">
        <f t="shared" si="3"/>
        <v>#DIV/0!</v>
      </c>
      <c r="L26" s="16">
        <v>0</v>
      </c>
      <c r="M26" s="18" t="str">
        <f t="shared" si="6"/>
        <v>-</v>
      </c>
      <c r="N26" s="16">
        <v>15</v>
      </c>
      <c r="O26" s="19">
        <f t="shared" ref="O26:P26" si="34">D26/7</f>
        <v>0</v>
      </c>
      <c r="P26" s="19">
        <f t="shared" si="34"/>
        <v>0</v>
      </c>
      <c r="Q26" s="16" t="e">
        <f t="shared" si="8"/>
        <v>#DIV/0!</v>
      </c>
      <c r="R26" s="16"/>
      <c r="S26" s="27">
        <v>0.82758620689655171</v>
      </c>
      <c r="T26" s="2" t="s">
        <v>53</v>
      </c>
      <c r="U26" s="21" t="s">
        <v>53</v>
      </c>
      <c r="V26" s="22" t="s">
        <v>53</v>
      </c>
      <c r="W26" s="2">
        <v>1</v>
      </c>
      <c r="X26" s="23">
        <f t="shared" si="9"/>
        <v>0</v>
      </c>
      <c r="Y26" s="24">
        <f t="shared" si="10"/>
        <v>12.4</v>
      </c>
      <c r="Z26" s="2">
        <v>0</v>
      </c>
      <c r="AA26" s="2" t="s">
        <v>40</v>
      </c>
      <c r="AB26" s="25">
        <f t="shared" si="11"/>
        <v>-0.69</v>
      </c>
      <c r="AC26" s="26">
        <v>0.79151504629629643</v>
      </c>
      <c r="AD26" s="24">
        <f t="shared" si="12"/>
        <v>0</v>
      </c>
      <c r="AE26" s="24">
        <v>-7.78</v>
      </c>
      <c r="AF26" s="24">
        <v>-12.51</v>
      </c>
      <c r="AG26" s="24">
        <v>0</v>
      </c>
    </row>
    <row r="27" spans="1:33" ht="15.75" customHeight="1">
      <c r="A27" s="2" t="s">
        <v>56</v>
      </c>
      <c r="B27" s="2"/>
      <c r="C27" s="15">
        <f t="shared" si="4"/>
        <v>31.99</v>
      </c>
      <c r="D27" s="16">
        <v>6</v>
      </c>
      <c r="E27" s="16">
        <v>0</v>
      </c>
      <c r="F27" s="15">
        <v>191.94</v>
      </c>
      <c r="G27" s="15">
        <v>-119.47</v>
      </c>
      <c r="H27" s="17">
        <f t="shared" si="1"/>
        <v>0.62243409398770444</v>
      </c>
      <c r="I27" s="17">
        <f t="shared" si="2"/>
        <v>-0.45791193537042835</v>
      </c>
      <c r="J27" s="15">
        <f t="shared" si="5"/>
        <v>-87.891616875000011</v>
      </c>
      <c r="K27" s="15">
        <f t="shared" si="3"/>
        <v>-14.648602812500002</v>
      </c>
      <c r="L27" s="16">
        <v>218</v>
      </c>
      <c r="M27" s="18">
        <f t="shared" si="6"/>
        <v>2.7522935779816515E-2</v>
      </c>
      <c r="N27" s="16">
        <v>20</v>
      </c>
      <c r="O27" s="19">
        <f t="shared" ref="O27:P27" si="35">D27/7</f>
        <v>0.8571428571428571</v>
      </c>
      <c r="P27" s="19">
        <f t="shared" si="35"/>
        <v>0</v>
      </c>
      <c r="Q27" s="16">
        <f t="shared" si="8"/>
        <v>23</v>
      </c>
      <c r="R27" s="16"/>
      <c r="S27" s="27">
        <v>0.5252525252525253</v>
      </c>
      <c r="T27" s="2" t="s">
        <v>53</v>
      </c>
      <c r="U27" s="21" t="s">
        <v>53</v>
      </c>
      <c r="V27" s="22" t="s">
        <v>53</v>
      </c>
      <c r="W27" s="2">
        <v>4</v>
      </c>
      <c r="X27" s="23">
        <f t="shared" si="9"/>
        <v>0.66666666666666663</v>
      </c>
      <c r="Y27" s="24">
        <f t="shared" si="10"/>
        <v>29.8675</v>
      </c>
      <c r="Z27" s="2">
        <v>0</v>
      </c>
      <c r="AA27" s="2" t="s">
        <v>40</v>
      </c>
      <c r="AB27" s="25">
        <f t="shared" si="11"/>
        <v>-0.69</v>
      </c>
      <c r="AC27" s="26">
        <v>0.79151504629629643</v>
      </c>
      <c r="AD27" s="24">
        <f t="shared" si="12"/>
        <v>-9.8306168750000005</v>
      </c>
      <c r="AE27" s="24">
        <v>-7.78</v>
      </c>
      <c r="AF27" s="24">
        <v>-12.51</v>
      </c>
      <c r="AG27" s="24">
        <v>0</v>
      </c>
    </row>
    <row r="28" spans="1:33" ht="15.75" customHeight="1">
      <c r="A28" s="2" t="s">
        <v>57</v>
      </c>
      <c r="B28" s="2"/>
      <c r="C28" s="15">
        <f t="shared" si="4"/>
        <v>31.990000000000002</v>
      </c>
      <c r="D28" s="16">
        <v>15</v>
      </c>
      <c r="E28" s="16">
        <v>0</v>
      </c>
      <c r="F28" s="15">
        <v>479.85</v>
      </c>
      <c r="G28" s="15">
        <v>-98.19</v>
      </c>
      <c r="H28" s="17">
        <f t="shared" si="1"/>
        <v>0.20462644576430133</v>
      </c>
      <c r="I28" s="17">
        <f t="shared" si="2"/>
        <v>-4.0104287147025124E-2</v>
      </c>
      <c r="J28" s="15">
        <f t="shared" si="5"/>
        <v>-19.244042187500007</v>
      </c>
      <c r="K28" s="15">
        <f t="shared" si="3"/>
        <v>-1.2829361458333337</v>
      </c>
      <c r="L28" s="16">
        <v>219</v>
      </c>
      <c r="M28" s="18">
        <f t="shared" si="6"/>
        <v>6.8493150684931503E-2</v>
      </c>
      <c r="N28" s="16">
        <v>8</v>
      </c>
      <c r="O28" s="19">
        <f t="shared" ref="O28:P28" si="36">D28/7</f>
        <v>2.1428571428571428</v>
      </c>
      <c r="P28" s="19">
        <f t="shared" si="36"/>
        <v>0</v>
      </c>
      <c r="Q28" s="16">
        <f t="shared" si="8"/>
        <v>3</v>
      </c>
      <c r="R28" s="16"/>
      <c r="S28" s="27">
        <v>0.9152542372881356</v>
      </c>
      <c r="T28" s="2" t="s">
        <v>53</v>
      </c>
      <c r="U28" s="21" t="s">
        <v>53</v>
      </c>
      <c r="V28" s="22" t="s">
        <v>53</v>
      </c>
      <c r="W28" s="2">
        <v>5</v>
      </c>
      <c r="X28" s="23">
        <f t="shared" si="9"/>
        <v>0.33333333333333331</v>
      </c>
      <c r="Y28" s="24">
        <f t="shared" si="10"/>
        <v>19.637999999999998</v>
      </c>
      <c r="Z28" s="2">
        <v>0</v>
      </c>
      <c r="AA28" s="2" t="s">
        <v>40</v>
      </c>
      <c r="AB28" s="25">
        <f t="shared" si="11"/>
        <v>-0.69</v>
      </c>
      <c r="AC28" s="26">
        <v>0.79151504629629643</v>
      </c>
      <c r="AD28" s="24">
        <f t="shared" si="12"/>
        <v>-24.576542187500003</v>
      </c>
      <c r="AE28" s="24">
        <v>-7.78</v>
      </c>
      <c r="AF28" s="24">
        <v>-12.51</v>
      </c>
      <c r="AG28" s="24">
        <v>0</v>
      </c>
    </row>
    <row r="29" spans="1:33" ht="15.75" customHeight="1">
      <c r="A29" s="2" t="s">
        <v>58</v>
      </c>
      <c r="B29" s="2"/>
      <c r="C29" s="15">
        <f t="shared" si="4"/>
        <v>27.419999999999998</v>
      </c>
      <c r="D29" s="16">
        <v>7</v>
      </c>
      <c r="E29" s="16">
        <v>0</v>
      </c>
      <c r="F29" s="15">
        <v>191.94</v>
      </c>
      <c r="G29" s="15">
        <v>-94.140000000000015</v>
      </c>
      <c r="H29" s="17">
        <f t="shared" si="1"/>
        <v>0.49046577055329799</v>
      </c>
      <c r="I29" s="17">
        <f t="shared" si="2"/>
        <v>-0.44018991883314235</v>
      </c>
      <c r="J29" s="15">
        <f t="shared" si="5"/>
        <v>-84.490053020833344</v>
      </c>
      <c r="K29" s="15">
        <f t="shared" si="3"/>
        <v>-12.070007574404764</v>
      </c>
      <c r="L29" s="16">
        <v>213</v>
      </c>
      <c r="M29" s="18">
        <f t="shared" si="6"/>
        <v>3.2863849765258218E-2</v>
      </c>
      <c r="N29" s="16">
        <v>2</v>
      </c>
      <c r="O29" s="19">
        <f t="shared" ref="O29:P29" si="37">D29/7</f>
        <v>1</v>
      </c>
      <c r="P29" s="19">
        <f t="shared" si="37"/>
        <v>0</v>
      </c>
      <c r="Q29" s="16">
        <f t="shared" si="8"/>
        <v>2</v>
      </c>
      <c r="R29" s="16"/>
      <c r="S29" s="27">
        <v>1.9633699633699631</v>
      </c>
      <c r="T29" s="2" t="s">
        <v>53</v>
      </c>
      <c r="U29" s="21" t="s">
        <v>53</v>
      </c>
      <c r="V29" s="22" t="s">
        <v>53</v>
      </c>
      <c r="W29" s="2">
        <v>11</v>
      </c>
      <c r="X29" s="23">
        <f t="shared" si="9"/>
        <v>1.5714285714285714</v>
      </c>
      <c r="Y29" s="24">
        <f t="shared" si="10"/>
        <v>7.8450000000000015</v>
      </c>
      <c r="Z29" s="2">
        <v>1</v>
      </c>
      <c r="AA29" s="2" t="s">
        <v>40</v>
      </c>
      <c r="AB29" s="25">
        <f t="shared" si="11"/>
        <v>-0.69</v>
      </c>
      <c r="AC29" s="26">
        <v>0.79151504629629643</v>
      </c>
      <c r="AD29" s="24">
        <f t="shared" si="12"/>
        <v>-11.469053020833334</v>
      </c>
      <c r="AE29" s="24">
        <v>-7.78</v>
      </c>
      <c r="AF29" s="24">
        <v>-12.51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2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2.9818181818181819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0.79151504629629643</v>
      </c>
      <c r="AD30" s="24">
        <f t="shared" si="12"/>
        <v>0</v>
      </c>
      <c r="AE30" s="24">
        <v>-7.78</v>
      </c>
      <c r="AF30" s="24">
        <v>-12.51</v>
      </c>
      <c r="AG30" s="24">
        <v>0</v>
      </c>
    </row>
    <row r="31" spans="1:33" ht="15.75" customHeight="1">
      <c r="A31" s="2" t="s">
        <v>128</v>
      </c>
      <c r="B31" s="2"/>
      <c r="C31" s="35">
        <f t="shared" si="4"/>
        <v>31.99</v>
      </c>
      <c r="D31" s="16">
        <v>4</v>
      </c>
      <c r="E31" s="16">
        <v>0</v>
      </c>
      <c r="F31" s="15">
        <v>127.96</v>
      </c>
      <c r="G31" s="15">
        <v>-33.729999999999997</v>
      </c>
      <c r="H31" s="17">
        <f t="shared" ref="H31" si="39">G31/F31*-1</f>
        <v>0.2635979993748046</v>
      </c>
      <c r="I31" s="17">
        <f t="shared" ref="I31" si="40">J31/F31</f>
        <v>-9.9075840757528386E-2</v>
      </c>
      <c r="J31" s="35">
        <f t="shared" ref="J31" si="41">F31*0.85+G31+AF31*D31+D31*AE31+AG31+AD31</f>
        <v>-12.677744583333332</v>
      </c>
      <c r="K31" s="35">
        <f t="shared" ref="K31" si="42">J31/D31</f>
        <v>-3.1694361458333331</v>
      </c>
      <c r="L31" s="16">
        <v>165</v>
      </c>
      <c r="M31" s="18">
        <f t="shared" si="6"/>
        <v>2.4242424242424242E-2</v>
      </c>
      <c r="N31" s="16">
        <v>0</v>
      </c>
      <c r="O31" s="19">
        <f t="shared" ref="O31" si="43">D31/7</f>
        <v>0.5714285714285714</v>
      </c>
      <c r="P31" s="19">
        <f t="shared" ref="P31" si="44">E31/7</f>
        <v>0</v>
      </c>
      <c r="Q31" s="16">
        <f t="shared" ref="Q31" si="45">ROUNDDOWN(N31/(O31+P31),0)</f>
        <v>0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0.79151504629629643</v>
      </c>
      <c r="AD31" s="24">
        <f t="shared" si="12"/>
        <v>-6.5537445833333337</v>
      </c>
      <c r="AE31" s="24">
        <v>-7.78</v>
      </c>
      <c r="AF31" s="24">
        <v>-12.51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6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6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67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9.1529411764705895</v>
      </c>
      <c r="D3" s="6">
        <f>SUM(D4:D99766)</f>
        <v>172</v>
      </c>
      <c r="E3" s="6"/>
      <c r="F3" s="5">
        <f t="shared" ref="F3:G3" si="0">SUM(F4:F99766)</f>
        <v>5627.3</v>
      </c>
      <c r="G3" s="5">
        <f t="shared" si="0"/>
        <v>-247.60000000000005</v>
      </c>
      <c r="H3" s="7">
        <f>G3/F3*-1</f>
        <v>4.3999786753860654E-2</v>
      </c>
      <c r="I3" s="7">
        <f>J3/F3</f>
        <v>0.50329069183159914</v>
      </c>
      <c r="J3" s="5">
        <f>SUM(J4:J99766)</f>
        <v>2832.1677101439582</v>
      </c>
      <c r="K3" s="5">
        <f>J3/D3</f>
        <v>16.466091338046269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23</v>
      </c>
      <c r="X3" s="13">
        <f>AVERAGE(X4:X99766)</f>
        <v>9.2862479659212863E-2</v>
      </c>
      <c r="Y3" s="11">
        <f>ROUND(AVERAGE(Y4:Y99766),2)</f>
        <v>8.0299999999999994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SKUs!B2:BZ3000""),48,FALSE),"""")*-1"),0)</f>
        <v>0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/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/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/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/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/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/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/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/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hidden="1" customHeight="1">
      <c r="A19" s="2" t="s">
        <v>47</v>
      </c>
      <c r="B19" s="2"/>
      <c r="C19" s="15"/>
      <c r="D19" s="28"/>
      <c r="E19" s="16"/>
      <c r="F19" s="15"/>
      <c r="G19" s="15"/>
      <c r="H19" s="17"/>
      <c r="I19" s="17"/>
      <c r="J19" s="15"/>
      <c r="K19" s="15"/>
      <c r="L19" s="16"/>
      <c r="M19" s="18"/>
      <c r="N19" s="16"/>
      <c r="O19" s="19"/>
      <c r="P19" s="19"/>
      <c r="Q19" s="16"/>
      <c r="R19" s="16"/>
      <c r="S19" s="27"/>
      <c r="T19" s="2"/>
      <c r="U19" s="21"/>
      <c r="V19" s="22"/>
      <c r="W19" s="2"/>
      <c r="X19" s="23"/>
      <c r="Y19" s="24"/>
      <c r="Z19" s="2"/>
      <c r="AA19" s="2"/>
      <c r="AB19" s="25"/>
      <c r="AC19" s="26"/>
      <c r="AD19" s="24"/>
      <c r="AE19" s="24"/>
      <c r="AF19" s="24"/>
      <c r="AG19" s="24"/>
    </row>
    <row r="20" spans="1:33" ht="15.75" hidden="1" customHeight="1">
      <c r="A20" s="2" t="s">
        <v>48</v>
      </c>
      <c r="B20" s="2"/>
      <c r="C20" s="15"/>
      <c r="D20" s="16"/>
      <c r="E20" s="16"/>
      <c r="F20" s="15"/>
      <c r="G20" s="15"/>
      <c r="H20" s="17"/>
      <c r="I20" s="17"/>
      <c r="J20" s="15"/>
      <c r="K20" s="15"/>
      <c r="L20" s="16"/>
      <c r="M20" s="18"/>
      <c r="N20" s="16"/>
      <c r="O20" s="19"/>
      <c r="P20" s="19"/>
      <c r="Q20" s="16"/>
      <c r="R20" s="16"/>
      <c r="S20" s="27"/>
      <c r="T20" s="2"/>
      <c r="U20" s="21"/>
      <c r="V20" s="22"/>
      <c r="W20" s="2"/>
      <c r="X20" s="23"/>
      <c r="Y20" s="24"/>
      <c r="Z20" s="2"/>
      <c r="AA20" s="2"/>
      <c r="AB20" s="25"/>
      <c r="AC20" s="26"/>
      <c r="AD20" s="24"/>
      <c r="AE20" s="24"/>
      <c r="AF20" s="24"/>
      <c r="AG20" s="24"/>
    </row>
    <row r="21" spans="1:33" ht="15.75" hidden="1" customHeight="1">
      <c r="A21" s="2" t="s">
        <v>49</v>
      </c>
      <c r="B21" s="2"/>
      <c r="C21" s="15"/>
      <c r="D21" s="16"/>
      <c r="E21" s="16"/>
      <c r="F21" s="15"/>
      <c r="G21" s="15"/>
      <c r="H21" s="17"/>
      <c r="I21" s="17"/>
      <c r="J21" s="15"/>
      <c r="K21" s="15"/>
      <c r="L21" s="16"/>
      <c r="M21" s="18"/>
      <c r="N21" s="16"/>
      <c r="O21" s="19"/>
      <c r="P21" s="19"/>
      <c r="Q21" s="16"/>
      <c r="R21" s="16"/>
      <c r="S21" s="27"/>
      <c r="T21" s="2"/>
      <c r="U21" s="21"/>
      <c r="V21" s="22"/>
      <c r="W21" s="2"/>
      <c r="X21" s="23"/>
      <c r="Y21" s="24"/>
      <c r="Z21" s="2"/>
      <c r="AA21" s="2"/>
      <c r="AB21" s="25"/>
      <c r="AC21" s="26"/>
      <c r="AD21" s="24"/>
      <c r="AE21" s="24"/>
      <c r="AF21" s="24"/>
      <c r="AG21" s="24"/>
    </row>
    <row r="22" spans="1:33" ht="15.75" customHeight="1">
      <c r="A22" s="2" t="s">
        <v>50</v>
      </c>
      <c r="B22" s="2"/>
      <c r="C22" s="15"/>
      <c r="D22" s="16"/>
      <c r="E22" s="16"/>
      <c r="F22" s="15"/>
      <c r="G22" s="15"/>
      <c r="H22" s="17"/>
      <c r="I22" s="17"/>
      <c r="J22" s="15"/>
      <c r="K22" s="15"/>
      <c r="L22" s="16"/>
      <c r="M22" s="18"/>
      <c r="N22" s="16"/>
      <c r="O22" s="19"/>
      <c r="P22" s="19"/>
      <c r="Q22" s="16"/>
      <c r="R22" s="16"/>
      <c r="S22" s="27"/>
      <c r="T22" s="2"/>
      <c r="U22" s="21"/>
      <c r="V22" s="22"/>
      <c r="W22" s="2"/>
      <c r="X22" s="23"/>
      <c r="Y22" s="24"/>
      <c r="Z22" s="2"/>
      <c r="AA22" s="2"/>
      <c r="AB22" s="25"/>
      <c r="AC22" s="26"/>
      <c r="AD22" s="24"/>
      <c r="AE22" s="24"/>
      <c r="AF22" s="24"/>
      <c r="AG22" s="24"/>
    </row>
    <row r="23" spans="1:33" ht="15.75" customHeight="1">
      <c r="A23" s="2" t="s">
        <v>51</v>
      </c>
      <c r="B23" s="2"/>
      <c r="C23" s="15">
        <f t="shared" ref="C23:C31" si="1">IFERROR(F23/D23," - ")</f>
        <v>34.99</v>
      </c>
      <c r="D23" s="16">
        <v>6</v>
      </c>
      <c r="E23" s="16">
        <v>0</v>
      </c>
      <c r="F23" s="15">
        <v>209.94</v>
      </c>
      <c r="G23" s="15">
        <v>0</v>
      </c>
      <c r="H23" s="17">
        <f t="shared" ref="H23:H30" si="2">G23/F23*-1</f>
        <v>0</v>
      </c>
      <c r="I23" s="17">
        <f t="shared" ref="I23:I30" si="3">J23/F23</f>
        <v>0.31960742652662649</v>
      </c>
      <c r="J23" s="15">
        <f t="shared" ref="J23:J30" si="4">F23*0.85+G23+AF23*D23+D23*AE23+AG23+AD23</f>
        <v>67.09838312499997</v>
      </c>
      <c r="K23" s="15">
        <f t="shared" ref="K23:K30" si="5">J23/D23</f>
        <v>11.183063854166662</v>
      </c>
      <c r="L23" s="16">
        <v>7</v>
      </c>
      <c r="M23" s="18">
        <f t="shared" ref="M23:M31" si="6">IFERROR(D23/L23,"-")</f>
        <v>0.8571428571428571</v>
      </c>
      <c r="N23" s="16">
        <v>225</v>
      </c>
      <c r="O23" s="19">
        <f t="shared" ref="O23:P23" si="7">D23/7</f>
        <v>0.8571428571428571</v>
      </c>
      <c r="P23" s="19">
        <f t="shared" si="7"/>
        <v>0</v>
      </c>
      <c r="Q23" s="16">
        <f t="shared" ref="Q23:Q30" si="8">ROUNDDOWN(N23/(O23+P23),0)</f>
        <v>262</v>
      </c>
      <c r="R23" s="16"/>
      <c r="S23" s="27">
        <v>0.5714285714285714</v>
      </c>
      <c r="T23" s="2"/>
      <c r="U23" s="21"/>
      <c r="V23" s="22"/>
      <c r="W23" s="2">
        <v>0</v>
      </c>
      <c r="X23" s="23">
        <f t="shared" ref="X23:X30" si="9">IFERROR(W23/D23,0)</f>
        <v>0</v>
      </c>
      <c r="Y23" s="24">
        <f t="shared" ref="Y23:Y30" si="10">IFERROR(G23/(W23+Z23)*-1,0)</f>
        <v>0</v>
      </c>
      <c r="Z23" s="2">
        <v>0</v>
      </c>
      <c r="AA23" s="2" t="s">
        <v>40</v>
      </c>
      <c r="AB23" s="25">
        <f t="shared" ref="AB23:AB31" si="11">IF(OR(AA23="UsLargeStandardSize",AA23="UsSmallStandardSize"),-0.69,-0.48)</f>
        <v>-0.69</v>
      </c>
      <c r="AC23" s="26">
        <v>0.79151504629629643</v>
      </c>
      <c r="AD23" s="24">
        <f t="shared" ref="AD23:AD31" si="12">IFERROR(AB23*AC23*D23*3,0)</f>
        <v>-9.8306168750000005</v>
      </c>
      <c r="AE23" s="24">
        <v>-8.4600000000000009</v>
      </c>
      <c r="AF23" s="24">
        <v>-8.4600000000000009</v>
      </c>
      <c r="AG23" s="24">
        <v>0</v>
      </c>
    </row>
    <row r="24" spans="1:33" ht="15.75" customHeight="1">
      <c r="A24" s="2" t="s">
        <v>52</v>
      </c>
      <c r="B24" s="2"/>
      <c r="C24" s="15">
        <f t="shared" si="1"/>
        <v>34.99</v>
      </c>
      <c r="D24" s="16">
        <v>3</v>
      </c>
      <c r="E24" s="16">
        <v>0</v>
      </c>
      <c r="F24" s="15">
        <v>104.97</v>
      </c>
      <c r="G24" s="15">
        <v>0</v>
      </c>
      <c r="H24" s="17">
        <f t="shared" si="2"/>
        <v>0</v>
      </c>
      <c r="I24" s="17">
        <f t="shared" si="3"/>
        <v>0.31960742652662649</v>
      </c>
      <c r="J24" s="15">
        <f t="shared" si="4"/>
        <v>33.549191562499985</v>
      </c>
      <c r="K24" s="15">
        <f t="shared" si="5"/>
        <v>11.183063854166662</v>
      </c>
      <c r="L24" s="16">
        <v>10</v>
      </c>
      <c r="M24" s="18">
        <f t="shared" si="6"/>
        <v>0.3</v>
      </c>
      <c r="N24" s="16">
        <v>208</v>
      </c>
      <c r="O24" s="19">
        <f t="shared" ref="O24:P24" si="13">D24/7</f>
        <v>0.42857142857142855</v>
      </c>
      <c r="P24" s="19">
        <f t="shared" si="13"/>
        <v>0</v>
      </c>
      <c r="Q24" s="16">
        <f t="shared" si="8"/>
        <v>485</v>
      </c>
      <c r="R24" s="16"/>
      <c r="S24" s="27">
        <v>0.27149321266968318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0.79151504629629643</v>
      </c>
      <c r="AD24" s="24">
        <f t="shared" si="12"/>
        <v>-4.9153084375000002</v>
      </c>
      <c r="AE24" s="24">
        <v>-8.4600000000000009</v>
      </c>
      <c r="AF24" s="24">
        <v>-8.4600000000000009</v>
      </c>
      <c r="AG24" s="24">
        <v>0</v>
      </c>
    </row>
    <row r="25" spans="1:33" ht="15.75" customHeight="1">
      <c r="A25" s="2" t="s">
        <v>54</v>
      </c>
      <c r="B25" s="2"/>
      <c r="C25" s="15">
        <f t="shared" si="1"/>
        <v>34.989999999999995</v>
      </c>
      <c r="D25" s="16">
        <v>5</v>
      </c>
      <c r="E25" s="16">
        <v>0</v>
      </c>
      <c r="F25" s="15">
        <v>174.95</v>
      </c>
      <c r="G25" s="15">
        <v>0</v>
      </c>
      <c r="H25" s="17">
        <f t="shared" si="2"/>
        <v>0</v>
      </c>
      <c r="I25" s="17">
        <f t="shared" si="3"/>
        <v>0.58061341548180423</v>
      </c>
      <c r="J25" s="15">
        <f t="shared" si="4"/>
        <v>101.57831703854164</v>
      </c>
      <c r="K25" s="15">
        <f t="shared" si="5"/>
        <v>20.315663407708328</v>
      </c>
      <c r="L25" s="16">
        <v>30</v>
      </c>
      <c r="M25" s="18">
        <f t="shared" si="6"/>
        <v>0.16666666666666666</v>
      </c>
      <c r="N25" s="16">
        <v>165</v>
      </c>
      <c r="O25" s="19">
        <f t="shared" ref="O25:P25" si="14">D25/7</f>
        <v>0.7142857142857143</v>
      </c>
      <c r="P25" s="19">
        <f t="shared" si="14"/>
        <v>0</v>
      </c>
      <c r="Q25" s="16">
        <f t="shared" si="8"/>
        <v>231</v>
      </c>
      <c r="R25" s="16"/>
      <c r="S25" s="27">
        <v>0.35051546391752569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0.7950901412037038</v>
      </c>
      <c r="AD25" s="24">
        <f t="shared" si="12"/>
        <v>-8.2291829614583349</v>
      </c>
      <c r="AE25" s="24">
        <v>-7.78</v>
      </c>
      <c r="AF25" s="24">
        <v>0</v>
      </c>
      <c r="AG25" s="24">
        <v>0</v>
      </c>
    </row>
    <row r="26" spans="1:33" ht="15.75" customHeight="1">
      <c r="A26" s="2" t="s">
        <v>55</v>
      </c>
      <c r="B26" s="2"/>
      <c r="C26" s="15">
        <f t="shared" si="1"/>
        <v>31.99</v>
      </c>
      <c r="D26" s="16">
        <v>20</v>
      </c>
      <c r="E26" s="16">
        <v>0</v>
      </c>
      <c r="F26" s="15">
        <v>639.79999999999995</v>
      </c>
      <c r="G26" s="15">
        <v>-3.96</v>
      </c>
      <c r="H26" s="17">
        <f t="shared" si="2"/>
        <v>6.1894341981869336E-3</v>
      </c>
      <c r="I26" s="17">
        <f t="shared" si="3"/>
        <v>0.54916109433286431</v>
      </c>
      <c r="J26" s="15">
        <f t="shared" si="4"/>
        <v>351.35326815416653</v>
      </c>
      <c r="K26" s="15">
        <f t="shared" si="5"/>
        <v>17.567663407708327</v>
      </c>
      <c r="L26" s="16">
        <v>97</v>
      </c>
      <c r="M26" s="18">
        <f t="shared" si="6"/>
        <v>0.20618556701030927</v>
      </c>
      <c r="N26" s="16">
        <v>147</v>
      </c>
      <c r="O26" s="19">
        <f t="shared" ref="O26:P26" si="15">D26/7</f>
        <v>2.8571428571428572</v>
      </c>
      <c r="P26" s="19">
        <f t="shared" si="15"/>
        <v>0</v>
      </c>
      <c r="Q26" s="16">
        <f t="shared" si="8"/>
        <v>51</v>
      </c>
      <c r="R26" s="16"/>
      <c r="S26" s="27">
        <v>0.82758620689655171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0.7950901412037038</v>
      </c>
      <c r="AD26" s="24">
        <f t="shared" si="12"/>
        <v>-32.91673184583334</v>
      </c>
      <c r="AE26" s="24">
        <v>-7.78</v>
      </c>
      <c r="AF26" s="24">
        <v>0</v>
      </c>
      <c r="AG26" s="24">
        <v>0</v>
      </c>
    </row>
    <row r="27" spans="1:33" ht="15.75" customHeight="1">
      <c r="A27" s="2" t="s">
        <v>56</v>
      </c>
      <c r="B27" s="2"/>
      <c r="C27" s="15">
        <f t="shared" si="1"/>
        <v>31.99</v>
      </c>
      <c r="D27" s="16">
        <v>16</v>
      </c>
      <c r="E27" s="16">
        <v>0</v>
      </c>
      <c r="F27" s="15">
        <v>511.84</v>
      </c>
      <c r="G27" s="15">
        <v>-47.930000000000007</v>
      </c>
      <c r="H27" s="17">
        <f t="shared" si="2"/>
        <v>9.3642544545170389E-2</v>
      </c>
      <c r="I27" s="17">
        <f t="shared" si="3"/>
        <v>0.46170798398588087</v>
      </c>
      <c r="J27" s="15">
        <f t="shared" si="4"/>
        <v>236.32061452333326</v>
      </c>
      <c r="K27" s="15">
        <f t="shared" si="5"/>
        <v>14.770038407708329</v>
      </c>
      <c r="L27" s="16">
        <v>218</v>
      </c>
      <c r="M27" s="18">
        <f t="shared" si="6"/>
        <v>7.3394495412844041E-2</v>
      </c>
      <c r="N27" s="16">
        <v>126</v>
      </c>
      <c r="O27" s="19">
        <f t="shared" ref="O27:P27" si="16">D27/7</f>
        <v>2.2857142857142856</v>
      </c>
      <c r="P27" s="19">
        <f t="shared" si="16"/>
        <v>0</v>
      </c>
      <c r="Q27" s="16">
        <f t="shared" si="8"/>
        <v>55</v>
      </c>
      <c r="R27" s="16"/>
      <c r="S27" s="27">
        <v>0.5252525252525253</v>
      </c>
      <c r="T27" s="2" t="s">
        <v>53</v>
      </c>
      <c r="U27" s="21" t="s">
        <v>53</v>
      </c>
      <c r="V27" s="22" t="s">
        <v>53</v>
      </c>
      <c r="W27" s="2">
        <v>2</v>
      </c>
      <c r="X27" s="23">
        <f t="shared" si="9"/>
        <v>0.125</v>
      </c>
      <c r="Y27" s="24">
        <f t="shared" si="10"/>
        <v>23.965000000000003</v>
      </c>
      <c r="Z27" s="2">
        <v>0</v>
      </c>
      <c r="AA27" s="2" t="s">
        <v>40</v>
      </c>
      <c r="AB27" s="25">
        <f t="shared" si="11"/>
        <v>-0.69</v>
      </c>
      <c r="AC27" s="26">
        <v>0.7950901412037038</v>
      </c>
      <c r="AD27" s="24">
        <f t="shared" si="12"/>
        <v>-26.333385476666667</v>
      </c>
      <c r="AE27" s="24">
        <v>-7.78</v>
      </c>
      <c r="AF27" s="24">
        <v>0</v>
      </c>
      <c r="AG27" s="24">
        <v>0</v>
      </c>
    </row>
    <row r="28" spans="1:33" ht="15.75" customHeight="1">
      <c r="A28" s="2" t="s">
        <v>57</v>
      </c>
      <c r="B28" s="2"/>
      <c r="C28" s="15">
        <f t="shared" si="1"/>
        <v>31.990000000000002</v>
      </c>
      <c r="D28" s="16">
        <v>13</v>
      </c>
      <c r="E28" s="16">
        <v>0</v>
      </c>
      <c r="F28" s="15">
        <v>415.87</v>
      </c>
      <c r="G28" s="15">
        <v>-44.72</v>
      </c>
      <c r="H28" s="17">
        <f t="shared" si="2"/>
        <v>0.10753360425132853</v>
      </c>
      <c r="I28" s="17">
        <f t="shared" si="3"/>
        <v>0.44781692427972281</v>
      </c>
      <c r="J28" s="15">
        <f t="shared" si="4"/>
        <v>186.23362430020833</v>
      </c>
      <c r="K28" s="15">
        <f t="shared" si="5"/>
        <v>14.325663407708333</v>
      </c>
      <c r="L28" s="16">
        <v>219</v>
      </c>
      <c r="M28" s="18">
        <f t="shared" si="6"/>
        <v>5.9360730593607303E-2</v>
      </c>
      <c r="N28" s="16">
        <v>117</v>
      </c>
      <c r="O28" s="19">
        <f t="shared" ref="O28:P28" si="17">D28/7</f>
        <v>1.8571428571428572</v>
      </c>
      <c r="P28" s="19">
        <f t="shared" si="17"/>
        <v>0</v>
      </c>
      <c r="Q28" s="16">
        <f t="shared" si="8"/>
        <v>63</v>
      </c>
      <c r="R28" s="16"/>
      <c r="S28" s="27">
        <v>0.9152542372881356</v>
      </c>
      <c r="T28" s="2" t="s">
        <v>53</v>
      </c>
      <c r="U28" s="21" t="s">
        <v>53</v>
      </c>
      <c r="V28" s="22" t="s">
        <v>53</v>
      </c>
      <c r="W28" s="2">
        <v>3</v>
      </c>
      <c r="X28" s="23">
        <f t="shared" si="9"/>
        <v>0.23076923076923078</v>
      </c>
      <c r="Y28" s="24">
        <f t="shared" si="10"/>
        <v>14.906666666666666</v>
      </c>
      <c r="Z28" s="2">
        <v>0</v>
      </c>
      <c r="AA28" s="2" t="s">
        <v>40</v>
      </c>
      <c r="AB28" s="25">
        <f t="shared" si="11"/>
        <v>-0.69</v>
      </c>
      <c r="AC28" s="26">
        <v>0.7950901412037038</v>
      </c>
      <c r="AD28" s="24">
        <f t="shared" si="12"/>
        <v>-21.395875699791667</v>
      </c>
      <c r="AE28" s="24">
        <v>-7.78</v>
      </c>
      <c r="AF28" s="24">
        <v>0</v>
      </c>
      <c r="AG28" s="24">
        <v>0</v>
      </c>
    </row>
    <row r="29" spans="1:33" ht="15.75" customHeight="1">
      <c r="A29" s="2" t="s">
        <v>58</v>
      </c>
      <c r="B29" s="2"/>
      <c r="C29" s="15">
        <f t="shared" si="1"/>
        <v>31.99</v>
      </c>
      <c r="D29" s="16">
        <v>38</v>
      </c>
      <c r="E29" s="16">
        <v>0</v>
      </c>
      <c r="F29" s="15">
        <v>1215.6199999999999</v>
      </c>
      <c r="G29" s="15">
        <v>-46.600000000000009</v>
      </c>
      <c r="H29" s="17">
        <f t="shared" si="2"/>
        <v>3.8334347904772886E-2</v>
      </c>
      <c r="I29" s="17">
        <f t="shared" si="3"/>
        <v>0.51701618062627841</v>
      </c>
      <c r="J29" s="15">
        <f t="shared" si="4"/>
        <v>628.4952094929165</v>
      </c>
      <c r="K29" s="15">
        <f t="shared" si="5"/>
        <v>16.539347618234643</v>
      </c>
      <c r="L29" s="16">
        <v>213</v>
      </c>
      <c r="M29" s="18">
        <f t="shared" si="6"/>
        <v>0.17840375586854459</v>
      </c>
      <c r="N29" s="16">
        <v>67</v>
      </c>
      <c r="O29" s="19">
        <f t="shared" ref="O29:P29" si="18">D29/7</f>
        <v>5.4285714285714288</v>
      </c>
      <c r="P29" s="19">
        <f t="shared" si="18"/>
        <v>0</v>
      </c>
      <c r="Q29" s="16">
        <f t="shared" si="8"/>
        <v>12</v>
      </c>
      <c r="R29" s="16"/>
      <c r="S29" s="27">
        <v>1.9633699633699631</v>
      </c>
      <c r="T29" s="2" t="s">
        <v>53</v>
      </c>
      <c r="U29" s="21" t="s">
        <v>53</v>
      </c>
      <c r="V29" s="22" t="s">
        <v>53</v>
      </c>
      <c r="W29" s="2">
        <v>12</v>
      </c>
      <c r="X29" s="23">
        <f t="shared" si="9"/>
        <v>0.31578947368421051</v>
      </c>
      <c r="Y29" s="24">
        <f t="shared" si="10"/>
        <v>3.5846153846153852</v>
      </c>
      <c r="Z29" s="2">
        <v>1</v>
      </c>
      <c r="AA29" s="2" t="s">
        <v>40</v>
      </c>
      <c r="AB29" s="25">
        <f t="shared" si="11"/>
        <v>-0.69</v>
      </c>
      <c r="AC29" s="26">
        <v>0.7950901412037038</v>
      </c>
      <c r="AD29" s="24">
        <f t="shared" si="12"/>
        <v>-62.541790507083334</v>
      </c>
      <c r="AE29" s="24">
        <v>-7.78</v>
      </c>
      <c r="AF29" s="24">
        <v>0</v>
      </c>
      <c r="AG29" s="24">
        <v>0</v>
      </c>
    </row>
    <row r="30" spans="1:33" ht="15.75" customHeight="1">
      <c r="A30" s="2" t="s">
        <v>59</v>
      </c>
      <c r="B30" s="2"/>
      <c r="C30" s="15">
        <f t="shared" si="1"/>
        <v>32.728333333333332</v>
      </c>
      <c r="D30" s="16">
        <v>42</v>
      </c>
      <c r="E30" s="16">
        <v>0</v>
      </c>
      <c r="F30" s="15">
        <v>1374.59</v>
      </c>
      <c r="G30" s="15">
        <v>-59.3</v>
      </c>
      <c r="H30" s="17">
        <f t="shared" si="2"/>
        <v>4.3140136331560684E-2</v>
      </c>
      <c r="I30" s="17">
        <f t="shared" si="3"/>
        <v>0.51885752342425739</v>
      </c>
      <c r="J30" s="15">
        <f t="shared" si="4"/>
        <v>713.21636312374994</v>
      </c>
      <c r="K30" s="15">
        <f t="shared" si="5"/>
        <v>16.981341979136904</v>
      </c>
      <c r="L30" s="16">
        <v>176</v>
      </c>
      <c r="M30" s="18">
        <f t="shared" si="6"/>
        <v>0.23863636363636365</v>
      </c>
      <c r="N30" s="16">
        <v>34</v>
      </c>
      <c r="O30" s="19">
        <f t="shared" ref="O30:P30" si="19">D30/7</f>
        <v>6</v>
      </c>
      <c r="P30" s="19">
        <f t="shared" si="19"/>
        <v>0</v>
      </c>
      <c r="Q30" s="16">
        <f t="shared" si="8"/>
        <v>5</v>
      </c>
      <c r="R30" s="16"/>
      <c r="S30" s="27">
        <v>2.9818181818181819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4</v>
      </c>
      <c r="X30" s="23">
        <f t="shared" si="9"/>
        <v>9.5238095238095233E-2</v>
      </c>
      <c r="Y30" s="24">
        <f t="shared" si="10"/>
        <v>14.824999999999999</v>
      </c>
      <c r="Z30" s="2">
        <v>0</v>
      </c>
      <c r="AA30" s="2" t="s">
        <v>40</v>
      </c>
      <c r="AB30" s="25">
        <f t="shared" si="11"/>
        <v>-0.69</v>
      </c>
      <c r="AC30" s="26">
        <v>0.7950901412037038</v>
      </c>
      <c r="AD30" s="24">
        <f t="shared" si="12"/>
        <v>-69.125136876249996</v>
      </c>
      <c r="AE30" s="24">
        <v>-7.78</v>
      </c>
      <c r="AF30" s="24">
        <v>0</v>
      </c>
      <c r="AG30" s="24">
        <v>0</v>
      </c>
    </row>
    <row r="31" spans="1:33" ht="15.75" customHeight="1">
      <c r="A31" s="2" t="s">
        <v>128</v>
      </c>
      <c r="B31" s="2"/>
      <c r="C31" s="35">
        <f t="shared" si="1"/>
        <v>33.783448275862071</v>
      </c>
      <c r="D31" s="16">
        <v>29</v>
      </c>
      <c r="E31" s="16">
        <v>0</v>
      </c>
      <c r="F31" s="15">
        <v>979.72</v>
      </c>
      <c r="G31" s="15">
        <v>-45.09</v>
      </c>
      <c r="H31" s="17">
        <f t="shared" ref="H31" si="20">G31/F31*-1</f>
        <v>4.6023353611235863E-2</v>
      </c>
      <c r="I31" s="17">
        <f t="shared" ref="I31" si="21">J31/F31</f>
        <v>0.52496911242349009</v>
      </c>
      <c r="J31" s="35">
        <f t="shared" ref="J31" si="22">F31*0.85+G31+AF31*D31+D31*AE31+AG31+AD31</f>
        <v>514.32273882354173</v>
      </c>
      <c r="K31" s="35">
        <f t="shared" ref="K31" si="23">J31/D31</f>
        <v>17.735266855984197</v>
      </c>
      <c r="L31" s="16">
        <v>165</v>
      </c>
      <c r="M31" s="18">
        <f t="shared" si="6"/>
        <v>0.17575757575757575</v>
      </c>
      <c r="N31" s="16">
        <v>9</v>
      </c>
      <c r="O31" s="19">
        <f t="shared" ref="O31" si="24">D31/7</f>
        <v>4.1428571428571432</v>
      </c>
      <c r="P31" s="19">
        <f t="shared" ref="P31" si="25">E31/7</f>
        <v>0</v>
      </c>
      <c r="Q31" s="16">
        <f t="shared" ref="Q31" si="26">ROUNDDOWN(N31/(O31+P31),0)</f>
        <v>2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1.955555555555555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2</v>
      </c>
      <c r="X31" s="23">
        <f t="shared" ref="X31" si="27">IFERROR(W31/D31,0)</f>
        <v>6.8965517241379309E-2</v>
      </c>
      <c r="Y31" s="24">
        <f t="shared" ref="Y31" si="28">IFERROR(G31/(W31+Z31)*-1,0)</f>
        <v>15.030000000000001</v>
      </c>
      <c r="Z31" s="2">
        <v>1</v>
      </c>
      <c r="AA31" s="2" t="s">
        <v>40</v>
      </c>
      <c r="AB31" s="25">
        <f t="shared" si="11"/>
        <v>-0.69</v>
      </c>
      <c r="AC31" s="26">
        <v>0.7950901412037038</v>
      </c>
      <c r="AD31" s="24">
        <f t="shared" si="12"/>
        <v>-47.72926117645833</v>
      </c>
      <c r="AE31" s="24">
        <v>-7.78</v>
      </c>
      <c r="AF31" s="24">
        <v>0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IFERROR(__xludf.DUMMYFUNCTION("IFERROR(VLOOKUP(B2,IMPORTRANGE(""https://docs.google.com/spreadsheets/d/1V-qh4gaE8Fnon_cFgLuR_3iyE-fuVbrHr9YQylaPLK4/edit#gid=0"",""Sheet1!A2:F100""),2,FALSE),"""")"),"Oven Mitt Two Shots")</f>
        <v>Oven Mitt Two Shots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IFERROR(__xludf.DUMMYFUNCTION("IFERROR(VLOOKUP(B2,IMPORTRANGE(""https://docs.google.com/spreadsheets/d/1V-qh4gaE8Fnon_cFgLuR_3iyE-fuVbrHr9YQylaPLK4/edit?usp=sharing"",""Sheet1!A1:AA1000""),3,FALSE),"""")"),"B0874WLBRM")</f>
        <v>B0874WLBRM</v>
      </c>
      <c r="B2" s="4" t="s">
        <v>68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8.3058823529411772</v>
      </c>
      <c r="D3" s="6">
        <f>SUM(D4:D99766)</f>
        <v>1</v>
      </c>
      <c r="E3" s="6"/>
      <c r="F3" s="5">
        <f t="shared" ref="F3:G3" si="0">SUM(F4:F99766)</f>
        <v>14.99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0.37139303856737821</v>
      </c>
      <c r="J3" s="5">
        <f ca="1">SUM(J4:J99766)</f>
        <v>5.5671816481249996</v>
      </c>
      <c r="K3" s="5">
        <f t="shared" ref="K3:K30" ca="1" si="3">J3/D3</f>
        <v>5.5671816481249996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3" s="14">
        <f>SUM(AG4:AG99766)</f>
        <v>0</v>
      </c>
    </row>
    <row r="4" spans="1:33" ht="15.75" customHeight="1">
      <c r="A4" s="2" t="s">
        <v>31</v>
      </c>
      <c r="B4" s="2"/>
      <c r="C4" s="15" t="str">
        <f t="shared" ref="C4:C31" si="4">IFERROR(F4/D4," - ")</f>
        <v xml:space="preserve"> - </v>
      </c>
      <c r="D4" s="16">
        <v>0</v>
      </c>
      <c r="E4" s="16">
        <v>0</v>
      </c>
      <c r="F4" s="15">
        <v>0</v>
      </c>
      <c r="G4" s="15">
        <v>0</v>
      </c>
      <c r="H4" s="17" t="e">
        <f t="shared" si="1"/>
        <v>#DIV/0!</v>
      </c>
      <c r="I4" s="17" t="e">
        <f t="shared" si="2"/>
        <v>#DIV/0!</v>
      </c>
      <c r="J4" s="15">
        <f t="shared" ref="J4:J30" si="5">F4*0.85+G4+AF4*D4+D4*AE4+AG4+AD4</f>
        <v>0</v>
      </c>
      <c r="K4" s="15" t="e">
        <f t="shared" si="3"/>
        <v>#DIV/0!</v>
      </c>
      <c r="L4" s="16">
        <v>0</v>
      </c>
      <c r="M4" s="18" t="str">
        <f t="shared" ref="M4:M31" si="6">IFERROR(D4/L4,"-")</f>
        <v>-</v>
      </c>
      <c r="N4" s="16">
        <v>0</v>
      </c>
      <c r="O4" s="19">
        <f t="shared" ref="O4:P4" si="7">D4/7</f>
        <v>0</v>
      </c>
      <c r="P4" s="19">
        <f t="shared" si="7"/>
        <v>0</v>
      </c>
      <c r="Q4" s="16" t="e">
        <f t="shared" ref="Q4:Q30" si="8">ROUNDDOWN(N4/(O4+P4),0)</f>
        <v>#DIV/0!</v>
      </c>
      <c r="R4" s="16"/>
      <c r="S4" s="20">
        <v>1.6157205240174599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5.5226256944444441E-2</v>
      </c>
      <c r="AD4" s="24">
        <f t="shared" ref="AD4:AD31" si="12">IFERROR(AB4*AC4*D4*3,0)</f>
        <v>0</v>
      </c>
      <c r="AE4" s="24">
        <v>-3.31</v>
      </c>
      <c r="AF4" s="24">
        <v>-3.75</v>
      </c>
      <c r="AG4" s="24">
        <v>0</v>
      </c>
    </row>
    <row r="5" spans="1:33" ht="15.75" customHeight="1">
      <c r="A5" s="2" t="s">
        <v>32</v>
      </c>
      <c r="B5" s="2"/>
      <c r="C5" s="15">
        <f t="shared" si="4"/>
        <v>14.99</v>
      </c>
      <c r="D5" s="16">
        <v>1</v>
      </c>
      <c r="E5" s="16">
        <v>0</v>
      </c>
      <c r="F5" s="15">
        <v>14.99</v>
      </c>
      <c r="G5" s="15">
        <v>0</v>
      </c>
      <c r="H5" s="17">
        <f t="shared" si="1"/>
        <v>0</v>
      </c>
      <c r="I5" s="17">
        <f t="shared" si="2"/>
        <v>0.37139303856737821</v>
      </c>
      <c r="J5" s="15">
        <f t="shared" si="5"/>
        <v>5.5671816481249996</v>
      </c>
      <c r="K5" s="15">
        <f t="shared" si="3"/>
        <v>5.5671816481249996</v>
      </c>
      <c r="L5" s="16">
        <v>2</v>
      </c>
      <c r="M5" s="18">
        <f t="shared" si="6"/>
        <v>0.5</v>
      </c>
      <c r="N5" s="16">
        <v>0</v>
      </c>
      <c r="O5" s="19">
        <f t="shared" ref="O5:P5" si="13">D5/7</f>
        <v>0.14285714285714285</v>
      </c>
      <c r="P5" s="19">
        <f t="shared" si="13"/>
        <v>0</v>
      </c>
      <c r="Q5" s="16">
        <f t="shared" si="8"/>
        <v>0</v>
      </c>
      <c r="R5" s="16"/>
      <c r="S5" s="20" t="e">
        <v>#N/A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5.5226256944444441E-2</v>
      </c>
      <c r="AD5" s="24">
        <f t="shared" si="12"/>
        <v>-0.11431835187499997</v>
      </c>
      <c r="AE5" s="24">
        <v>-3.31</v>
      </c>
      <c r="AF5" s="24">
        <v>-3.75</v>
      </c>
      <c r="AG5" s="24">
        <v>0</v>
      </c>
    </row>
    <row r="6" spans="1:33" ht="15.75" customHeight="1">
      <c r="A6" s="2" t="s">
        <v>33</v>
      </c>
      <c r="B6" s="2"/>
      <c r="C6" s="15" t="str">
        <f t="shared" si="4"/>
        <v xml:space="preserve"> - </v>
      </c>
      <c r="D6" s="16">
        <v>0</v>
      </c>
      <c r="E6" s="16">
        <v>0</v>
      </c>
      <c r="F6" s="15">
        <v>0</v>
      </c>
      <c r="G6" s="15">
        <v>0</v>
      </c>
      <c r="H6" s="17" t="e">
        <f t="shared" si="1"/>
        <v>#DIV/0!</v>
      </c>
      <c r="I6" s="17" t="e">
        <f t="shared" si="2"/>
        <v>#DIV/0!</v>
      </c>
      <c r="J6" s="15">
        <f t="shared" si="5"/>
        <v>0</v>
      </c>
      <c r="K6" s="15" t="e">
        <f t="shared" si="3"/>
        <v>#DIV/0!</v>
      </c>
      <c r="L6" s="16">
        <v>0</v>
      </c>
      <c r="M6" s="18" t="str">
        <f t="shared" si="6"/>
        <v>-</v>
      </c>
      <c r="N6" s="16">
        <v>0</v>
      </c>
      <c r="O6" s="19">
        <f t="shared" ref="O6:P6" si="14">D6/7</f>
        <v>0</v>
      </c>
      <c r="P6" s="19">
        <f t="shared" si="14"/>
        <v>0</v>
      </c>
      <c r="Q6" s="16" t="e">
        <f t="shared" si="8"/>
        <v>#DIV/0!</v>
      </c>
      <c r="R6" s="16"/>
      <c r="S6" s="20">
        <v>0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5.5226256944444441E-2</v>
      </c>
      <c r="AD6" s="24">
        <f t="shared" si="12"/>
        <v>0</v>
      </c>
      <c r="AE6" s="24">
        <v>0</v>
      </c>
      <c r="AF6" s="24">
        <v>-3.75</v>
      </c>
      <c r="AG6" s="24">
        <v>0</v>
      </c>
    </row>
    <row r="7" spans="1:33" ht="15.75" customHeight="1">
      <c r="A7" s="2" t="s">
        <v>34</v>
      </c>
      <c r="B7" s="2"/>
      <c r="C7" s="15" t="str">
        <f t="shared" si="4"/>
        <v xml:space="preserve"> - </v>
      </c>
      <c r="D7" s="16">
        <v>0</v>
      </c>
      <c r="E7" s="16">
        <v>0</v>
      </c>
      <c r="F7" s="15">
        <v>0</v>
      </c>
      <c r="G7" s="15">
        <v>0</v>
      </c>
      <c r="H7" s="17" t="e">
        <f t="shared" si="1"/>
        <v>#DIV/0!</v>
      </c>
      <c r="I7" s="17" t="e">
        <f t="shared" si="2"/>
        <v>#DIV/0!</v>
      </c>
      <c r="J7" s="15">
        <f t="shared" si="5"/>
        <v>0</v>
      </c>
      <c r="K7" s="15" t="e">
        <f t="shared" si="3"/>
        <v>#DIV/0!</v>
      </c>
      <c r="L7" s="16">
        <v>0</v>
      </c>
      <c r="M7" s="18" t="str">
        <f t="shared" si="6"/>
        <v>-</v>
      </c>
      <c r="N7" s="16">
        <v>0</v>
      </c>
      <c r="O7" s="19">
        <f t="shared" ref="O7:P7" si="15">D7/7</f>
        <v>0</v>
      </c>
      <c r="P7" s="19">
        <f t="shared" si="15"/>
        <v>0</v>
      </c>
      <c r="Q7" s="16" t="e">
        <f t="shared" si="8"/>
        <v>#DIV/0!</v>
      </c>
      <c r="R7" s="16"/>
      <c r="S7" s="20">
        <v>0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5.5226256944444441E-2</v>
      </c>
      <c r="AD7" s="24">
        <f t="shared" si="12"/>
        <v>0</v>
      </c>
      <c r="AE7" s="24">
        <v>0</v>
      </c>
      <c r="AF7" s="24">
        <v>-3.75</v>
      </c>
      <c r="AG7" s="24">
        <v>0</v>
      </c>
    </row>
    <row r="8" spans="1:33" ht="15.75" customHeight="1">
      <c r="A8" s="2" t="s">
        <v>35</v>
      </c>
      <c r="B8" s="2"/>
      <c r="C8" s="15" t="str">
        <f t="shared" si="4"/>
        <v xml:space="preserve"> - </v>
      </c>
      <c r="D8" s="16">
        <v>0</v>
      </c>
      <c r="E8" s="16">
        <v>0</v>
      </c>
      <c r="F8" s="15">
        <v>0</v>
      </c>
      <c r="G8" s="15">
        <v>0</v>
      </c>
      <c r="H8" s="17" t="e">
        <f t="shared" si="1"/>
        <v>#DIV/0!</v>
      </c>
      <c r="I8" s="17" t="e">
        <f t="shared" si="2"/>
        <v>#DIV/0!</v>
      </c>
      <c r="J8" s="15">
        <f t="shared" si="5"/>
        <v>0</v>
      </c>
      <c r="K8" s="15" t="e">
        <f t="shared" si="3"/>
        <v>#DIV/0!</v>
      </c>
      <c r="L8" s="16">
        <v>0</v>
      </c>
      <c r="M8" s="18" t="str">
        <f t="shared" si="6"/>
        <v>-</v>
      </c>
      <c r="N8" s="16">
        <v>0</v>
      </c>
      <c r="O8" s="19">
        <f t="shared" ref="O8:P8" si="16">D8/7</f>
        <v>0</v>
      </c>
      <c r="P8" s="19">
        <f t="shared" si="16"/>
        <v>0</v>
      </c>
      <c r="Q8" s="16" t="e">
        <f t="shared" si="8"/>
        <v>#DIV/0!</v>
      </c>
      <c r="R8" s="16"/>
      <c r="S8" s="20">
        <v>0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5.5226256944444441E-2</v>
      </c>
      <c r="AD8" s="24">
        <f t="shared" si="12"/>
        <v>0</v>
      </c>
      <c r="AE8" s="24">
        <v>-3.31</v>
      </c>
      <c r="AF8" s="24">
        <v>-3.75</v>
      </c>
      <c r="AG8" s="24">
        <v>0</v>
      </c>
    </row>
    <row r="9" spans="1:33" ht="15.75" customHeight="1">
      <c r="A9" s="2" t="s">
        <v>36</v>
      </c>
      <c r="B9" s="2"/>
      <c r="C9" s="15" t="str">
        <f t="shared" si="4"/>
        <v xml:space="preserve"> - </v>
      </c>
      <c r="D9" s="16">
        <v>0</v>
      </c>
      <c r="E9" s="16">
        <v>0</v>
      </c>
      <c r="F9" s="15">
        <v>0</v>
      </c>
      <c r="G9" s="15">
        <v>0</v>
      </c>
      <c r="H9" s="17" t="e">
        <f t="shared" si="1"/>
        <v>#DIV/0!</v>
      </c>
      <c r="I9" s="17" t="e">
        <f t="shared" si="2"/>
        <v>#DIV/0!</v>
      </c>
      <c r="J9" s="15">
        <f t="shared" si="5"/>
        <v>0</v>
      </c>
      <c r="K9" s="15" t="e">
        <f t="shared" si="3"/>
        <v>#DIV/0!</v>
      </c>
      <c r="L9" s="16">
        <v>0</v>
      </c>
      <c r="M9" s="18" t="str">
        <f t="shared" si="6"/>
        <v>-</v>
      </c>
      <c r="N9" s="16">
        <v>0</v>
      </c>
      <c r="O9" s="19">
        <f t="shared" ref="O9:P9" si="17">D9/7</f>
        <v>0</v>
      </c>
      <c r="P9" s="19">
        <f t="shared" si="17"/>
        <v>0</v>
      </c>
      <c r="Q9" s="16" t="e">
        <f t="shared" si="8"/>
        <v>#DIV/0!</v>
      </c>
      <c r="R9" s="16"/>
      <c r="S9" s="20">
        <v>0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5.5226256944444441E-2</v>
      </c>
      <c r="AD9" s="24">
        <f t="shared" si="12"/>
        <v>0</v>
      </c>
      <c r="AE9" s="24">
        <v>0</v>
      </c>
      <c r="AF9" s="24">
        <v>-3.75</v>
      </c>
      <c r="AG9" s="24">
        <v>0</v>
      </c>
    </row>
    <row r="10" spans="1:33" ht="15.75" customHeight="1">
      <c r="A10" s="2" t="s">
        <v>37</v>
      </c>
      <c r="B10" s="2"/>
      <c r="C10" s="15" t="str">
        <f t="shared" si="4"/>
        <v xml:space="preserve"> - </v>
      </c>
      <c r="D10" s="16">
        <v>0</v>
      </c>
      <c r="E10" s="16">
        <v>0</v>
      </c>
      <c r="F10" s="15">
        <v>0</v>
      </c>
      <c r="G10" s="15">
        <v>0</v>
      </c>
      <c r="H10" s="17" t="e">
        <f t="shared" si="1"/>
        <v>#DIV/0!</v>
      </c>
      <c r="I10" s="17" t="e">
        <f t="shared" si="2"/>
        <v>#DIV/0!</v>
      </c>
      <c r="J10" s="15">
        <f t="shared" si="5"/>
        <v>0</v>
      </c>
      <c r="K10" s="15" t="e">
        <f t="shared" si="3"/>
        <v>#DIV/0!</v>
      </c>
      <c r="L10" s="16">
        <v>0</v>
      </c>
      <c r="M10" s="18" t="str">
        <f t="shared" si="6"/>
        <v>-</v>
      </c>
      <c r="N10" s="16">
        <v>0</v>
      </c>
      <c r="O10" s="19">
        <f t="shared" ref="O10:P10" si="18">D10/7</f>
        <v>0</v>
      </c>
      <c r="P10" s="19">
        <f t="shared" si="18"/>
        <v>0</v>
      </c>
      <c r="Q10" s="16" t="e">
        <f t="shared" si="8"/>
        <v>#DIV/0!</v>
      </c>
      <c r="R10" s="16"/>
      <c r="S10" s="20">
        <v>0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5.5226256944444441E-2</v>
      </c>
      <c r="AD10" s="24">
        <f t="shared" si="12"/>
        <v>0</v>
      </c>
      <c r="AE10" s="24">
        <v>-3.31</v>
      </c>
      <c r="AF10" s="24">
        <v>-3.75</v>
      </c>
      <c r="AG10" s="24">
        <v>0</v>
      </c>
    </row>
    <row r="11" spans="1:33" ht="15.75" customHeight="1">
      <c r="A11" s="2" t="s">
        <v>38</v>
      </c>
      <c r="B11" s="2"/>
      <c r="C11" s="15" t="str">
        <f t="shared" si="4"/>
        <v xml:space="preserve"> - </v>
      </c>
      <c r="D11" s="16">
        <v>0</v>
      </c>
      <c r="E11" s="16">
        <v>0</v>
      </c>
      <c r="F11" s="15">
        <v>0</v>
      </c>
      <c r="G11" s="15">
        <v>0</v>
      </c>
      <c r="H11" s="17" t="e">
        <f t="shared" si="1"/>
        <v>#DIV/0!</v>
      </c>
      <c r="I11" s="17" t="e">
        <f t="shared" si="2"/>
        <v>#DIV/0!</v>
      </c>
      <c r="J11" s="15">
        <f t="shared" si="5"/>
        <v>0</v>
      </c>
      <c r="K11" s="15" t="e">
        <f t="shared" si="3"/>
        <v>#DIV/0!</v>
      </c>
      <c r="L11" s="16">
        <v>0</v>
      </c>
      <c r="M11" s="18" t="str">
        <f t="shared" si="6"/>
        <v>-</v>
      </c>
      <c r="N11" s="16">
        <v>0</v>
      </c>
      <c r="O11" s="19">
        <f t="shared" ref="O11:P11" si="19">D11/7</f>
        <v>0</v>
      </c>
      <c r="P11" s="19">
        <f t="shared" si="19"/>
        <v>0</v>
      </c>
      <c r="Q11" s="16" t="e">
        <f t="shared" si="8"/>
        <v>#DIV/0!</v>
      </c>
      <c r="R11" s="16"/>
      <c r="S11" s="20">
        <v>0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5.5226256944444441E-2</v>
      </c>
      <c r="AD11" s="24">
        <f t="shared" si="12"/>
        <v>0</v>
      </c>
      <c r="AE11" s="24">
        <v>-3.31</v>
      </c>
      <c r="AF11" s="24">
        <v>-3.75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0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0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5.5226256944444441E-2</v>
      </c>
      <c r="AD12" s="24">
        <f t="shared" si="12"/>
        <v>0</v>
      </c>
      <c r="AE12" s="24">
        <v>-3.31</v>
      </c>
      <c r="AF12" s="24">
        <v>-3.75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0</v>
      </c>
      <c r="M13" s="18" t="str">
        <f t="shared" si="6"/>
        <v>-</v>
      </c>
      <c r="N13" s="16">
        <v>0</v>
      </c>
      <c r="O13" s="19">
        <f t="shared" ref="O13:P13" si="21">D13/7</f>
        <v>0</v>
      </c>
      <c r="P13" s="19">
        <f t="shared" si="21"/>
        <v>0</v>
      </c>
      <c r="Q13" s="16" t="e">
        <f t="shared" si="8"/>
        <v>#DIV/0!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5.5226256944444441E-2</v>
      </c>
      <c r="AD13" s="24">
        <f t="shared" si="12"/>
        <v>0</v>
      </c>
      <c r="AE13" s="24">
        <v>-3.31</v>
      </c>
      <c r="AF13" s="24">
        <v>-3.75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0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5.5226256944444441E-2</v>
      </c>
      <c r="AD14" s="24">
        <f t="shared" si="12"/>
        <v>0</v>
      </c>
      <c r="AE14" s="24">
        <v>-3.31</v>
      </c>
      <c r="AF14" s="24">
        <v>-3.75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0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0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5.5226256944444441E-2</v>
      </c>
      <c r="AD15" s="24">
        <f t="shared" si="12"/>
        <v>0</v>
      </c>
      <c r="AE15" s="24">
        <v>-3.31</v>
      </c>
      <c r="AF15" s="24">
        <v>-3.75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0</v>
      </c>
      <c r="O16" s="19">
        <f t="shared" ref="O16:P16" si="24">D16/7</f>
        <v>0</v>
      </c>
      <c r="P16" s="19">
        <f t="shared" si="24"/>
        <v>0</v>
      </c>
      <c r="Q16" s="16" t="e">
        <f t="shared" si="8"/>
        <v>#DIV/0!</v>
      </c>
      <c r="R16" s="16"/>
      <c r="S16" s="27">
        <v>0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5.5226256944444441E-2</v>
      </c>
      <c r="AD16" s="24">
        <f t="shared" si="12"/>
        <v>0</v>
      </c>
      <c r="AE16" s="24">
        <v>-3.31</v>
      </c>
      <c r="AF16" s="24">
        <v>-3.75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0</v>
      </c>
      <c r="O17" s="19">
        <f t="shared" ref="O17:P17" si="25">D17/7</f>
        <v>0</v>
      </c>
      <c r="P17" s="19">
        <f t="shared" si="25"/>
        <v>0</v>
      </c>
      <c r="Q17" s="16" t="e">
        <f t="shared" si="8"/>
        <v>#DIV/0!</v>
      </c>
      <c r="R17" s="16"/>
      <c r="S17" s="27">
        <v>0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5.5226256944444441E-2</v>
      </c>
      <c r="AD17" s="24">
        <f t="shared" si="12"/>
        <v>0</v>
      </c>
      <c r="AE17" s="24">
        <v>-3.31</v>
      </c>
      <c r="AF17" s="24">
        <v>-3.75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0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0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5.5226256944444441E-2</v>
      </c>
      <c r="AD18" s="24">
        <f t="shared" si="12"/>
        <v>0</v>
      </c>
      <c r="AE18" s="24">
        <v>-3.31</v>
      </c>
      <c r="AF18" s="24">
        <v>-3.75</v>
      </c>
      <c r="AG18" s="24">
        <v>0</v>
      </c>
    </row>
    <row r="19" spans="1:33" ht="15.75" customHeight="1">
      <c r="A19" s="2" t="s">
        <v>47</v>
      </c>
      <c r="B19" s="2"/>
      <c r="C19" s="15" t="str">
        <f t="shared" si="4"/>
        <v xml:space="preserve"> - </v>
      </c>
      <c r="D19" s="28">
        <v>0</v>
      </c>
      <c r="E19" s="16">
        <v>0</v>
      </c>
      <c r="F19" s="15">
        <v>0</v>
      </c>
      <c r="G19" s="15">
        <v>0</v>
      </c>
      <c r="H19" s="17" t="e">
        <f t="shared" si="1"/>
        <v>#DIV/0!</v>
      </c>
      <c r="I19" s="17" t="e">
        <f t="shared" ca="1" si="2"/>
        <v>#DIV/0!</v>
      </c>
      <c r="J19" s="15">
        <f t="shared" ca="1" si="5"/>
        <v>0</v>
      </c>
      <c r="K19" s="15" t="e">
        <f t="shared" ca="1" si="3"/>
        <v>#DIV/0!</v>
      </c>
      <c r="L19" s="16">
        <v>0</v>
      </c>
      <c r="M19" s="18" t="str">
        <f t="shared" si="6"/>
        <v>-</v>
      </c>
      <c r="N19" s="16">
        <v>0</v>
      </c>
      <c r="O19" s="19">
        <f t="shared" ref="O19:P19" si="27">D19/7</f>
        <v>0</v>
      </c>
      <c r="P19" s="19">
        <f t="shared" si="27"/>
        <v>0</v>
      </c>
      <c r="Q19" s="16" t="e">
        <f t="shared" si="8"/>
        <v>#DIV/0!</v>
      </c>
      <c r="R19" s="16"/>
      <c r="S19" s="27">
        <v>0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5.5226256944444441E-2</v>
      </c>
      <c r="AD19" s="24">
        <f t="shared" si="12"/>
        <v>0</v>
      </c>
      <c r="AE19" s="24">
        <v>-3.31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0</v>
      </c>
      <c r="O20" s="19">
        <f t="shared" ref="O20:P20" si="28">D20/7</f>
        <v>0</v>
      </c>
      <c r="P20" s="19">
        <f t="shared" si="28"/>
        <v>0</v>
      </c>
      <c r="Q20" s="16" t="e">
        <f t="shared" si="8"/>
        <v>#DIV/0!</v>
      </c>
      <c r="R20" s="16"/>
      <c r="S20" s="27">
        <v>0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5.5226256944444441E-2</v>
      </c>
      <c r="AD20" s="24">
        <f t="shared" si="12"/>
        <v>0</v>
      </c>
      <c r="AE20" s="24">
        <v>-3.31</v>
      </c>
      <c r="AF20" s="24">
        <v>-3.75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0</v>
      </c>
      <c r="O21" s="19">
        <f t="shared" ref="O21:P21" si="29">D21/7</f>
        <v>0</v>
      </c>
      <c r="P21" s="19">
        <f t="shared" si="29"/>
        <v>0</v>
      </c>
      <c r="Q21" s="16" t="e">
        <f t="shared" si="8"/>
        <v>#DIV/0!</v>
      </c>
      <c r="R21" s="16"/>
      <c r="S21" s="27">
        <v>0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5.5226256944444441E-2</v>
      </c>
      <c r="AD21" s="24">
        <f t="shared" si="12"/>
        <v>0</v>
      </c>
      <c r="AE21" s="24">
        <v>-3.31</v>
      </c>
      <c r="AF21" s="24">
        <v>-3.75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0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5.5226256944444441E-2</v>
      </c>
      <c r="AD22" s="24">
        <f t="shared" si="12"/>
        <v>0</v>
      </c>
      <c r="AE22" s="24">
        <v>-3.31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0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5.5226256944444441E-2</v>
      </c>
      <c r="AD23" s="24">
        <f t="shared" si="12"/>
        <v>0</v>
      </c>
      <c r="AE23" s="24">
        <v>-3.31</v>
      </c>
      <c r="AF23" s="24">
        <v>-3.75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0</v>
      </c>
      <c r="O24" s="19">
        <f t="shared" ref="O24:P24" si="32">D24/7</f>
        <v>0</v>
      </c>
      <c r="P24" s="19">
        <f t="shared" si="32"/>
        <v>0</v>
      </c>
      <c r="Q24" s="16" t="e">
        <f t="shared" si="8"/>
        <v>#DIV/0!</v>
      </c>
      <c r="R24" s="16"/>
      <c r="S24" s="27">
        <v>0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5.5226256944444441E-2</v>
      </c>
      <c r="AD24" s="24">
        <f t="shared" si="12"/>
        <v>0</v>
      </c>
      <c r="AE24" s="24">
        <v>-3.31</v>
      </c>
      <c r="AF24" s="24">
        <v>-3.75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0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5.5226256944444441E-2</v>
      </c>
      <c r="AD25" s="24">
        <f t="shared" si="12"/>
        <v>0</v>
      </c>
      <c r="AE25" s="24">
        <v>-3.31</v>
      </c>
      <c r="AF25" s="24">
        <v>-3.75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4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1"/>
        <v>#DIV/0!</v>
      </c>
      <c r="I26" s="17" t="e">
        <f t="shared" si="2"/>
        <v>#DIV/0!</v>
      </c>
      <c r="J26" s="15">
        <f t="shared" si="5"/>
        <v>0</v>
      </c>
      <c r="K26" s="15" t="e">
        <f t="shared" si="3"/>
        <v>#DIV/0!</v>
      </c>
      <c r="L26" s="16">
        <v>0</v>
      </c>
      <c r="M26" s="18" t="str">
        <f t="shared" si="6"/>
        <v>-</v>
      </c>
      <c r="N26" s="16">
        <v>0</v>
      </c>
      <c r="O26" s="19">
        <f t="shared" ref="O26:P26" si="34">D26/7</f>
        <v>0</v>
      </c>
      <c r="P26" s="19">
        <f t="shared" si="34"/>
        <v>0</v>
      </c>
      <c r="Q26" s="16" t="e">
        <f t="shared" si="8"/>
        <v>#DIV/0!</v>
      </c>
      <c r="R26" s="16"/>
      <c r="S26" s="27">
        <v>0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5.5226256944444441E-2</v>
      </c>
      <c r="AD26" s="24">
        <f t="shared" si="12"/>
        <v>0</v>
      </c>
      <c r="AE26" s="24">
        <v>-3.31</v>
      </c>
      <c r="AF26" s="24">
        <v>-3.75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0</v>
      </c>
      <c r="O27" s="19">
        <f t="shared" ref="O27:P27" si="35">D27/7</f>
        <v>0</v>
      </c>
      <c r="P27" s="19">
        <f t="shared" si="35"/>
        <v>0</v>
      </c>
      <c r="Q27" s="16" t="e">
        <f t="shared" si="8"/>
        <v>#DIV/0!</v>
      </c>
      <c r="R27" s="16"/>
      <c r="S27" s="27">
        <v>0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5.5226256944444441E-2</v>
      </c>
      <c r="AD27" s="24">
        <f t="shared" si="12"/>
        <v>0</v>
      </c>
      <c r="AE27" s="24">
        <v>-3.31</v>
      </c>
      <c r="AF27" s="24">
        <v>-3.75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0</v>
      </c>
      <c r="O28" s="19">
        <f t="shared" ref="O28:P28" si="36">D28/7</f>
        <v>0</v>
      </c>
      <c r="P28" s="19">
        <f t="shared" si="36"/>
        <v>0</v>
      </c>
      <c r="Q28" s="16" t="e">
        <f t="shared" si="8"/>
        <v>#DIV/0!</v>
      </c>
      <c r="R28" s="16"/>
      <c r="S28" s="27">
        <v>0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5.5226256944444441E-2</v>
      </c>
      <c r="AD28" s="24">
        <f t="shared" si="12"/>
        <v>0</v>
      </c>
      <c r="AE28" s="24">
        <v>-3.31</v>
      </c>
      <c r="AF28" s="24">
        <v>-3.75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0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5.5226256944444441E-2</v>
      </c>
      <c r="AD29" s="24">
        <f t="shared" si="12"/>
        <v>0</v>
      </c>
      <c r="AE29" s="24">
        <v>-3.31</v>
      </c>
      <c r="AF29" s="24">
        <v>-3.75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0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5.5226256944444441E-2</v>
      </c>
      <c r="AD30" s="24">
        <f t="shared" si="12"/>
        <v>0</v>
      </c>
      <c r="AE30" s="24">
        <v>-3.31</v>
      </c>
      <c r="AF30" s="24">
        <v>-3.75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5.5226256944444441E-2</v>
      </c>
      <c r="AD31" s="24">
        <f t="shared" si="12"/>
        <v>0</v>
      </c>
      <c r="AE31" s="24">
        <v>-3.31</v>
      </c>
      <c r="AF31" s="24">
        <v>-3.75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6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IFERROR(__xludf.DUMMYFUNCTION("IFERROR(VLOOKUP(B2,IMPORTRANGE(""https://docs.google.com/spreadsheets/d/1V-qh4gaE8Fnon_cFgLuR_3iyE-fuVbrHr9YQylaPLK4/edit#gid=0"",""Sheet1!A2:F100""),2,FALSE),"""")"),"Double Size Pizza")</f>
        <v>Double Size Pizza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IFERROR(__xludf.DUMMYFUNCTION("IFERROR(VLOOKUP(B2,IMPORTRANGE(""https://docs.google.com/spreadsheets/d/1V-qh4gaE8Fnon_cFgLuR_3iyE-fuVbrHr9YQylaPLK4/edit?usp=sharing"",""Sheet1!A1:AA1000""),3,FALSE),"""")"),"B07DXKWSFX")</f>
        <v>B07DXKWSFX</v>
      </c>
      <c r="B2" s="4" t="s">
        <v>69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23.870588235294118</v>
      </c>
      <c r="D3" s="6">
        <f>SUM(D4:D99766)</f>
        <v>207</v>
      </c>
      <c r="E3" s="6"/>
      <c r="F3" s="5">
        <f t="shared" ref="F3:G3" si="0">SUM(F4:F99766)</f>
        <v>6993.9699999999993</v>
      </c>
      <c r="G3" s="5">
        <f t="shared" si="0"/>
        <v>-320.12</v>
      </c>
      <c r="H3" s="7">
        <f t="shared" ref="H3:H30" si="1">G3/F3*-1</f>
        <v>4.5770856895296953E-2</v>
      </c>
      <c r="I3" s="7">
        <f t="shared" ref="I3:I30" ca="1" si="2">J3/F3</f>
        <v>0.15319239650593652</v>
      </c>
      <c r="J3" s="5">
        <f ca="1">SUM(J4:J99766)</f>
        <v>1071.4230253906248</v>
      </c>
      <c r="K3" s="5">
        <f t="shared" ref="K3:K30" ca="1" si="3">J3/D3</f>
        <v>5.1759566443991538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34</v>
      </c>
      <c r="X3" s="13">
        <f>AVERAGE(X4:X99766)</f>
        <v>8.058223289315726E-2</v>
      </c>
      <c r="Y3" s="11">
        <f>ROUND(AVERAGE(Y4:Y99766),2)</f>
        <v>1.51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SKUs!B2:BZ3000""),48,FALSE),"""")*-1"),-12.51)</f>
        <v>-12.51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39.99</v>
      </c>
      <c r="D4" s="16">
        <v>5</v>
      </c>
      <c r="E4" s="16">
        <v>0</v>
      </c>
      <c r="F4" s="15">
        <v>199.95000000000002</v>
      </c>
      <c r="G4" s="15">
        <v>-0.05</v>
      </c>
      <c r="H4" s="17">
        <f t="shared" si="1"/>
        <v>2.500625156289072E-4</v>
      </c>
      <c r="I4" s="17">
        <f t="shared" si="2"/>
        <v>0.29650395997436862</v>
      </c>
      <c r="J4" s="15">
        <f t="shared" ref="J4:J30" si="5">F4*0.85+G4+AF4*D4+D4*AE4+AG4+AD4</f>
        <v>59.285966796875009</v>
      </c>
      <c r="K4" s="15">
        <f t="shared" si="3"/>
        <v>11.857193359375001</v>
      </c>
      <c r="L4" s="16">
        <v>26</v>
      </c>
      <c r="M4" s="18">
        <f t="shared" ref="M4:M31" si="6">IFERROR(D4/L4,"-")</f>
        <v>0.19230769230769232</v>
      </c>
      <c r="N4" s="16">
        <v>106</v>
      </c>
      <c r="O4" s="19">
        <f t="shared" ref="O4:P4" si="7">D4/7</f>
        <v>0.7142857142857143</v>
      </c>
      <c r="P4" s="19">
        <f t="shared" si="7"/>
        <v>0</v>
      </c>
      <c r="Q4" s="16">
        <f t="shared" ref="Q4:Q30" si="8">ROUNDDOWN(N4/(O4+P4),0)</f>
        <v>148</v>
      </c>
      <c r="R4" s="16"/>
      <c r="S4" s="20">
        <v>0.88372093023255804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0.7412109375</v>
      </c>
      <c r="AD4" s="24">
        <f t="shared" ref="AD4:AD31" si="12">IFERROR(AB4*AC4*D4*3,0)</f>
        <v>-7.6715332031249996</v>
      </c>
      <c r="AE4" s="24">
        <v>-8.08</v>
      </c>
      <c r="AF4" s="24">
        <v>-12.51</v>
      </c>
      <c r="AG4" s="24">
        <v>0</v>
      </c>
    </row>
    <row r="5" spans="1:33" ht="15.75" customHeight="1">
      <c r="A5" s="2" t="s">
        <v>32</v>
      </c>
      <c r="B5" s="2"/>
      <c r="C5" s="15">
        <f t="shared" si="4"/>
        <v>39.99</v>
      </c>
      <c r="D5" s="16">
        <v>4</v>
      </c>
      <c r="E5" s="16">
        <v>1</v>
      </c>
      <c r="F5" s="15">
        <v>159.96</v>
      </c>
      <c r="G5" s="15">
        <v>0</v>
      </c>
      <c r="H5" s="17">
        <f t="shared" si="1"/>
        <v>0</v>
      </c>
      <c r="I5" s="17">
        <f t="shared" si="2"/>
        <v>0.2967540224899976</v>
      </c>
      <c r="J5" s="15">
        <f t="shared" si="5"/>
        <v>47.468773437500019</v>
      </c>
      <c r="K5" s="15">
        <f t="shared" si="3"/>
        <v>11.867193359375005</v>
      </c>
      <c r="L5" s="16">
        <v>25</v>
      </c>
      <c r="M5" s="18">
        <f t="shared" si="6"/>
        <v>0.16</v>
      </c>
      <c r="N5" s="16">
        <v>106</v>
      </c>
      <c r="O5" s="19">
        <f t="shared" ref="O5:P5" si="13">D5/7</f>
        <v>0.5714285714285714</v>
      </c>
      <c r="P5" s="19">
        <f t="shared" si="13"/>
        <v>0.14285714285714285</v>
      </c>
      <c r="Q5" s="16">
        <f t="shared" si="8"/>
        <v>148</v>
      </c>
      <c r="R5" s="16"/>
      <c r="S5" s="20">
        <v>0.93658536585365804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0.7412109375</v>
      </c>
      <c r="AD5" s="24">
        <f t="shared" si="12"/>
        <v>-6.1372265624999986</v>
      </c>
      <c r="AE5" s="24">
        <v>-8.08</v>
      </c>
      <c r="AF5" s="24">
        <v>-12.51</v>
      </c>
      <c r="AG5" s="24">
        <v>0</v>
      </c>
    </row>
    <row r="6" spans="1:33" ht="15.75" customHeight="1">
      <c r="A6" s="2" t="s">
        <v>33</v>
      </c>
      <c r="B6" s="2"/>
      <c r="C6" s="15">
        <f t="shared" si="4"/>
        <v>36.808181818181822</v>
      </c>
      <c r="D6" s="16">
        <v>11</v>
      </c>
      <c r="E6" s="16">
        <v>0</v>
      </c>
      <c r="F6" s="15">
        <v>404.89000000000004</v>
      </c>
      <c r="G6" s="15">
        <v>-0.1</v>
      </c>
      <c r="H6" s="17">
        <f t="shared" si="1"/>
        <v>2.4698066141421127E-4</v>
      </c>
      <c r="I6" s="17">
        <f t="shared" si="2"/>
        <v>0.2486826717210231</v>
      </c>
      <c r="J6" s="15">
        <f t="shared" si="5"/>
        <v>100.68912695312505</v>
      </c>
      <c r="K6" s="15">
        <f t="shared" si="3"/>
        <v>9.1535569957386418</v>
      </c>
      <c r="L6" s="16">
        <v>31</v>
      </c>
      <c r="M6" s="18">
        <f t="shared" si="6"/>
        <v>0.35483870967741937</v>
      </c>
      <c r="N6" s="16">
        <v>92</v>
      </c>
      <c r="O6" s="19">
        <f t="shared" ref="O6:P6" si="14">D6/7</f>
        <v>1.5714285714285714</v>
      </c>
      <c r="P6" s="19">
        <f t="shared" si="14"/>
        <v>0</v>
      </c>
      <c r="Q6" s="16">
        <f t="shared" si="8"/>
        <v>58</v>
      </c>
      <c r="R6" s="16"/>
      <c r="S6" s="20">
        <v>1.144385026737968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0.7412109375</v>
      </c>
      <c r="AD6" s="24">
        <f t="shared" si="12"/>
        <v>-16.877373046875</v>
      </c>
      <c r="AE6" s="24">
        <v>-8.08</v>
      </c>
      <c r="AF6" s="24">
        <v>-12.51</v>
      </c>
      <c r="AG6" s="24">
        <v>0</v>
      </c>
    </row>
    <row r="7" spans="1:33" ht="15.75" customHeight="1">
      <c r="A7" s="2" t="s">
        <v>34</v>
      </c>
      <c r="B7" s="2"/>
      <c r="C7" s="15">
        <f t="shared" si="4"/>
        <v>34.99</v>
      </c>
      <c r="D7" s="16">
        <v>5</v>
      </c>
      <c r="E7" s="16">
        <v>0</v>
      </c>
      <c r="F7" s="15">
        <v>174.95000000000002</v>
      </c>
      <c r="G7" s="15">
        <v>0</v>
      </c>
      <c r="H7" s="17">
        <f t="shared" si="1"/>
        <v>0</v>
      </c>
      <c r="I7" s="17">
        <f t="shared" si="2"/>
        <v>0.21769629492354964</v>
      </c>
      <c r="J7" s="15">
        <f t="shared" si="5"/>
        <v>38.085966796875013</v>
      </c>
      <c r="K7" s="15">
        <f t="shared" si="3"/>
        <v>7.617193359375003</v>
      </c>
      <c r="L7" s="16">
        <v>30</v>
      </c>
      <c r="M7" s="18">
        <f t="shared" si="6"/>
        <v>0.16666666666666666</v>
      </c>
      <c r="N7" s="16">
        <v>87</v>
      </c>
      <c r="O7" s="19">
        <f t="shared" ref="O7:P7" si="15">D7/7</f>
        <v>0.7142857142857143</v>
      </c>
      <c r="P7" s="19">
        <f t="shared" si="15"/>
        <v>0</v>
      </c>
      <c r="Q7" s="16">
        <f t="shared" si="8"/>
        <v>121</v>
      </c>
      <c r="R7" s="16"/>
      <c r="S7" s="20">
        <v>0.80427046263345192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0.7412109375</v>
      </c>
      <c r="AD7" s="24">
        <f t="shared" si="12"/>
        <v>-7.6715332031249996</v>
      </c>
      <c r="AE7" s="24">
        <v>-8.08</v>
      </c>
      <c r="AF7" s="24">
        <v>-12.51</v>
      </c>
      <c r="AG7" s="24">
        <v>0</v>
      </c>
    </row>
    <row r="8" spans="1:33" ht="15.75" customHeight="1">
      <c r="A8" s="2" t="s">
        <v>35</v>
      </c>
      <c r="B8" s="2"/>
      <c r="C8" s="15">
        <f t="shared" si="4"/>
        <v>34.99</v>
      </c>
      <c r="D8" s="16">
        <v>3</v>
      </c>
      <c r="E8" s="16">
        <v>0</v>
      </c>
      <c r="F8" s="15">
        <v>104.97</v>
      </c>
      <c r="G8" s="15">
        <v>-0.02</v>
      </c>
      <c r="H8" s="17">
        <f t="shared" si="1"/>
        <v>1.9053062779841859E-4</v>
      </c>
      <c r="I8" s="17">
        <f t="shared" si="2"/>
        <v>0.21750576429575111</v>
      </c>
      <c r="J8" s="15">
        <f t="shared" si="5"/>
        <v>22.831580078124993</v>
      </c>
      <c r="K8" s="15">
        <f t="shared" si="3"/>
        <v>7.6105266927083308</v>
      </c>
      <c r="L8" s="16">
        <v>30</v>
      </c>
      <c r="M8" s="18">
        <f t="shared" si="6"/>
        <v>0.1</v>
      </c>
      <c r="N8" s="16">
        <v>85</v>
      </c>
      <c r="O8" s="19">
        <f t="shared" ref="O8:P8" si="16">D8/7</f>
        <v>0.42857142857142855</v>
      </c>
      <c r="P8" s="19">
        <f t="shared" si="16"/>
        <v>0</v>
      </c>
      <c r="Q8" s="16">
        <f t="shared" si="8"/>
        <v>198</v>
      </c>
      <c r="R8" s="16"/>
      <c r="S8" s="20">
        <v>0.80916030534351147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0.7412109375</v>
      </c>
      <c r="AD8" s="24">
        <f t="shared" si="12"/>
        <v>-4.6029199218749994</v>
      </c>
      <c r="AE8" s="24">
        <v>-8.08</v>
      </c>
      <c r="AF8" s="24">
        <v>-12.51</v>
      </c>
      <c r="AG8" s="24">
        <v>0</v>
      </c>
    </row>
    <row r="9" spans="1:33" ht="15.75" customHeight="1">
      <c r="A9" s="2" t="s">
        <v>36</v>
      </c>
      <c r="B9" s="2"/>
      <c r="C9" s="15">
        <f t="shared" si="4"/>
        <v>26.2425</v>
      </c>
      <c r="D9" s="16">
        <v>4</v>
      </c>
      <c r="E9" s="16">
        <v>0</v>
      </c>
      <c r="F9" s="15">
        <v>104.97</v>
      </c>
      <c r="G9" s="15">
        <v>-0.02</v>
      </c>
      <c r="H9" s="17">
        <f t="shared" si="1"/>
        <v>1.9053062779841859E-4</v>
      </c>
      <c r="I9" s="17">
        <f t="shared" si="2"/>
        <v>6.7378626036010084E-3</v>
      </c>
      <c r="J9" s="15">
        <f t="shared" si="5"/>
        <v>0.70727343749999783</v>
      </c>
      <c r="K9" s="15">
        <f t="shared" si="3"/>
        <v>0.17681835937499946</v>
      </c>
      <c r="L9" s="16">
        <v>16</v>
      </c>
      <c r="M9" s="18">
        <f t="shared" si="6"/>
        <v>0.25</v>
      </c>
      <c r="N9" s="16">
        <v>80</v>
      </c>
      <c r="O9" s="19">
        <f t="shared" ref="O9:P9" si="17">D9/7</f>
        <v>0.5714285714285714</v>
      </c>
      <c r="P9" s="19">
        <f t="shared" si="17"/>
        <v>0</v>
      </c>
      <c r="Q9" s="16">
        <f t="shared" si="8"/>
        <v>140</v>
      </c>
      <c r="R9" s="16"/>
      <c r="S9" s="20">
        <v>0.76267748478701824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0.7412109375</v>
      </c>
      <c r="AD9" s="24">
        <f t="shared" si="12"/>
        <v>-6.1372265624999986</v>
      </c>
      <c r="AE9" s="24">
        <v>-8.08</v>
      </c>
      <c r="AF9" s="24">
        <v>-12.51</v>
      </c>
      <c r="AG9" s="24">
        <v>0</v>
      </c>
    </row>
    <row r="10" spans="1:33" ht="15.75" customHeight="1">
      <c r="A10" s="2" t="s">
        <v>37</v>
      </c>
      <c r="B10" s="2"/>
      <c r="C10" s="15">
        <f t="shared" si="4"/>
        <v>34.99</v>
      </c>
      <c r="D10" s="16">
        <v>3</v>
      </c>
      <c r="E10" s="16">
        <v>0</v>
      </c>
      <c r="F10" s="15">
        <v>104.97</v>
      </c>
      <c r="G10" s="15">
        <v>-0.04</v>
      </c>
      <c r="H10" s="17">
        <f t="shared" si="1"/>
        <v>3.8106125559683718E-4</v>
      </c>
      <c r="I10" s="17">
        <f t="shared" si="2"/>
        <v>0.21731523366795258</v>
      </c>
      <c r="J10" s="15">
        <f t="shared" si="5"/>
        <v>22.811580078124983</v>
      </c>
      <c r="K10" s="15">
        <f t="shared" si="3"/>
        <v>7.6038600260416613</v>
      </c>
      <c r="L10" s="16">
        <v>17</v>
      </c>
      <c r="M10" s="18">
        <f t="shared" si="6"/>
        <v>0.17647058823529413</v>
      </c>
      <c r="N10" s="16">
        <v>77</v>
      </c>
      <c r="O10" s="19">
        <f t="shared" ref="O10:P10" si="18">D10/7</f>
        <v>0.42857142857142855</v>
      </c>
      <c r="P10" s="19">
        <f t="shared" si="18"/>
        <v>0</v>
      </c>
      <c r="Q10" s="16">
        <f t="shared" si="8"/>
        <v>179</v>
      </c>
      <c r="R10" s="16"/>
      <c r="S10" s="20">
        <v>0.69026548672566368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0.7412109375</v>
      </c>
      <c r="AD10" s="24">
        <f t="shared" si="12"/>
        <v>-4.6029199218749994</v>
      </c>
      <c r="AE10" s="24">
        <v>-8.08</v>
      </c>
      <c r="AF10" s="24">
        <v>-12.51</v>
      </c>
      <c r="AG10" s="24">
        <v>0</v>
      </c>
    </row>
    <row r="11" spans="1:33" ht="15.75" customHeight="1">
      <c r="A11" s="2" t="s">
        <v>38</v>
      </c>
      <c r="B11" s="2"/>
      <c r="C11" s="15">
        <f t="shared" si="4"/>
        <v>34.989999999999995</v>
      </c>
      <c r="D11" s="16">
        <v>5</v>
      </c>
      <c r="E11" s="16">
        <v>0</v>
      </c>
      <c r="F11" s="15">
        <v>174.95</v>
      </c>
      <c r="G11" s="15">
        <v>-0.02</v>
      </c>
      <c r="H11" s="17">
        <f t="shared" si="1"/>
        <v>1.1431837667905116E-4</v>
      </c>
      <c r="I11" s="17">
        <f t="shared" si="2"/>
        <v>0.21758197654687039</v>
      </c>
      <c r="J11" s="15">
        <f t="shared" si="5"/>
        <v>38.065966796874974</v>
      </c>
      <c r="K11" s="15">
        <f t="shared" si="3"/>
        <v>7.6131933593749945</v>
      </c>
      <c r="L11" s="16">
        <v>18</v>
      </c>
      <c r="M11" s="18">
        <f t="shared" si="6"/>
        <v>0.27777777777777779</v>
      </c>
      <c r="N11" s="16">
        <v>73</v>
      </c>
      <c r="O11" s="19">
        <f t="shared" ref="O11:P11" si="19">D11/7</f>
        <v>0.7142857142857143</v>
      </c>
      <c r="P11" s="19">
        <f t="shared" si="19"/>
        <v>0</v>
      </c>
      <c r="Q11" s="16">
        <f t="shared" si="8"/>
        <v>102</v>
      </c>
      <c r="R11" s="16"/>
      <c r="S11" s="20">
        <v>0.73059360730593603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0.7412109375</v>
      </c>
      <c r="AD11" s="24">
        <f t="shared" si="12"/>
        <v>-7.6715332031249996</v>
      </c>
      <c r="AE11" s="24">
        <v>-8.08</v>
      </c>
      <c r="AF11" s="24">
        <v>-12.51</v>
      </c>
      <c r="AG11" s="24">
        <v>0</v>
      </c>
    </row>
    <row r="12" spans="1:33" ht="15.75" customHeight="1">
      <c r="A12" s="2" t="s">
        <v>39</v>
      </c>
      <c r="B12" s="2"/>
      <c r="C12" s="15">
        <f t="shared" si="4"/>
        <v>34.989999999999995</v>
      </c>
      <c r="D12" s="16">
        <v>10</v>
      </c>
      <c r="E12" s="16">
        <v>0</v>
      </c>
      <c r="F12" s="15">
        <v>349.9</v>
      </c>
      <c r="G12" s="15">
        <v>-0.08</v>
      </c>
      <c r="H12" s="17">
        <f t="shared" si="1"/>
        <v>2.2863675335810233E-4</v>
      </c>
      <c r="I12" s="17">
        <f t="shared" si="2"/>
        <v>0.21746765817019145</v>
      </c>
      <c r="J12" s="15">
        <f t="shared" si="5"/>
        <v>76.091933593749985</v>
      </c>
      <c r="K12" s="15">
        <f t="shared" si="3"/>
        <v>7.6091933593749985</v>
      </c>
      <c r="L12" s="16">
        <v>32</v>
      </c>
      <c r="M12" s="18">
        <f t="shared" si="6"/>
        <v>0.3125</v>
      </c>
      <c r="N12" s="16">
        <v>63</v>
      </c>
      <c r="O12" s="19">
        <f t="shared" ref="O12:P12" si="20">D12/7</f>
        <v>1.4285714285714286</v>
      </c>
      <c r="P12" s="19">
        <f t="shared" si="20"/>
        <v>0</v>
      </c>
      <c r="Q12" s="16">
        <f t="shared" si="8"/>
        <v>44</v>
      </c>
      <c r="R12" s="16"/>
      <c r="S12" s="20">
        <v>0.59259259259259256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0.7412109375</v>
      </c>
      <c r="AD12" s="24">
        <f t="shared" si="12"/>
        <v>-15.343066406249999</v>
      </c>
      <c r="AE12" s="24">
        <v>-8.08</v>
      </c>
      <c r="AF12" s="24">
        <v>-12.51</v>
      </c>
      <c r="AG12" s="24">
        <v>0</v>
      </c>
    </row>
    <row r="13" spans="1:33" ht="15.75" customHeight="1">
      <c r="A13" s="2" t="s">
        <v>41</v>
      </c>
      <c r="B13" s="2"/>
      <c r="C13" s="15">
        <f t="shared" si="4"/>
        <v>20.994</v>
      </c>
      <c r="D13" s="16">
        <v>5</v>
      </c>
      <c r="E13" s="16">
        <v>0</v>
      </c>
      <c r="F13" s="15">
        <v>104.97</v>
      </c>
      <c r="G13" s="15">
        <v>-0.08</v>
      </c>
      <c r="H13" s="17">
        <f t="shared" si="1"/>
        <v>7.6212251119367436E-4</v>
      </c>
      <c r="I13" s="17">
        <f t="shared" si="2"/>
        <v>-0.20460163097194439</v>
      </c>
      <c r="J13" s="15">
        <f t="shared" si="5"/>
        <v>-21.477033203125004</v>
      </c>
      <c r="K13" s="15">
        <f t="shared" si="3"/>
        <v>-4.2954066406250009</v>
      </c>
      <c r="L13" s="16">
        <v>103</v>
      </c>
      <c r="M13" s="18">
        <f t="shared" si="6"/>
        <v>4.8543689320388349E-2</v>
      </c>
      <c r="N13" s="16">
        <v>58</v>
      </c>
      <c r="O13" s="19">
        <f t="shared" ref="O13:P13" si="21">D13/7</f>
        <v>0.7142857142857143</v>
      </c>
      <c r="P13" s="19">
        <f t="shared" si="21"/>
        <v>0</v>
      </c>
      <c r="Q13" s="16">
        <f t="shared" si="8"/>
        <v>81</v>
      </c>
      <c r="R13" s="16"/>
      <c r="S13" s="27">
        <v>0.67708333333333337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0.7412109375</v>
      </c>
      <c r="AD13" s="24">
        <f t="shared" si="12"/>
        <v>-7.6715332031249996</v>
      </c>
      <c r="AE13" s="24">
        <v>-8.08</v>
      </c>
      <c r="AF13" s="24">
        <v>-12.51</v>
      </c>
      <c r="AG13" s="24">
        <v>0</v>
      </c>
    </row>
    <row r="14" spans="1:33" ht="15.75" customHeight="1">
      <c r="A14" s="2" t="s">
        <v>42</v>
      </c>
      <c r="B14" s="2"/>
      <c r="C14" s="15">
        <f t="shared" si="4"/>
        <v>34.99</v>
      </c>
      <c r="D14" s="16">
        <v>6</v>
      </c>
      <c r="E14" s="16">
        <v>0</v>
      </c>
      <c r="F14" s="15">
        <v>209.94</v>
      </c>
      <c r="G14" s="15">
        <v>0</v>
      </c>
      <c r="H14" s="17">
        <f t="shared" si="1"/>
        <v>0</v>
      </c>
      <c r="I14" s="17">
        <f t="shared" si="2"/>
        <v>0.2176962949235495</v>
      </c>
      <c r="J14" s="15">
        <f t="shared" si="5"/>
        <v>45.703160156249979</v>
      </c>
      <c r="K14" s="15">
        <f t="shared" si="3"/>
        <v>7.6171933593749968</v>
      </c>
      <c r="L14" s="16">
        <v>29</v>
      </c>
      <c r="M14" s="18">
        <f t="shared" si="6"/>
        <v>0.20689655172413793</v>
      </c>
      <c r="N14" s="16">
        <v>50</v>
      </c>
      <c r="O14" s="19">
        <f t="shared" ref="O14:P14" si="22">D14/7</f>
        <v>0.8571428571428571</v>
      </c>
      <c r="P14" s="19">
        <f t="shared" si="22"/>
        <v>0</v>
      </c>
      <c r="Q14" s="16">
        <f t="shared" si="8"/>
        <v>58</v>
      </c>
      <c r="R14" s="16"/>
      <c r="S14" s="27">
        <v>0.72934472934472938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0.7412109375</v>
      </c>
      <c r="AD14" s="24">
        <f t="shared" si="12"/>
        <v>-9.2058398437499989</v>
      </c>
      <c r="AE14" s="24">
        <v>-8.08</v>
      </c>
      <c r="AF14" s="24">
        <v>-12.51</v>
      </c>
      <c r="AG14" s="24">
        <v>0</v>
      </c>
    </row>
    <row r="15" spans="1:33" ht="15.75" customHeight="1">
      <c r="A15" s="2" t="s">
        <v>43</v>
      </c>
      <c r="B15" s="2"/>
      <c r="C15" s="15">
        <f t="shared" si="4"/>
        <v>34.99</v>
      </c>
      <c r="D15" s="16">
        <v>9</v>
      </c>
      <c r="E15" s="16">
        <v>0</v>
      </c>
      <c r="F15" s="15">
        <v>314.91000000000003</v>
      </c>
      <c r="G15" s="15">
        <v>-0.02</v>
      </c>
      <c r="H15" s="17">
        <f t="shared" si="1"/>
        <v>6.3510209266139526E-5</v>
      </c>
      <c r="I15" s="17">
        <f t="shared" si="2"/>
        <v>0.21763278471428346</v>
      </c>
      <c r="J15" s="15">
        <f t="shared" si="5"/>
        <v>68.534740234375008</v>
      </c>
      <c r="K15" s="15">
        <f t="shared" si="3"/>
        <v>7.6149711371527786</v>
      </c>
      <c r="L15" s="16">
        <v>27</v>
      </c>
      <c r="M15" s="18">
        <f t="shared" si="6"/>
        <v>0.33333333333333331</v>
      </c>
      <c r="N15" s="16">
        <v>41</v>
      </c>
      <c r="O15" s="19">
        <f t="shared" ref="O15:P15" si="23">D15/7</f>
        <v>1.2857142857142858</v>
      </c>
      <c r="P15" s="19">
        <f t="shared" si="23"/>
        <v>0</v>
      </c>
      <c r="Q15" s="16">
        <f t="shared" si="8"/>
        <v>31</v>
      </c>
      <c r="R15" s="16"/>
      <c r="S15" s="27">
        <v>0.89296636085626913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0.7412109375</v>
      </c>
      <c r="AD15" s="24">
        <f t="shared" si="12"/>
        <v>-13.808759765624998</v>
      </c>
      <c r="AE15" s="24">
        <v>-8.08</v>
      </c>
      <c r="AF15" s="24">
        <v>-12.51</v>
      </c>
      <c r="AG15" s="24">
        <v>0</v>
      </c>
    </row>
    <row r="16" spans="1:33" ht="15.75" customHeight="1">
      <c r="A16" s="2" t="s">
        <v>44</v>
      </c>
      <c r="B16" s="2"/>
      <c r="C16" s="15">
        <f t="shared" si="4"/>
        <v>34.99</v>
      </c>
      <c r="D16" s="16">
        <v>4</v>
      </c>
      <c r="E16" s="16">
        <v>0</v>
      </c>
      <c r="F16" s="15">
        <v>139.96</v>
      </c>
      <c r="G16" s="15">
        <v>-0.04</v>
      </c>
      <c r="H16" s="17">
        <f t="shared" si="1"/>
        <v>2.857959416976279E-4</v>
      </c>
      <c r="I16" s="17">
        <f t="shared" si="2"/>
        <v>0.21741049898185194</v>
      </c>
      <c r="J16" s="15">
        <f t="shared" si="5"/>
        <v>30.428773437499999</v>
      </c>
      <c r="K16" s="15">
        <f t="shared" si="3"/>
        <v>7.6071933593749996</v>
      </c>
      <c r="L16" s="16">
        <v>33</v>
      </c>
      <c r="M16" s="18">
        <f t="shared" si="6"/>
        <v>0.12121212121212122</v>
      </c>
      <c r="N16" s="16">
        <v>36</v>
      </c>
      <c r="O16" s="19">
        <f t="shared" ref="O16:P16" si="24">D16/7</f>
        <v>0.5714285714285714</v>
      </c>
      <c r="P16" s="19">
        <f t="shared" si="24"/>
        <v>0</v>
      </c>
      <c r="Q16" s="16">
        <f t="shared" si="8"/>
        <v>63</v>
      </c>
      <c r="R16" s="16"/>
      <c r="S16" s="27">
        <v>0.95238095238095233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0.7412109375</v>
      </c>
      <c r="AD16" s="24">
        <f t="shared" si="12"/>
        <v>-6.1372265624999986</v>
      </c>
      <c r="AE16" s="24">
        <v>-8.08</v>
      </c>
      <c r="AF16" s="24">
        <v>-12.51</v>
      </c>
      <c r="AG16" s="24">
        <v>0</v>
      </c>
    </row>
    <row r="17" spans="1:33" ht="15.75" customHeight="1">
      <c r="A17" s="2" t="s">
        <v>45</v>
      </c>
      <c r="B17" s="2"/>
      <c r="C17" s="15">
        <f t="shared" si="4"/>
        <v>34.99</v>
      </c>
      <c r="D17" s="16">
        <v>3</v>
      </c>
      <c r="E17" s="16">
        <v>0</v>
      </c>
      <c r="F17" s="15">
        <v>104.97</v>
      </c>
      <c r="G17" s="15">
        <v>-0.02</v>
      </c>
      <c r="H17" s="17">
        <f t="shared" si="1"/>
        <v>1.9053062779841859E-4</v>
      </c>
      <c r="I17" s="17">
        <f t="shared" si="2"/>
        <v>0.21750576429575111</v>
      </c>
      <c r="J17" s="15">
        <f t="shared" si="5"/>
        <v>22.831580078124993</v>
      </c>
      <c r="K17" s="15">
        <f t="shared" si="3"/>
        <v>7.6105266927083308</v>
      </c>
      <c r="L17" s="16">
        <v>25</v>
      </c>
      <c r="M17" s="18">
        <f t="shared" si="6"/>
        <v>0.12</v>
      </c>
      <c r="N17" s="16">
        <v>33</v>
      </c>
      <c r="O17" s="19">
        <f t="shared" ref="O17:P17" si="25">D17/7</f>
        <v>0.42857142857142855</v>
      </c>
      <c r="P17" s="19">
        <f t="shared" si="25"/>
        <v>0</v>
      </c>
      <c r="Q17" s="16">
        <f t="shared" si="8"/>
        <v>77</v>
      </c>
      <c r="R17" s="16"/>
      <c r="S17" s="27">
        <v>0.94117647058823528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0.7412109375</v>
      </c>
      <c r="AD17" s="24">
        <f t="shared" si="12"/>
        <v>-4.6029199218749994</v>
      </c>
      <c r="AE17" s="24">
        <v>-8.08</v>
      </c>
      <c r="AF17" s="24">
        <v>-12.51</v>
      </c>
      <c r="AG17" s="24">
        <v>0</v>
      </c>
    </row>
    <row r="18" spans="1:33" ht="15.75" customHeight="1">
      <c r="A18" s="2" t="s">
        <v>46</v>
      </c>
      <c r="B18" s="2"/>
      <c r="C18" s="15">
        <f t="shared" si="4"/>
        <v>34.99</v>
      </c>
      <c r="D18" s="16">
        <v>6</v>
      </c>
      <c r="E18" s="16">
        <v>0</v>
      </c>
      <c r="F18" s="15">
        <v>209.94</v>
      </c>
      <c r="G18" s="15">
        <v>-0.02</v>
      </c>
      <c r="H18" s="17">
        <f t="shared" si="1"/>
        <v>9.5265313899209296E-5</v>
      </c>
      <c r="I18" s="17">
        <f t="shared" si="2"/>
        <v>0.21760102960965022</v>
      </c>
      <c r="J18" s="15">
        <f t="shared" si="5"/>
        <v>45.683160156249969</v>
      </c>
      <c r="K18" s="15">
        <f t="shared" si="3"/>
        <v>7.6138600260416611</v>
      </c>
      <c r="L18" s="16">
        <v>18</v>
      </c>
      <c r="M18" s="18">
        <f t="shared" si="6"/>
        <v>0.33333333333333331</v>
      </c>
      <c r="N18" s="16">
        <v>27</v>
      </c>
      <c r="O18" s="19">
        <f t="shared" ref="O18:P18" si="26">D18/7</f>
        <v>0.8571428571428571</v>
      </c>
      <c r="P18" s="19">
        <f t="shared" si="26"/>
        <v>0</v>
      </c>
      <c r="Q18" s="16">
        <f t="shared" si="8"/>
        <v>31</v>
      </c>
      <c r="R18" s="16"/>
      <c r="S18" s="27">
        <v>1.051094890510949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0.7412109375</v>
      </c>
      <c r="AD18" s="24">
        <f t="shared" si="12"/>
        <v>-9.2058398437499989</v>
      </c>
      <c r="AE18" s="24">
        <v>-8.08</v>
      </c>
      <c r="AF18" s="24">
        <v>-12.51</v>
      </c>
      <c r="AG18" s="24">
        <v>0</v>
      </c>
    </row>
    <row r="19" spans="1:33" ht="15.75" customHeight="1">
      <c r="A19" s="2" t="s">
        <v>47</v>
      </c>
      <c r="B19" s="2"/>
      <c r="C19" s="15">
        <f t="shared" si="4"/>
        <v>34.99</v>
      </c>
      <c r="D19" s="28">
        <v>8</v>
      </c>
      <c r="E19" s="16">
        <v>0</v>
      </c>
      <c r="F19" s="15">
        <v>279.92</v>
      </c>
      <c r="G19" s="15">
        <v>-0.04</v>
      </c>
      <c r="H19" s="17">
        <f t="shared" si="1"/>
        <v>1.4289797084881395E-4</v>
      </c>
      <c r="I19" s="17">
        <f t="shared" ca="1" si="2"/>
        <v>0.21755339695270082</v>
      </c>
      <c r="J19" s="15">
        <f t="shared" ca="1" si="5"/>
        <v>60.897546875000018</v>
      </c>
      <c r="K19" s="15">
        <f t="shared" ca="1" si="3"/>
        <v>7.6121933593750022</v>
      </c>
      <c r="L19" s="16">
        <v>25</v>
      </c>
      <c r="M19" s="18">
        <f t="shared" si="6"/>
        <v>0.32</v>
      </c>
      <c r="N19" s="16">
        <v>17</v>
      </c>
      <c r="O19" s="19">
        <f t="shared" ref="O19:P19" si="27">D19/7</f>
        <v>1.1428571428571428</v>
      </c>
      <c r="P19" s="19">
        <f t="shared" si="27"/>
        <v>0</v>
      </c>
      <c r="Q19" s="16">
        <f t="shared" si="8"/>
        <v>14</v>
      </c>
      <c r="R19" s="16"/>
      <c r="S19" s="27">
        <v>1.056910569105691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0.7412109375</v>
      </c>
      <c r="AD19" s="24">
        <f t="shared" si="12"/>
        <v>-12.274453124999997</v>
      </c>
      <c r="AE19" s="24">
        <v>-8.08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SKUs!B2:BZ3000""),48,false),"""")*-1"),-12.51)</f>
        <v>-12.51</v>
      </c>
      <c r="AG19" s="24">
        <v>0</v>
      </c>
    </row>
    <row r="20" spans="1:33" ht="15.75" customHeight="1">
      <c r="A20" s="2" t="s">
        <v>48</v>
      </c>
      <c r="B20" s="2"/>
      <c r="C20" s="15">
        <f t="shared" si="4"/>
        <v>34.99</v>
      </c>
      <c r="D20" s="16">
        <v>3</v>
      </c>
      <c r="E20" s="16">
        <v>0</v>
      </c>
      <c r="F20" s="15">
        <v>104.97</v>
      </c>
      <c r="G20" s="15">
        <v>-0.08</v>
      </c>
      <c r="H20" s="17">
        <f t="shared" si="1"/>
        <v>7.6212251119367436E-4</v>
      </c>
      <c r="I20" s="17">
        <f t="shared" si="2"/>
        <v>0.21693417241235582</v>
      </c>
      <c r="J20" s="15">
        <f t="shared" si="5"/>
        <v>22.771580078124991</v>
      </c>
      <c r="K20" s="15">
        <f t="shared" si="3"/>
        <v>7.5905266927083304</v>
      </c>
      <c r="L20" s="16">
        <v>14</v>
      </c>
      <c r="M20" s="18">
        <f t="shared" si="6"/>
        <v>0.21428571428571427</v>
      </c>
      <c r="N20" s="16">
        <v>17</v>
      </c>
      <c r="O20" s="19">
        <f t="shared" ref="O20:P20" si="28">D20/7</f>
        <v>0.42857142857142855</v>
      </c>
      <c r="P20" s="19">
        <f t="shared" si="28"/>
        <v>0</v>
      </c>
      <c r="Q20" s="16">
        <f t="shared" si="8"/>
        <v>39</v>
      </c>
      <c r="R20" s="16"/>
      <c r="S20" s="27">
        <v>1.1851851851851849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0.7412109375</v>
      </c>
      <c r="AD20" s="24">
        <f t="shared" si="12"/>
        <v>-4.6029199218749994</v>
      </c>
      <c r="AE20" s="24">
        <v>-8.08</v>
      </c>
      <c r="AF20" s="24">
        <v>-12.51</v>
      </c>
      <c r="AG20" s="24">
        <v>0</v>
      </c>
    </row>
    <row r="21" spans="1:33" ht="15.75" customHeight="1">
      <c r="A21" s="2" t="s">
        <v>49</v>
      </c>
      <c r="B21" s="2"/>
      <c r="C21" s="15">
        <f t="shared" si="4"/>
        <v>34.99</v>
      </c>
      <c r="D21" s="16">
        <v>9</v>
      </c>
      <c r="E21" s="16">
        <v>0</v>
      </c>
      <c r="F21" s="15">
        <v>314.91000000000003</v>
      </c>
      <c r="G21" s="15">
        <v>-0.06</v>
      </c>
      <c r="H21" s="17">
        <f t="shared" si="1"/>
        <v>1.9053062779841856E-4</v>
      </c>
      <c r="I21" s="17">
        <f t="shared" si="2"/>
        <v>0.21750576429575111</v>
      </c>
      <c r="J21" s="15">
        <f t="shared" si="5"/>
        <v>68.494740234374987</v>
      </c>
      <c r="K21" s="15">
        <f t="shared" si="3"/>
        <v>7.6105266927083317</v>
      </c>
      <c r="L21" s="16">
        <v>33</v>
      </c>
      <c r="M21" s="18">
        <f t="shared" si="6"/>
        <v>0.27272727272727271</v>
      </c>
      <c r="N21" s="16">
        <v>7</v>
      </c>
      <c r="O21" s="19">
        <f t="shared" ref="O21:P21" si="29">D21/7</f>
        <v>1.2857142857142858</v>
      </c>
      <c r="P21" s="19">
        <f t="shared" si="29"/>
        <v>0</v>
      </c>
      <c r="Q21" s="16">
        <f t="shared" si="8"/>
        <v>5</v>
      </c>
      <c r="R21" s="16"/>
      <c r="S21" s="27">
        <v>1.4922279792746109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0.7412109375</v>
      </c>
      <c r="AD21" s="24">
        <f t="shared" si="12"/>
        <v>-13.808759765624998</v>
      </c>
      <c r="AE21" s="24">
        <v>-8.08</v>
      </c>
      <c r="AF21" s="24">
        <v>-12.51</v>
      </c>
      <c r="AG21" s="24">
        <v>0</v>
      </c>
    </row>
    <row r="22" spans="1:33" ht="15.75" customHeight="1">
      <c r="A22" s="2" t="s">
        <v>50</v>
      </c>
      <c r="B22" s="2"/>
      <c r="C22" s="15">
        <f t="shared" si="4"/>
        <v>34.99</v>
      </c>
      <c r="D22" s="16">
        <v>2</v>
      </c>
      <c r="E22" s="16">
        <v>0</v>
      </c>
      <c r="F22" s="15">
        <v>69.98</v>
      </c>
      <c r="G22" s="15">
        <v>-0.02</v>
      </c>
      <c r="H22" s="17">
        <f t="shared" si="1"/>
        <v>2.857959416976279E-4</v>
      </c>
      <c r="I22" s="17">
        <f t="shared" ca="1" si="2"/>
        <v>0.21741049898185194</v>
      </c>
      <c r="J22" s="15">
        <f t="shared" ca="1" si="5"/>
        <v>15.214386718749999</v>
      </c>
      <c r="K22" s="15">
        <f t="shared" ca="1" si="3"/>
        <v>7.6071933593749996</v>
      </c>
      <c r="L22" s="16">
        <v>27</v>
      </c>
      <c r="M22" s="18">
        <f t="shared" si="6"/>
        <v>7.407407407407407E-2</v>
      </c>
      <c r="N22" s="16">
        <v>6</v>
      </c>
      <c r="O22" s="19">
        <f t="shared" ref="O22:P22" si="30">D22/7</f>
        <v>0.2857142857142857</v>
      </c>
      <c r="P22" s="19">
        <f t="shared" si="30"/>
        <v>0</v>
      </c>
      <c r="Q22" s="16">
        <f t="shared" si="8"/>
        <v>21</v>
      </c>
      <c r="R22" s="16"/>
      <c r="S22" s="27">
        <v>1.5777777777777779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0.7412109375</v>
      </c>
      <c r="AD22" s="24">
        <f t="shared" si="12"/>
        <v>-3.0686132812499993</v>
      </c>
      <c r="AE22" s="24">
        <v>-8.08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SKUs!B2:BZ3000""),48,false),"""")*-1"),-12.51)</f>
        <v>-12.51</v>
      </c>
      <c r="AG22" s="24">
        <v>0</v>
      </c>
    </row>
    <row r="23" spans="1:33" ht="15.75" customHeight="1">
      <c r="A23" s="2" t="s">
        <v>51</v>
      </c>
      <c r="B23" s="2"/>
      <c r="C23" s="15">
        <f t="shared" si="4"/>
        <v>34.99</v>
      </c>
      <c r="D23" s="16">
        <v>14</v>
      </c>
      <c r="E23" s="16">
        <v>0</v>
      </c>
      <c r="F23" s="15">
        <v>489.86</v>
      </c>
      <c r="G23" s="15">
        <v>0</v>
      </c>
      <c r="H23" s="17">
        <f t="shared" si="1"/>
        <v>0</v>
      </c>
      <c r="I23" s="17">
        <f t="shared" si="2"/>
        <v>0.21769629492354967</v>
      </c>
      <c r="J23" s="15">
        <f t="shared" si="5"/>
        <v>106.64070703125005</v>
      </c>
      <c r="K23" s="15">
        <f t="shared" si="3"/>
        <v>7.617193359375003</v>
      </c>
      <c r="L23" s="16">
        <v>32</v>
      </c>
      <c r="M23" s="18">
        <f t="shared" si="6"/>
        <v>0.4375</v>
      </c>
      <c r="N23" s="16">
        <v>196</v>
      </c>
      <c r="O23" s="19">
        <f t="shared" ref="O23:P23" si="31">D23/7</f>
        <v>2</v>
      </c>
      <c r="P23" s="19">
        <f t="shared" si="31"/>
        <v>0</v>
      </c>
      <c r="Q23" s="16">
        <f t="shared" si="8"/>
        <v>98</v>
      </c>
      <c r="R23" s="16"/>
      <c r="S23" s="27">
        <v>0.84679665738161558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0.7412109375</v>
      </c>
      <c r="AD23" s="24">
        <f t="shared" si="12"/>
        <v>-21.480292968749996</v>
      </c>
      <c r="AE23" s="24">
        <v>-8.08</v>
      </c>
      <c r="AF23" s="24">
        <v>-12.51</v>
      </c>
      <c r="AG23" s="24">
        <v>0</v>
      </c>
    </row>
    <row r="24" spans="1:33" ht="15.75" customHeight="1">
      <c r="A24" s="2" t="s">
        <v>52</v>
      </c>
      <c r="B24" s="2"/>
      <c r="C24" s="15">
        <f t="shared" si="4"/>
        <v>34.99</v>
      </c>
      <c r="D24" s="16">
        <v>7</v>
      </c>
      <c r="E24" s="16">
        <v>0</v>
      </c>
      <c r="F24" s="15">
        <v>244.93</v>
      </c>
      <c r="G24" s="15">
        <v>0</v>
      </c>
      <c r="H24" s="17">
        <f t="shared" si="1"/>
        <v>0</v>
      </c>
      <c r="I24" s="17">
        <f t="shared" si="2"/>
        <v>0.22627017317447848</v>
      </c>
      <c r="J24" s="15">
        <f t="shared" si="5"/>
        <v>55.420353515625017</v>
      </c>
      <c r="K24" s="15">
        <f t="shared" si="3"/>
        <v>7.9171933593750028</v>
      </c>
      <c r="L24" s="16">
        <v>19</v>
      </c>
      <c r="M24" s="18">
        <f t="shared" si="6"/>
        <v>0.36842105263157893</v>
      </c>
      <c r="N24" s="16">
        <v>187</v>
      </c>
      <c r="O24" s="19">
        <f t="shared" ref="O24:P24" si="32">D24/7</f>
        <v>1</v>
      </c>
      <c r="P24" s="19">
        <f t="shared" si="32"/>
        <v>0</v>
      </c>
      <c r="Q24" s="16">
        <f t="shared" si="8"/>
        <v>187</v>
      </c>
      <c r="R24" s="16"/>
      <c r="S24" s="27">
        <v>1.0094637223974761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0.7412109375</v>
      </c>
      <c r="AD24" s="24">
        <f t="shared" si="12"/>
        <v>-10.740146484374998</v>
      </c>
      <c r="AE24" s="24">
        <v>-7.78</v>
      </c>
      <c r="AF24" s="24">
        <v>-12.51</v>
      </c>
      <c r="AG24" s="24">
        <v>0</v>
      </c>
    </row>
    <row r="25" spans="1:33" ht="15.75" customHeight="1">
      <c r="A25" s="2" t="s">
        <v>54</v>
      </c>
      <c r="B25" s="2"/>
      <c r="C25" s="15">
        <f t="shared" si="4"/>
        <v>34.99</v>
      </c>
      <c r="D25" s="16">
        <v>2</v>
      </c>
      <c r="E25" s="16">
        <v>0</v>
      </c>
      <c r="F25" s="15">
        <v>69.98</v>
      </c>
      <c r="G25" s="15">
        <v>-0.08</v>
      </c>
      <c r="H25" s="17">
        <f t="shared" si="1"/>
        <v>1.1431837667905116E-3</v>
      </c>
      <c r="I25" s="17">
        <f t="shared" si="2"/>
        <v>0.22512698940768802</v>
      </c>
      <c r="J25" s="15">
        <f t="shared" si="5"/>
        <v>15.754386718750009</v>
      </c>
      <c r="K25" s="15">
        <f t="shared" si="3"/>
        <v>7.8771933593750045</v>
      </c>
      <c r="L25" s="16">
        <v>30</v>
      </c>
      <c r="M25" s="18">
        <f t="shared" si="6"/>
        <v>6.6666666666666666E-2</v>
      </c>
      <c r="N25" s="16">
        <v>183</v>
      </c>
      <c r="O25" s="19">
        <f t="shared" ref="O25:P25" si="33">D25/7</f>
        <v>0.2857142857142857</v>
      </c>
      <c r="P25" s="19">
        <f t="shared" si="33"/>
        <v>0</v>
      </c>
      <c r="Q25" s="16">
        <f t="shared" si="8"/>
        <v>640</v>
      </c>
      <c r="R25" s="16"/>
      <c r="S25" s="27">
        <v>0.99328859060402686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0.7412109375</v>
      </c>
      <c r="AD25" s="24">
        <f t="shared" si="12"/>
        <v>-3.0686132812499993</v>
      </c>
      <c r="AE25" s="24">
        <v>-7.78</v>
      </c>
      <c r="AF25" s="24">
        <v>-12.51</v>
      </c>
      <c r="AG25" s="24">
        <v>0</v>
      </c>
    </row>
    <row r="26" spans="1:33" ht="15.75" customHeight="1">
      <c r="A26" s="2" t="s">
        <v>55</v>
      </c>
      <c r="B26" s="2"/>
      <c r="C26" s="15">
        <f t="shared" si="4"/>
        <v>31.990000000000002</v>
      </c>
      <c r="D26" s="16">
        <v>7</v>
      </c>
      <c r="E26" s="16">
        <v>0</v>
      </c>
      <c r="F26" s="15">
        <v>223.93</v>
      </c>
      <c r="G26" s="15">
        <v>-4.12</v>
      </c>
      <c r="H26" s="17">
        <f t="shared" si="1"/>
        <v>1.8398606707453222E-2</v>
      </c>
      <c r="I26" s="17">
        <f t="shared" si="2"/>
        <v>0.14937861615516007</v>
      </c>
      <c r="J26" s="15">
        <f t="shared" si="5"/>
        <v>33.450353515624997</v>
      </c>
      <c r="K26" s="15">
        <f t="shared" si="3"/>
        <v>4.7786219308035713</v>
      </c>
      <c r="L26" s="16">
        <v>24</v>
      </c>
      <c r="M26" s="18">
        <f t="shared" si="6"/>
        <v>0.29166666666666669</v>
      </c>
      <c r="N26" s="16">
        <v>177</v>
      </c>
      <c r="O26" s="19">
        <f t="shared" ref="O26:P26" si="34">D26/7</f>
        <v>1</v>
      </c>
      <c r="P26" s="19">
        <f t="shared" si="34"/>
        <v>0</v>
      </c>
      <c r="Q26" s="16">
        <f t="shared" si="8"/>
        <v>177</v>
      </c>
      <c r="R26" s="16"/>
      <c r="S26" s="27">
        <v>1.134545454545455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0.7412109375</v>
      </c>
      <c r="AD26" s="24">
        <f t="shared" si="12"/>
        <v>-10.740146484374998</v>
      </c>
      <c r="AE26" s="24">
        <v>-7.78</v>
      </c>
      <c r="AF26" s="24">
        <v>-12.51</v>
      </c>
      <c r="AG26" s="24">
        <v>0</v>
      </c>
    </row>
    <row r="27" spans="1:33" ht="15.75" customHeight="1">
      <c r="A27" s="2" t="s">
        <v>56</v>
      </c>
      <c r="B27" s="2"/>
      <c r="C27" s="15">
        <f t="shared" si="4"/>
        <v>29.324166666666667</v>
      </c>
      <c r="D27" s="16">
        <v>12</v>
      </c>
      <c r="E27" s="16">
        <v>0</v>
      </c>
      <c r="F27" s="15">
        <v>351.89</v>
      </c>
      <c r="G27" s="15">
        <v>-32.340000000000003</v>
      </c>
      <c r="H27" s="17">
        <f t="shared" si="1"/>
        <v>9.1903719912472662E-2</v>
      </c>
      <c r="I27" s="17">
        <f t="shared" si="2"/>
        <v>1.3853250483105373E-2</v>
      </c>
      <c r="J27" s="15">
        <f t="shared" si="5"/>
        <v>4.8748203124999492</v>
      </c>
      <c r="K27" s="15">
        <f t="shared" si="3"/>
        <v>0.40623502604166245</v>
      </c>
      <c r="L27" s="16">
        <v>33</v>
      </c>
      <c r="M27" s="18">
        <f t="shared" si="6"/>
        <v>0.36363636363636365</v>
      </c>
      <c r="N27" s="16">
        <v>170</v>
      </c>
      <c r="O27" s="19">
        <f t="shared" ref="O27:P27" si="35">D27/7</f>
        <v>1.7142857142857142</v>
      </c>
      <c r="P27" s="19">
        <f t="shared" si="35"/>
        <v>0</v>
      </c>
      <c r="Q27" s="16">
        <f t="shared" si="8"/>
        <v>99</v>
      </c>
      <c r="R27" s="16"/>
      <c r="S27" s="27">
        <v>0.66520787746170673</v>
      </c>
      <c r="T27" s="2" t="s">
        <v>53</v>
      </c>
      <c r="U27" s="21" t="s">
        <v>53</v>
      </c>
      <c r="V27" s="22" t="s">
        <v>53</v>
      </c>
      <c r="W27" s="2">
        <v>2</v>
      </c>
      <c r="X27" s="23">
        <f t="shared" si="9"/>
        <v>0.16666666666666666</v>
      </c>
      <c r="Y27" s="24">
        <f t="shared" si="10"/>
        <v>10.780000000000001</v>
      </c>
      <c r="Z27" s="2">
        <v>1</v>
      </c>
      <c r="AA27" s="2" t="s">
        <v>40</v>
      </c>
      <c r="AB27" s="25">
        <f t="shared" si="11"/>
        <v>-0.69</v>
      </c>
      <c r="AC27" s="26">
        <v>0.7412109375</v>
      </c>
      <c r="AD27" s="24">
        <f t="shared" si="12"/>
        <v>-18.411679687499998</v>
      </c>
      <c r="AE27" s="24">
        <v>-7.78</v>
      </c>
      <c r="AF27" s="24">
        <v>-12.51</v>
      </c>
      <c r="AG27" s="24">
        <v>0</v>
      </c>
    </row>
    <row r="28" spans="1:33" ht="15.75" customHeight="1">
      <c r="A28" s="2" t="s">
        <v>57</v>
      </c>
      <c r="B28" s="2"/>
      <c r="C28" s="15">
        <f t="shared" si="4"/>
        <v>31.99</v>
      </c>
      <c r="D28" s="16">
        <v>8</v>
      </c>
      <c r="E28" s="16">
        <v>0</v>
      </c>
      <c r="F28" s="15">
        <v>255.92</v>
      </c>
      <c r="G28" s="15">
        <v>-58.42</v>
      </c>
      <c r="H28" s="17">
        <f t="shared" si="1"/>
        <v>0.22827446076899033</v>
      </c>
      <c r="I28" s="17">
        <f t="shared" si="2"/>
        <v>-6.0497237906377115E-2</v>
      </c>
      <c r="J28" s="15">
        <f t="shared" si="5"/>
        <v>-15.482453125000031</v>
      </c>
      <c r="K28" s="15">
        <f t="shared" si="3"/>
        <v>-1.9353066406250039</v>
      </c>
      <c r="L28" s="16">
        <v>38</v>
      </c>
      <c r="M28" s="18">
        <f t="shared" si="6"/>
        <v>0.21052631578947367</v>
      </c>
      <c r="N28" s="16">
        <v>158</v>
      </c>
      <c r="O28" s="19">
        <f t="shared" ref="O28:P28" si="36">D28/7</f>
        <v>1.1428571428571428</v>
      </c>
      <c r="P28" s="19">
        <f t="shared" si="36"/>
        <v>0</v>
      </c>
      <c r="Q28" s="16">
        <f t="shared" si="8"/>
        <v>138</v>
      </c>
      <c r="R28" s="16"/>
      <c r="S28" s="27">
        <v>0.77909738717339672</v>
      </c>
      <c r="T28" s="2" t="s">
        <v>53</v>
      </c>
      <c r="U28" s="21" t="s">
        <v>53</v>
      </c>
      <c r="V28" s="22" t="s">
        <v>53</v>
      </c>
      <c r="W28" s="2">
        <v>4</v>
      </c>
      <c r="X28" s="23">
        <f t="shared" si="9"/>
        <v>0.5</v>
      </c>
      <c r="Y28" s="24">
        <f t="shared" si="10"/>
        <v>9.7366666666666664</v>
      </c>
      <c r="Z28" s="2">
        <v>2</v>
      </c>
      <c r="AA28" s="2" t="s">
        <v>40</v>
      </c>
      <c r="AB28" s="25">
        <f t="shared" si="11"/>
        <v>-0.69</v>
      </c>
      <c r="AC28" s="26">
        <v>0.7412109375</v>
      </c>
      <c r="AD28" s="24">
        <f t="shared" si="12"/>
        <v>-12.274453124999997</v>
      </c>
      <c r="AE28" s="24">
        <v>-7.78</v>
      </c>
      <c r="AF28" s="24">
        <v>-12.51</v>
      </c>
      <c r="AG28" s="24">
        <v>0</v>
      </c>
    </row>
    <row r="29" spans="1:33" ht="15.75" customHeight="1">
      <c r="A29" s="2" t="s">
        <v>58</v>
      </c>
      <c r="B29" s="2"/>
      <c r="C29" s="15">
        <f t="shared" si="4"/>
        <v>31.990000000000002</v>
      </c>
      <c r="D29" s="16">
        <v>14</v>
      </c>
      <c r="E29" s="16">
        <v>0</v>
      </c>
      <c r="F29" s="15">
        <v>447.86</v>
      </c>
      <c r="G29" s="15">
        <v>-73.209999999999994</v>
      </c>
      <c r="H29" s="17">
        <f t="shared" si="1"/>
        <v>0.16346626177823426</v>
      </c>
      <c r="I29" s="17">
        <f t="shared" si="2"/>
        <v>4.31096108437909E-3</v>
      </c>
      <c r="J29" s="15">
        <f t="shared" si="5"/>
        <v>1.9307070312500194</v>
      </c>
      <c r="K29" s="15">
        <f t="shared" si="3"/>
        <v>0.1379076450892871</v>
      </c>
      <c r="L29" s="16">
        <v>48</v>
      </c>
      <c r="M29" s="18">
        <f t="shared" si="6"/>
        <v>0.29166666666666669</v>
      </c>
      <c r="N29" s="16">
        <v>137</v>
      </c>
      <c r="O29" s="19">
        <f t="shared" ref="O29:P29" si="37">D29/7</f>
        <v>2</v>
      </c>
      <c r="P29" s="19">
        <f t="shared" si="37"/>
        <v>0</v>
      </c>
      <c r="Q29" s="16">
        <f t="shared" si="8"/>
        <v>68</v>
      </c>
      <c r="R29" s="16"/>
      <c r="S29" s="27">
        <v>1.028871391076116</v>
      </c>
      <c r="T29" s="2" t="s">
        <v>53</v>
      </c>
      <c r="U29" s="21" t="s">
        <v>53</v>
      </c>
      <c r="V29" s="22" t="s">
        <v>53</v>
      </c>
      <c r="W29" s="2">
        <v>7</v>
      </c>
      <c r="X29" s="23">
        <f t="shared" si="9"/>
        <v>0.5</v>
      </c>
      <c r="Y29" s="24">
        <f t="shared" si="10"/>
        <v>9.1512499999999992</v>
      </c>
      <c r="Z29" s="2">
        <v>1</v>
      </c>
      <c r="AA29" s="2" t="s">
        <v>40</v>
      </c>
      <c r="AB29" s="25">
        <f t="shared" si="11"/>
        <v>-0.69</v>
      </c>
      <c r="AC29" s="26">
        <v>0.7412109375</v>
      </c>
      <c r="AD29" s="24">
        <f t="shared" si="12"/>
        <v>-21.480292968749996</v>
      </c>
      <c r="AE29" s="24">
        <v>-7.78</v>
      </c>
      <c r="AF29" s="24">
        <v>-12.51</v>
      </c>
      <c r="AG29" s="24">
        <v>0</v>
      </c>
    </row>
    <row r="30" spans="1:33" ht="15.75" customHeight="1">
      <c r="A30" s="2" t="s">
        <v>59</v>
      </c>
      <c r="B30" s="2"/>
      <c r="C30" s="15">
        <f t="shared" si="4"/>
        <v>32.418571428571425</v>
      </c>
      <c r="D30" s="16">
        <v>21</v>
      </c>
      <c r="E30" s="16">
        <v>0</v>
      </c>
      <c r="F30" s="15">
        <v>680.79</v>
      </c>
      <c r="G30" s="15">
        <v>-83.02</v>
      </c>
      <c r="H30" s="17">
        <f t="shared" si="1"/>
        <v>0.12194656208228676</v>
      </c>
      <c r="I30" s="17">
        <f t="shared" si="2"/>
        <v>5.4849602001902163E-2</v>
      </c>
      <c r="J30" s="15">
        <f t="shared" si="5"/>
        <v>37.341060546874971</v>
      </c>
      <c r="K30" s="15">
        <f t="shared" si="3"/>
        <v>1.7781457403273795</v>
      </c>
      <c r="L30" s="16">
        <v>53</v>
      </c>
      <c r="M30" s="18">
        <f t="shared" si="6"/>
        <v>0.39622641509433965</v>
      </c>
      <c r="N30" s="16">
        <v>125</v>
      </c>
      <c r="O30" s="19">
        <f t="shared" ref="O30:P30" si="38">D30/7</f>
        <v>3</v>
      </c>
      <c r="P30" s="19">
        <f t="shared" si="38"/>
        <v>0</v>
      </c>
      <c r="Q30" s="16">
        <f t="shared" si="8"/>
        <v>41</v>
      </c>
      <c r="R30" s="16"/>
      <c r="S30" s="27">
        <v>1.238636363636364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13</v>
      </c>
      <c r="X30" s="23">
        <f t="shared" si="9"/>
        <v>0.61904761904761907</v>
      </c>
      <c r="Y30" s="24">
        <f t="shared" si="10"/>
        <v>5.93</v>
      </c>
      <c r="Z30" s="2">
        <v>1</v>
      </c>
      <c r="AA30" s="2" t="s">
        <v>40</v>
      </c>
      <c r="AB30" s="25">
        <f t="shared" si="11"/>
        <v>-0.69</v>
      </c>
      <c r="AC30" s="26">
        <v>0.7412109375</v>
      </c>
      <c r="AD30" s="24">
        <f t="shared" si="12"/>
        <v>-32.220439453124996</v>
      </c>
      <c r="AE30" s="24">
        <v>-7.78</v>
      </c>
      <c r="AF30" s="24">
        <v>-12.51</v>
      </c>
      <c r="AG30" s="24">
        <v>0</v>
      </c>
    </row>
    <row r="31" spans="1:33" ht="15.75" customHeight="1">
      <c r="A31" s="2" t="s">
        <v>128</v>
      </c>
      <c r="B31" s="2"/>
      <c r="C31" s="35">
        <f t="shared" si="4"/>
        <v>34.99</v>
      </c>
      <c r="D31" s="16">
        <v>17</v>
      </c>
      <c r="E31" s="16">
        <v>0</v>
      </c>
      <c r="F31" s="15">
        <v>594.83000000000004</v>
      </c>
      <c r="G31" s="15">
        <v>-68.22</v>
      </c>
      <c r="H31" s="17">
        <f t="shared" ref="H31" si="39">G31/F31*-1</f>
        <v>0.11468823025065984</v>
      </c>
      <c r="I31" s="17">
        <f t="shared" ref="I31" si="40">J31/F31</f>
        <v>0.11158194292381858</v>
      </c>
      <c r="J31" s="35">
        <f t="shared" ref="J31" si="41">F31*0.85+G31+AF31*D31+D31*AE31+AG31+AD31</f>
        <v>66.372287109375009</v>
      </c>
      <c r="K31" s="35">
        <f t="shared" ref="K31" si="42">J31/D31</f>
        <v>3.9042521829044121</v>
      </c>
      <c r="L31" s="16">
        <v>56</v>
      </c>
      <c r="M31" s="18">
        <f t="shared" si="6"/>
        <v>0.30357142857142855</v>
      </c>
      <c r="N31" s="16">
        <v>106</v>
      </c>
      <c r="O31" s="19">
        <f t="shared" ref="O31" si="43">D31/7</f>
        <v>2.4285714285714284</v>
      </c>
      <c r="P31" s="19">
        <f t="shared" ref="P31" si="44">E31/7</f>
        <v>0</v>
      </c>
      <c r="Q31" s="16">
        <f t="shared" ref="Q31" si="45">ROUNDDOWN(N31/(O31+P31),0)</f>
        <v>43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0.91119691119691115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8</v>
      </c>
      <c r="X31" s="23">
        <f t="shared" ref="X31" si="46">IFERROR(W31/D31,0)</f>
        <v>0.47058823529411764</v>
      </c>
      <c r="Y31" s="24">
        <f t="shared" ref="Y31" si="47">IFERROR(G31/(W31+Z31)*-1,0)</f>
        <v>6.8220000000000001</v>
      </c>
      <c r="Z31" s="2">
        <v>2</v>
      </c>
      <c r="AA31" s="2" t="s">
        <v>40</v>
      </c>
      <c r="AB31" s="25">
        <f t="shared" si="11"/>
        <v>-0.69</v>
      </c>
      <c r="AC31" s="26">
        <v>0.7412109375</v>
      </c>
      <c r="AD31" s="24">
        <f t="shared" si="12"/>
        <v>-26.083212890624992</v>
      </c>
      <c r="AE31" s="24">
        <v>-7.78</v>
      </c>
      <c r="AF31" s="24">
        <v>-12.51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IFERROR(__xludf.DUMMYFUNCTION("IFERROR(VLOOKUP(B2,IMPORTRANGE(""https://docs.google.com/spreadsheets/d/1V-qh4gaE8Fnon_cFgLuR_3iyE-fuVbrHr9YQylaPLK4/edit#gid=0"",""Sheet1!A2:F100""),2,FALSE),"""")"),"Backpack Pro")</f>
        <v>Backpack Pro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IFERROR(__xludf.DUMMYFUNCTION("IFERROR(VLOOKUP(B2,IMPORTRANGE(""https://docs.google.com/spreadsheets/d/1V-qh4gaE8Fnon_cFgLuR_3iyE-fuVbrHr9YQylaPLK4/edit?usp=sharing"",""Sheet1!A1:AA1000""),3,FALSE),"""")"),"B083HKCF5H")</f>
        <v>B083HKCF5H</v>
      </c>
      <c r="B2" s="4" t="s">
        <v>70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36.188235294117646</v>
      </c>
      <c r="D3" s="6">
        <f>SUM(D4:D99766)</f>
        <v>0</v>
      </c>
      <c r="E3" s="6"/>
      <c r="F3" s="5">
        <f t="shared" ref="F3:G3" si="0">SUM(F4:F99766)</f>
        <v>0</v>
      </c>
      <c r="G3" s="5">
        <f t="shared" si="0"/>
        <v>0</v>
      </c>
      <c r="H3" s="7" t="e">
        <f t="shared" ref="H3:H30" si="1">G3/F3*-1</f>
        <v>#DIV/0!</v>
      </c>
      <c r="I3" s="7" t="e">
        <f t="shared" ref="I3:I30" ca="1" si="2">J3/F3</f>
        <v>#DIV/0!</v>
      </c>
      <c r="J3" s="5">
        <f ca="1">SUM(J4:J99766)</f>
        <v>0</v>
      </c>
      <c r="K3" s="5" t="e">
        <f t="shared" ref="K3:K30" ca="1" si="3">J3/D3</f>
        <v>#DIV/0!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SKUs!B2:BZ3000""),48,FALSE),"""")*-1"),-22.68)</f>
        <v>-22.68</v>
      </c>
      <c r="AG3" s="14">
        <f>SUM(AG4:AG99766)</f>
        <v>0</v>
      </c>
    </row>
    <row r="4" spans="1:33" ht="15.75" customHeight="1">
      <c r="A4" s="2" t="s">
        <v>31</v>
      </c>
      <c r="B4" s="2"/>
      <c r="C4" s="15" t="str">
        <f t="shared" ref="C4:C31" si="4">IFERROR(F4/D4," - ")</f>
        <v xml:space="preserve"> - </v>
      </c>
      <c r="D4" s="16">
        <v>0</v>
      </c>
      <c r="E4" s="16">
        <v>0</v>
      </c>
      <c r="F4" s="15">
        <v>0</v>
      </c>
      <c r="G4" s="15">
        <v>0</v>
      </c>
      <c r="H4" s="17" t="e">
        <f t="shared" si="1"/>
        <v>#DIV/0!</v>
      </c>
      <c r="I4" s="17" t="e">
        <f t="shared" si="2"/>
        <v>#DIV/0!</v>
      </c>
      <c r="J4" s="15">
        <f t="shared" ref="J4:J30" si="5">F4*0.85+G4+AF4*D4+D4*AE4+AG4+AD4</f>
        <v>0</v>
      </c>
      <c r="K4" s="15" t="e">
        <f t="shared" si="3"/>
        <v>#DIV/0!</v>
      </c>
      <c r="L4" s="16">
        <v>0</v>
      </c>
      <c r="M4" s="18" t="str">
        <f t="shared" ref="M4:M31" si="6">IFERROR(D4/L4,"-")</f>
        <v>-</v>
      </c>
      <c r="N4" s="16">
        <v>0</v>
      </c>
      <c r="O4" s="19">
        <f t="shared" ref="O4:P4" si="7">D4/7</f>
        <v>0</v>
      </c>
      <c r="P4" s="19">
        <f t="shared" si="7"/>
        <v>0</v>
      </c>
      <c r="Q4" s="16" t="e">
        <f t="shared" ref="Q4:Q30" si="8">ROUNDDOWN(N4/(O4+P4),0)</f>
        <v>#DIV/0!</v>
      </c>
      <c r="R4" s="16"/>
      <c r="S4" s="20" t="e">
        <v>#N/A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0.79200000000000004</v>
      </c>
      <c r="AD4" s="24">
        <f t="shared" ref="AD4:AD31" si="12">IFERROR(AB4*AC4*D4*3,0)</f>
        <v>0</v>
      </c>
      <c r="AE4" s="24">
        <v>0</v>
      </c>
      <c r="AF4" s="24">
        <v>-22.68</v>
      </c>
      <c r="AG4" s="24">
        <v>0</v>
      </c>
    </row>
    <row r="5" spans="1:33" ht="15.75" customHeight="1">
      <c r="A5" s="2" t="s">
        <v>32</v>
      </c>
      <c r="B5" s="2"/>
      <c r="C5" s="15" t="str">
        <f t="shared" si="4"/>
        <v xml:space="preserve"> - </v>
      </c>
      <c r="D5" s="16">
        <v>0</v>
      </c>
      <c r="E5" s="16">
        <v>0</v>
      </c>
      <c r="F5" s="15">
        <v>0</v>
      </c>
      <c r="G5" s="15">
        <v>0</v>
      </c>
      <c r="H5" s="17" t="e">
        <f t="shared" si="1"/>
        <v>#DIV/0!</v>
      </c>
      <c r="I5" s="17" t="e">
        <f t="shared" si="2"/>
        <v>#DIV/0!</v>
      </c>
      <c r="J5" s="15">
        <f t="shared" si="5"/>
        <v>0</v>
      </c>
      <c r="K5" s="15" t="e">
        <f t="shared" si="3"/>
        <v>#DIV/0!</v>
      </c>
      <c r="L5" s="16">
        <v>0</v>
      </c>
      <c r="M5" s="18" t="str">
        <f t="shared" si="6"/>
        <v>-</v>
      </c>
      <c r="N5" s="16">
        <v>0</v>
      </c>
      <c r="O5" s="19">
        <f t="shared" ref="O5:P5" si="13">D5/7</f>
        <v>0</v>
      </c>
      <c r="P5" s="19">
        <f t="shared" si="13"/>
        <v>0</v>
      </c>
      <c r="Q5" s="16" t="e">
        <f t="shared" si="8"/>
        <v>#DIV/0!</v>
      </c>
      <c r="R5" s="16"/>
      <c r="S5" s="20" t="e">
        <v>#N/A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0.79200000000000004</v>
      </c>
      <c r="AD5" s="24">
        <f t="shared" si="12"/>
        <v>0</v>
      </c>
      <c r="AE5" s="24">
        <v>0</v>
      </c>
      <c r="AF5" s="24">
        <v>-22.68</v>
      </c>
      <c r="AG5" s="24">
        <v>0</v>
      </c>
    </row>
    <row r="6" spans="1:33" ht="15.75" customHeight="1">
      <c r="A6" s="2" t="s">
        <v>33</v>
      </c>
      <c r="B6" s="2"/>
      <c r="C6" s="15" t="str">
        <f t="shared" si="4"/>
        <v xml:space="preserve"> - </v>
      </c>
      <c r="D6" s="16">
        <v>0</v>
      </c>
      <c r="E6" s="16">
        <v>0</v>
      </c>
      <c r="F6" s="15">
        <v>0</v>
      </c>
      <c r="G6" s="15">
        <v>0</v>
      </c>
      <c r="H6" s="17" t="e">
        <f t="shared" si="1"/>
        <v>#DIV/0!</v>
      </c>
      <c r="I6" s="17" t="e">
        <f t="shared" si="2"/>
        <v>#DIV/0!</v>
      </c>
      <c r="J6" s="15">
        <f t="shared" si="5"/>
        <v>0</v>
      </c>
      <c r="K6" s="15" t="e">
        <f t="shared" si="3"/>
        <v>#DIV/0!</v>
      </c>
      <c r="L6" s="16">
        <v>0</v>
      </c>
      <c r="M6" s="18" t="str">
        <f t="shared" si="6"/>
        <v>-</v>
      </c>
      <c r="N6" s="16">
        <v>0</v>
      </c>
      <c r="O6" s="19">
        <f t="shared" ref="O6:P6" si="14">D6/7</f>
        <v>0</v>
      </c>
      <c r="P6" s="19">
        <f t="shared" si="14"/>
        <v>0</v>
      </c>
      <c r="Q6" s="16" t="e">
        <f t="shared" si="8"/>
        <v>#DIV/0!</v>
      </c>
      <c r="R6" s="16"/>
      <c r="S6" s="20">
        <v>0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0.79200000000000004</v>
      </c>
      <c r="AD6" s="24">
        <f t="shared" si="12"/>
        <v>0</v>
      </c>
      <c r="AE6" s="24">
        <v>0</v>
      </c>
      <c r="AF6" s="24">
        <v>-22.68</v>
      </c>
      <c r="AG6" s="24">
        <v>0</v>
      </c>
    </row>
    <row r="7" spans="1:33" ht="15.75" customHeight="1">
      <c r="A7" s="2" t="s">
        <v>34</v>
      </c>
      <c r="B7" s="2"/>
      <c r="C7" s="15" t="str">
        <f t="shared" si="4"/>
        <v xml:space="preserve"> - </v>
      </c>
      <c r="D7" s="16">
        <v>0</v>
      </c>
      <c r="E7" s="16">
        <v>0</v>
      </c>
      <c r="F7" s="15">
        <v>0</v>
      </c>
      <c r="G7" s="15">
        <v>0</v>
      </c>
      <c r="H7" s="17" t="e">
        <f t="shared" si="1"/>
        <v>#DIV/0!</v>
      </c>
      <c r="I7" s="17" t="e">
        <f t="shared" si="2"/>
        <v>#DIV/0!</v>
      </c>
      <c r="J7" s="15">
        <f t="shared" si="5"/>
        <v>0</v>
      </c>
      <c r="K7" s="15" t="e">
        <f t="shared" si="3"/>
        <v>#DIV/0!</v>
      </c>
      <c r="L7" s="16">
        <v>0</v>
      </c>
      <c r="M7" s="18" t="str">
        <f t="shared" si="6"/>
        <v>-</v>
      </c>
      <c r="N7" s="16">
        <v>0</v>
      </c>
      <c r="O7" s="19">
        <f t="shared" ref="O7:P7" si="15">D7/7</f>
        <v>0</v>
      </c>
      <c r="P7" s="19">
        <f t="shared" si="15"/>
        <v>0</v>
      </c>
      <c r="Q7" s="16" t="e">
        <f t="shared" si="8"/>
        <v>#DIV/0!</v>
      </c>
      <c r="R7" s="16"/>
      <c r="S7" s="20">
        <v>0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0.79200000000000004</v>
      </c>
      <c r="AD7" s="24">
        <f t="shared" si="12"/>
        <v>0</v>
      </c>
      <c r="AE7" s="24">
        <v>0</v>
      </c>
      <c r="AF7" s="24">
        <v>-22.68</v>
      </c>
      <c r="AG7" s="24">
        <v>0</v>
      </c>
    </row>
    <row r="8" spans="1:33" ht="15.75" customHeight="1">
      <c r="A8" s="2" t="s">
        <v>35</v>
      </c>
      <c r="B8" s="2"/>
      <c r="C8" s="15" t="str">
        <f t="shared" si="4"/>
        <v xml:space="preserve"> - </v>
      </c>
      <c r="D8" s="16">
        <v>0</v>
      </c>
      <c r="E8" s="16">
        <v>0</v>
      </c>
      <c r="F8" s="15">
        <v>0</v>
      </c>
      <c r="G8" s="15">
        <v>0</v>
      </c>
      <c r="H8" s="17" t="e">
        <f t="shared" si="1"/>
        <v>#DIV/0!</v>
      </c>
      <c r="I8" s="17" t="e">
        <f t="shared" si="2"/>
        <v>#DIV/0!</v>
      </c>
      <c r="J8" s="15">
        <f t="shared" si="5"/>
        <v>0</v>
      </c>
      <c r="K8" s="15" t="e">
        <f t="shared" si="3"/>
        <v>#DIV/0!</v>
      </c>
      <c r="L8" s="16">
        <v>0</v>
      </c>
      <c r="M8" s="18" t="str">
        <f t="shared" si="6"/>
        <v>-</v>
      </c>
      <c r="N8" s="16">
        <v>0</v>
      </c>
      <c r="O8" s="19">
        <f t="shared" ref="O8:P8" si="16">D8/7</f>
        <v>0</v>
      </c>
      <c r="P8" s="19">
        <f t="shared" si="16"/>
        <v>0</v>
      </c>
      <c r="Q8" s="16" t="e">
        <f t="shared" si="8"/>
        <v>#DIV/0!</v>
      </c>
      <c r="R8" s="16"/>
      <c r="S8" s="20">
        <v>0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0.79200000000000004</v>
      </c>
      <c r="AD8" s="24">
        <f t="shared" si="12"/>
        <v>0</v>
      </c>
      <c r="AE8" s="24">
        <v>-8.08</v>
      </c>
      <c r="AF8" s="24">
        <v>-22.68</v>
      </c>
      <c r="AG8" s="24">
        <v>0</v>
      </c>
    </row>
    <row r="9" spans="1:33" ht="15.75" customHeight="1">
      <c r="A9" s="2" t="s">
        <v>36</v>
      </c>
      <c r="B9" s="2"/>
      <c r="C9" s="15" t="str">
        <f t="shared" si="4"/>
        <v xml:space="preserve"> - </v>
      </c>
      <c r="D9" s="16">
        <v>0</v>
      </c>
      <c r="E9" s="16">
        <v>0</v>
      </c>
      <c r="F9" s="15">
        <v>0</v>
      </c>
      <c r="G9" s="15">
        <v>0</v>
      </c>
      <c r="H9" s="17" t="e">
        <f t="shared" si="1"/>
        <v>#DIV/0!</v>
      </c>
      <c r="I9" s="17" t="e">
        <f t="shared" si="2"/>
        <v>#DIV/0!</v>
      </c>
      <c r="J9" s="15">
        <f t="shared" si="5"/>
        <v>0</v>
      </c>
      <c r="K9" s="15" t="e">
        <f t="shared" si="3"/>
        <v>#DIV/0!</v>
      </c>
      <c r="L9" s="16">
        <v>0</v>
      </c>
      <c r="M9" s="18" t="str">
        <f t="shared" si="6"/>
        <v>-</v>
      </c>
      <c r="N9" s="16">
        <v>0</v>
      </c>
      <c r="O9" s="19">
        <f t="shared" ref="O9:P9" si="17">D9/7</f>
        <v>0</v>
      </c>
      <c r="P9" s="19">
        <f t="shared" si="17"/>
        <v>0</v>
      </c>
      <c r="Q9" s="16" t="e">
        <f t="shared" si="8"/>
        <v>#DIV/0!</v>
      </c>
      <c r="R9" s="16"/>
      <c r="S9" s="20">
        <v>0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0.79200000000000004</v>
      </c>
      <c r="AD9" s="24">
        <f t="shared" si="12"/>
        <v>0</v>
      </c>
      <c r="AE9" s="24">
        <v>0</v>
      </c>
      <c r="AF9" s="24">
        <v>-22.68</v>
      </c>
      <c r="AG9" s="24">
        <v>0</v>
      </c>
    </row>
    <row r="10" spans="1:33" ht="15.75" customHeight="1">
      <c r="A10" s="2" t="s">
        <v>37</v>
      </c>
      <c r="B10" s="2"/>
      <c r="C10" s="15" t="str">
        <f t="shared" si="4"/>
        <v xml:space="preserve"> - </v>
      </c>
      <c r="D10" s="16">
        <v>0</v>
      </c>
      <c r="E10" s="16">
        <v>0</v>
      </c>
      <c r="F10" s="15">
        <v>0</v>
      </c>
      <c r="G10" s="15">
        <v>0</v>
      </c>
      <c r="H10" s="17" t="e">
        <f t="shared" si="1"/>
        <v>#DIV/0!</v>
      </c>
      <c r="I10" s="17" t="e">
        <f t="shared" si="2"/>
        <v>#DIV/0!</v>
      </c>
      <c r="J10" s="15">
        <f t="shared" si="5"/>
        <v>0</v>
      </c>
      <c r="K10" s="15" t="e">
        <f t="shared" si="3"/>
        <v>#DIV/0!</v>
      </c>
      <c r="L10" s="16">
        <v>0</v>
      </c>
      <c r="M10" s="18" t="str">
        <f t="shared" si="6"/>
        <v>-</v>
      </c>
      <c r="N10" s="16">
        <v>0</v>
      </c>
      <c r="O10" s="19">
        <f t="shared" ref="O10:P10" si="18">D10/7</f>
        <v>0</v>
      </c>
      <c r="P10" s="19">
        <f t="shared" si="18"/>
        <v>0</v>
      </c>
      <c r="Q10" s="16" t="e">
        <f t="shared" si="8"/>
        <v>#DIV/0!</v>
      </c>
      <c r="R10" s="16"/>
      <c r="S10" s="20">
        <v>0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0.79200000000000004</v>
      </c>
      <c r="AD10" s="24">
        <f t="shared" si="12"/>
        <v>0</v>
      </c>
      <c r="AE10" s="24">
        <v>-8.08</v>
      </c>
      <c r="AF10" s="24">
        <v>-22.68</v>
      </c>
      <c r="AG10" s="24">
        <v>0</v>
      </c>
    </row>
    <row r="11" spans="1:33" ht="15.75" customHeight="1">
      <c r="A11" s="2" t="s">
        <v>38</v>
      </c>
      <c r="B11" s="2"/>
      <c r="C11" s="15" t="str">
        <f t="shared" si="4"/>
        <v xml:space="preserve"> - </v>
      </c>
      <c r="D11" s="16">
        <v>0</v>
      </c>
      <c r="E11" s="16">
        <v>0</v>
      </c>
      <c r="F11" s="15">
        <v>0</v>
      </c>
      <c r="G11" s="15">
        <v>0</v>
      </c>
      <c r="H11" s="17" t="e">
        <f t="shared" si="1"/>
        <v>#DIV/0!</v>
      </c>
      <c r="I11" s="17" t="e">
        <f t="shared" si="2"/>
        <v>#DIV/0!</v>
      </c>
      <c r="J11" s="15">
        <f t="shared" si="5"/>
        <v>0</v>
      </c>
      <c r="K11" s="15" t="e">
        <f t="shared" si="3"/>
        <v>#DIV/0!</v>
      </c>
      <c r="L11" s="16">
        <v>0</v>
      </c>
      <c r="M11" s="18" t="str">
        <f t="shared" si="6"/>
        <v>-</v>
      </c>
      <c r="N11" s="16">
        <v>0</v>
      </c>
      <c r="O11" s="19">
        <f t="shared" ref="O11:P11" si="19">D11/7</f>
        <v>0</v>
      </c>
      <c r="P11" s="19">
        <f t="shared" si="19"/>
        <v>0</v>
      </c>
      <c r="Q11" s="16" t="e">
        <f t="shared" si="8"/>
        <v>#DIV/0!</v>
      </c>
      <c r="R11" s="16"/>
      <c r="S11" s="20">
        <v>0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0.79200000000000004</v>
      </c>
      <c r="AD11" s="24">
        <f t="shared" si="12"/>
        <v>0</v>
      </c>
      <c r="AE11" s="24">
        <v>-8.08</v>
      </c>
      <c r="AF11" s="24">
        <v>-22.68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0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0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0.79200000000000004</v>
      </c>
      <c r="AD12" s="24">
        <f t="shared" si="12"/>
        <v>0</v>
      </c>
      <c r="AE12" s="24">
        <v>-8.08</v>
      </c>
      <c r="AF12" s="24">
        <v>-22.68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0</v>
      </c>
      <c r="M13" s="18" t="str">
        <f t="shared" si="6"/>
        <v>-</v>
      </c>
      <c r="N13" s="16">
        <v>0</v>
      </c>
      <c r="O13" s="19">
        <f t="shared" ref="O13:P13" si="21">D13/7</f>
        <v>0</v>
      </c>
      <c r="P13" s="19">
        <f t="shared" si="21"/>
        <v>0</v>
      </c>
      <c r="Q13" s="16" t="e">
        <f t="shared" si="8"/>
        <v>#DIV/0!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0.79200000000000004</v>
      </c>
      <c r="AD13" s="24">
        <f t="shared" si="12"/>
        <v>0</v>
      </c>
      <c r="AE13" s="24">
        <v>-8.08</v>
      </c>
      <c r="AF13" s="24">
        <v>-22.68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0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0.79200000000000004</v>
      </c>
      <c r="AD14" s="24">
        <f t="shared" si="12"/>
        <v>0</v>
      </c>
      <c r="AE14" s="24">
        <v>-8.08</v>
      </c>
      <c r="AF14" s="24">
        <v>-22.68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0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0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0.79200000000000004</v>
      </c>
      <c r="AD15" s="24">
        <f t="shared" si="12"/>
        <v>0</v>
      </c>
      <c r="AE15" s="24">
        <v>-8.08</v>
      </c>
      <c r="AF15" s="24">
        <v>-22.68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0</v>
      </c>
      <c r="O16" s="19">
        <f t="shared" ref="O16:P16" si="24">D16/7</f>
        <v>0</v>
      </c>
      <c r="P16" s="19">
        <f t="shared" si="24"/>
        <v>0</v>
      </c>
      <c r="Q16" s="16" t="e">
        <f t="shared" si="8"/>
        <v>#DIV/0!</v>
      </c>
      <c r="R16" s="16"/>
      <c r="S16" s="27">
        <v>0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0.79200000000000004</v>
      </c>
      <c r="AD16" s="24">
        <f t="shared" si="12"/>
        <v>0</v>
      </c>
      <c r="AE16" s="24">
        <v>-8.08</v>
      </c>
      <c r="AF16" s="24">
        <v>-22.68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0</v>
      </c>
      <c r="O17" s="19">
        <f t="shared" ref="O17:P17" si="25">D17/7</f>
        <v>0</v>
      </c>
      <c r="P17" s="19">
        <f t="shared" si="25"/>
        <v>0</v>
      </c>
      <c r="Q17" s="16" t="e">
        <f t="shared" si="8"/>
        <v>#DIV/0!</v>
      </c>
      <c r="R17" s="16"/>
      <c r="S17" s="27">
        <v>0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0.79200000000000004</v>
      </c>
      <c r="AD17" s="24">
        <f t="shared" si="12"/>
        <v>0</v>
      </c>
      <c r="AE17" s="24">
        <v>-8.08</v>
      </c>
      <c r="AF17" s="24">
        <v>-22.68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0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0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0.79200000000000004</v>
      </c>
      <c r="AD18" s="24">
        <f t="shared" si="12"/>
        <v>0</v>
      </c>
      <c r="AE18" s="24">
        <v>-8.08</v>
      </c>
      <c r="AF18" s="24">
        <v>-22.68</v>
      </c>
      <c r="AG18" s="24">
        <v>0</v>
      </c>
    </row>
    <row r="19" spans="1:33" ht="15.75" customHeight="1">
      <c r="A19" s="2" t="s">
        <v>47</v>
      </c>
      <c r="B19" s="2"/>
      <c r="C19" s="15" t="str">
        <f t="shared" si="4"/>
        <v xml:space="preserve"> - </v>
      </c>
      <c r="D19" s="28">
        <v>0</v>
      </c>
      <c r="E19" s="16">
        <v>0</v>
      </c>
      <c r="F19" s="15">
        <v>0</v>
      </c>
      <c r="G19" s="15">
        <v>0</v>
      </c>
      <c r="H19" s="17" t="e">
        <f t="shared" si="1"/>
        <v>#DIV/0!</v>
      </c>
      <c r="I19" s="17" t="e">
        <f t="shared" ca="1" si="2"/>
        <v>#DIV/0!</v>
      </c>
      <c r="J19" s="15">
        <f t="shared" ca="1" si="5"/>
        <v>0</v>
      </c>
      <c r="K19" s="15" t="e">
        <f t="shared" ca="1" si="3"/>
        <v>#DIV/0!</v>
      </c>
      <c r="L19" s="16">
        <v>0</v>
      </c>
      <c r="M19" s="18" t="str">
        <f t="shared" si="6"/>
        <v>-</v>
      </c>
      <c r="N19" s="16">
        <v>0</v>
      </c>
      <c r="O19" s="19">
        <f t="shared" ref="O19:P19" si="27">D19/7</f>
        <v>0</v>
      </c>
      <c r="P19" s="19">
        <f t="shared" si="27"/>
        <v>0</v>
      </c>
      <c r="Q19" s="16" t="e">
        <f t="shared" si="8"/>
        <v>#DIV/0!</v>
      </c>
      <c r="R19" s="16"/>
      <c r="S19" s="27">
        <v>0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0.79200000000000004</v>
      </c>
      <c r="AD19" s="24">
        <f t="shared" si="12"/>
        <v>0</v>
      </c>
      <c r="AE19" s="24">
        <v>-8.08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SKUs!B2:BZ3000""),48,false),"""")*-1"),-22.68)</f>
        <v>-22.68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0</v>
      </c>
      <c r="O20" s="19">
        <f t="shared" ref="O20:P20" si="28">D20/7</f>
        <v>0</v>
      </c>
      <c r="P20" s="19">
        <f t="shared" si="28"/>
        <v>0</v>
      </c>
      <c r="Q20" s="16" t="e">
        <f t="shared" si="8"/>
        <v>#DIV/0!</v>
      </c>
      <c r="R20" s="16"/>
      <c r="S20" s="27">
        <v>0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0.79200000000000004</v>
      </c>
      <c r="AD20" s="24">
        <f t="shared" si="12"/>
        <v>0</v>
      </c>
      <c r="AE20" s="24">
        <v>-8.08</v>
      </c>
      <c r="AF20" s="24">
        <v>-22.68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1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0</v>
      </c>
      <c r="O21" s="19">
        <f t="shared" ref="O21:P21" si="29">D21/7</f>
        <v>0</v>
      </c>
      <c r="P21" s="19">
        <f t="shared" si="29"/>
        <v>0.14285714285714285</v>
      </c>
      <c r="Q21" s="16">
        <f t="shared" si="8"/>
        <v>0</v>
      </c>
      <c r="R21" s="16"/>
      <c r="S21" s="27">
        <v>0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0.79200000000000004</v>
      </c>
      <c r="AD21" s="24">
        <f t="shared" si="12"/>
        <v>0</v>
      </c>
      <c r="AE21" s="24">
        <v>-8.08</v>
      </c>
      <c r="AF21" s="24">
        <v>-22.68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0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0.79200000000000004</v>
      </c>
      <c r="AD22" s="24">
        <f t="shared" si="12"/>
        <v>0</v>
      </c>
      <c r="AE22" s="24">
        <v>-8.08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SKUs!B2:BZ3000""),48,false),"""")*-1"),-22.68)</f>
        <v>-22.68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0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0.79200000000000004</v>
      </c>
      <c r="AD23" s="24">
        <f t="shared" si="12"/>
        <v>0</v>
      </c>
      <c r="AE23" s="24">
        <v>-8.08</v>
      </c>
      <c r="AF23" s="24">
        <v>-22.68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0</v>
      </c>
      <c r="O24" s="19">
        <f t="shared" ref="O24:P24" si="32">D24/7</f>
        <v>0</v>
      </c>
      <c r="P24" s="19">
        <f t="shared" si="32"/>
        <v>0</v>
      </c>
      <c r="Q24" s="16" t="e">
        <f t="shared" si="8"/>
        <v>#DIV/0!</v>
      </c>
      <c r="R24" s="16"/>
      <c r="S24" s="27">
        <v>0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0.79200000000000004</v>
      </c>
      <c r="AD24" s="24">
        <f t="shared" si="12"/>
        <v>0</v>
      </c>
      <c r="AE24" s="24">
        <v>-8.08</v>
      </c>
      <c r="AF24" s="24">
        <v>-22.68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0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0.79200000000000004</v>
      </c>
      <c r="AD25" s="24">
        <f t="shared" si="12"/>
        <v>0</v>
      </c>
      <c r="AE25" s="24">
        <v>-8.08</v>
      </c>
      <c r="AF25" s="24">
        <v>-22.68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4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1"/>
        <v>#DIV/0!</v>
      </c>
      <c r="I26" s="17" t="e">
        <f t="shared" si="2"/>
        <v>#DIV/0!</v>
      </c>
      <c r="J26" s="15">
        <f t="shared" si="5"/>
        <v>0</v>
      </c>
      <c r="K26" s="15" t="e">
        <f t="shared" si="3"/>
        <v>#DIV/0!</v>
      </c>
      <c r="L26" s="16">
        <v>0</v>
      </c>
      <c r="M26" s="18" t="str">
        <f t="shared" si="6"/>
        <v>-</v>
      </c>
      <c r="N26" s="16">
        <v>0</v>
      </c>
      <c r="O26" s="19">
        <f t="shared" ref="O26:P26" si="34">D26/7</f>
        <v>0</v>
      </c>
      <c r="P26" s="19">
        <f t="shared" si="34"/>
        <v>0</v>
      </c>
      <c r="Q26" s="16" t="e">
        <f t="shared" si="8"/>
        <v>#DIV/0!</v>
      </c>
      <c r="R26" s="16"/>
      <c r="S26" s="27">
        <v>0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0.79200000000000004</v>
      </c>
      <c r="AD26" s="24">
        <f t="shared" si="12"/>
        <v>0</v>
      </c>
      <c r="AE26" s="24">
        <v>-8.08</v>
      </c>
      <c r="AF26" s="24">
        <v>-22.68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0</v>
      </c>
      <c r="O27" s="19">
        <f t="shared" ref="O27:P27" si="35">D27/7</f>
        <v>0</v>
      </c>
      <c r="P27" s="19">
        <f t="shared" si="35"/>
        <v>0</v>
      </c>
      <c r="Q27" s="16" t="e">
        <f t="shared" si="8"/>
        <v>#DIV/0!</v>
      </c>
      <c r="R27" s="16"/>
      <c r="S27" s="27">
        <v>0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0.79200000000000004</v>
      </c>
      <c r="AD27" s="24">
        <f t="shared" si="12"/>
        <v>0</v>
      </c>
      <c r="AE27" s="24">
        <v>-8.08</v>
      </c>
      <c r="AF27" s="24">
        <v>-22.68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0</v>
      </c>
      <c r="O28" s="19">
        <f t="shared" ref="O28:P28" si="36">D28/7</f>
        <v>0</v>
      </c>
      <c r="P28" s="19">
        <f t="shared" si="36"/>
        <v>0</v>
      </c>
      <c r="Q28" s="16" t="e">
        <f t="shared" si="8"/>
        <v>#DIV/0!</v>
      </c>
      <c r="R28" s="16"/>
      <c r="S28" s="27">
        <v>0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0.79200000000000004</v>
      </c>
      <c r="AD28" s="24">
        <f t="shared" si="12"/>
        <v>0</v>
      </c>
      <c r="AE28" s="24">
        <v>-8.08</v>
      </c>
      <c r="AF28" s="24">
        <v>-22.68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0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0.79200000000000004</v>
      </c>
      <c r="AD29" s="24">
        <f t="shared" si="12"/>
        <v>0</v>
      </c>
      <c r="AE29" s="24">
        <v>-8.08</v>
      </c>
      <c r="AF29" s="24">
        <v>-22.68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0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0.79200000000000004</v>
      </c>
      <c r="AD30" s="24">
        <f t="shared" si="12"/>
        <v>0</v>
      </c>
      <c r="AE30" s="24">
        <v>-8.08</v>
      </c>
      <c r="AF30" s="24">
        <v>-22.68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0.79200000000000004</v>
      </c>
      <c r="AD31" s="24">
        <f t="shared" si="12"/>
        <v>0</v>
      </c>
      <c r="AE31" s="24">
        <v>-8.08</v>
      </c>
      <c r="AF31" s="24">
        <v>-22.68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IFERROR(__xludf.DUMMYFUNCTION("IFERROR(VLOOKUP(B2,IMPORTRANGE(""https://docs.google.com/spreadsheets/d/1V-qh4gaE8Fnon_cFgLuR_3iyE-fuVbrHr9YQylaPLK4/edit#gid=0"",""Sheet1!A2:F100""),2,FALSE),"""")"),"Oven Mitt Smoke")</f>
        <v>Oven Mitt Smoke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IFERROR(__xludf.DUMMYFUNCTION("IFERROR(VLOOKUP(B2,IMPORTRANGE(""https://docs.google.com/spreadsheets/d/1V-qh4gaE8Fnon_cFgLuR_3iyE-fuVbrHr9YQylaPLK4/edit?usp=sharing"",""Sheet1!A1:AA1000""),3,FALSE),"""")"),"B0874XXN82")</f>
        <v>B0874XXN82</v>
      </c>
      <c r="B2" s="33" t="s">
        <v>71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8.3058823529411772</v>
      </c>
      <c r="D3" s="6">
        <f>SUM(D4:D99766)</f>
        <v>16</v>
      </c>
      <c r="E3" s="6"/>
      <c r="F3" s="5">
        <f t="shared" ref="F3:G3" si="0">SUM(F4:F99766)</f>
        <v>239.84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0.37070824994440732</v>
      </c>
      <c r="J3" s="5">
        <f ca="1">SUM(J4:J99766)</f>
        <v>88.910666666666657</v>
      </c>
      <c r="K3" s="5">
        <f t="shared" ref="K3:K30" ca="1" si="3">J3/D3</f>
        <v>5.5569166666666661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14.99</v>
      </c>
      <c r="D4" s="16">
        <v>3</v>
      </c>
      <c r="E4" s="16">
        <v>0</v>
      </c>
      <c r="F4" s="15">
        <v>44.97</v>
      </c>
      <c r="G4" s="15">
        <v>0</v>
      </c>
      <c r="H4" s="17">
        <f t="shared" si="1"/>
        <v>0</v>
      </c>
      <c r="I4" s="17">
        <f t="shared" si="2"/>
        <v>0.37070824994440738</v>
      </c>
      <c r="J4" s="15">
        <f t="shared" ref="J4:J30" si="5">F4*0.85+G4+AF4*D4+D4*AE4+AG4+AD4</f>
        <v>16.670749999999998</v>
      </c>
      <c r="K4" s="15">
        <f t="shared" si="3"/>
        <v>5.5569166666666661</v>
      </c>
      <c r="L4" s="16">
        <v>37</v>
      </c>
      <c r="M4" s="18">
        <f t="shared" ref="M4:M31" si="6">IFERROR(D4/L4,"-")</f>
        <v>8.1081081081081086E-2</v>
      </c>
      <c r="N4" s="16">
        <v>12</v>
      </c>
      <c r="O4" s="19">
        <f t="shared" ref="O4:P4" si="7">D4/7</f>
        <v>0.42857142857142855</v>
      </c>
      <c r="P4" s="19">
        <f t="shared" si="7"/>
        <v>0</v>
      </c>
      <c r="Q4" s="16">
        <f t="shared" ref="Q4:Q30" si="8">ROUNDDOWN(N4/(O4+P4),0)</f>
        <v>28</v>
      </c>
      <c r="R4" s="16"/>
      <c r="S4" s="20">
        <v>1.36779324055666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6.0185185185185182E-2</v>
      </c>
      <c r="AD4" s="24">
        <f t="shared" ref="AD4:AD31" si="12">IFERROR(AB4*AC4*D4*3,0)</f>
        <v>-0.37374999999999997</v>
      </c>
      <c r="AE4" s="24">
        <v>-3.31</v>
      </c>
      <c r="AF4" s="24">
        <v>-3.75</v>
      </c>
      <c r="AG4" s="24">
        <v>0</v>
      </c>
    </row>
    <row r="5" spans="1:33" ht="15.75" customHeight="1">
      <c r="A5" s="2" t="s">
        <v>32</v>
      </c>
      <c r="B5" s="2"/>
      <c r="C5" s="15">
        <f t="shared" si="4"/>
        <v>14.99</v>
      </c>
      <c r="D5" s="16">
        <v>4</v>
      </c>
      <c r="E5" s="16">
        <v>0</v>
      </c>
      <c r="F5" s="15">
        <v>59.96</v>
      </c>
      <c r="G5" s="15">
        <v>0</v>
      </c>
      <c r="H5" s="17">
        <f t="shared" si="1"/>
        <v>0</v>
      </c>
      <c r="I5" s="17">
        <f t="shared" si="2"/>
        <v>0.37070824994440732</v>
      </c>
      <c r="J5" s="15">
        <f t="shared" si="5"/>
        <v>22.227666666666664</v>
      </c>
      <c r="K5" s="15">
        <f t="shared" si="3"/>
        <v>5.5569166666666661</v>
      </c>
      <c r="L5" s="16">
        <v>54</v>
      </c>
      <c r="M5" s="18">
        <f t="shared" si="6"/>
        <v>7.407407407407407E-2</v>
      </c>
      <c r="N5" s="16">
        <v>8</v>
      </c>
      <c r="O5" s="19">
        <f t="shared" ref="O5:P5" si="13">D5/7</f>
        <v>0.5714285714285714</v>
      </c>
      <c r="P5" s="19">
        <f t="shared" si="13"/>
        <v>0</v>
      </c>
      <c r="Q5" s="16">
        <f t="shared" si="8"/>
        <v>14</v>
      </c>
      <c r="R5" s="16"/>
      <c r="S5" s="20">
        <v>1.5032967032967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6.0185185185185182E-2</v>
      </c>
      <c r="AD5" s="24">
        <f t="shared" si="12"/>
        <v>-0.49833333333333329</v>
      </c>
      <c r="AE5" s="24">
        <v>-3.31</v>
      </c>
      <c r="AF5" s="24">
        <v>-3.75</v>
      </c>
      <c r="AG5" s="24">
        <v>0</v>
      </c>
    </row>
    <row r="6" spans="1:33" ht="15.75" customHeight="1">
      <c r="A6" s="2" t="s">
        <v>33</v>
      </c>
      <c r="B6" s="2"/>
      <c r="C6" s="15">
        <f t="shared" si="4"/>
        <v>14.99</v>
      </c>
      <c r="D6" s="16">
        <v>5</v>
      </c>
      <c r="E6" s="16">
        <v>0</v>
      </c>
      <c r="F6" s="15">
        <v>74.95</v>
      </c>
      <c r="G6" s="15">
        <v>0</v>
      </c>
      <c r="H6" s="17">
        <f t="shared" si="1"/>
        <v>0</v>
      </c>
      <c r="I6" s="17">
        <f t="shared" si="2"/>
        <v>0.37070824994440743</v>
      </c>
      <c r="J6" s="15">
        <f t="shared" si="5"/>
        <v>27.784583333333337</v>
      </c>
      <c r="K6" s="15">
        <f t="shared" si="3"/>
        <v>5.5569166666666678</v>
      </c>
      <c r="L6" s="16">
        <v>23</v>
      </c>
      <c r="M6" s="18">
        <f t="shared" si="6"/>
        <v>0.21739130434782608</v>
      </c>
      <c r="N6" s="16">
        <v>3</v>
      </c>
      <c r="O6" s="19">
        <f t="shared" ref="O6:P6" si="14">D6/7</f>
        <v>0.7142857142857143</v>
      </c>
      <c r="P6" s="19">
        <f t="shared" si="14"/>
        <v>0</v>
      </c>
      <c r="Q6" s="16">
        <f t="shared" si="8"/>
        <v>4</v>
      </c>
      <c r="R6" s="16"/>
      <c r="S6" s="20">
        <v>1.8306878306878309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6.0185185185185182E-2</v>
      </c>
      <c r="AD6" s="24">
        <f t="shared" si="12"/>
        <v>-0.62291666666666656</v>
      </c>
      <c r="AE6" s="24">
        <v>-3.31</v>
      </c>
      <c r="AF6" s="24">
        <v>-3.75</v>
      </c>
      <c r="AG6" s="24">
        <v>0</v>
      </c>
    </row>
    <row r="7" spans="1:33" ht="15.75" customHeight="1">
      <c r="A7" s="2" t="s">
        <v>34</v>
      </c>
      <c r="B7" s="2"/>
      <c r="C7" s="15">
        <f t="shared" si="4"/>
        <v>14.99</v>
      </c>
      <c r="D7" s="16">
        <v>4</v>
      </c>
      <c r="E7" s="16">
        <v>0</v>
      </c>
      <c r="F7" s="15">
        <v>59.96</v>
      </c>
      <c r="G7" s="15">
        <v>0</v>
      </c>
      <c r="H7" s="17">
        <f t="shared" si="1"/>
        <v>0</v>
      </c>
      <c r="I7" s="17">
        <f t="shared" si="2"/>
        <v>0.37070824994440732</v>
      </c>
      <c r="J7" s="15">
        <f t="shared" si="5"/>
        <v>22.227666666666664</v>
      </c>
      <c r="K7" s="15">
        <f t="shared" si="3"/>
        <v>5.5569166666666661</v>
      </c>
      <c r="L7" s="16">
        <v>15</v>
      </c>
      <c r="M7" s="18">
        <f t="shared" si="6"/>
        <v>0.26666666666666666</v>
      </c>
      <c r="N7" s="16">
        <v>1</v>
      </c>
      <c r="O7" s="19">
        <f t="shared" ref="O7:P7" si="15">D7/7</f>
        <v>0.5714285714285714</v>
      </c>
      <c r="P7" s="19">
        <f t="shared" si="15"/>
        <v>0</v>
      </c>
      <c r="Q7" s="16">
        <f t="shared" si="8"/>
        <v>1</v>
      </c>
      <c r="R7" s="16"/>
      <c r="S7" s="20">
        <v>1.96056338028169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6.0185185185185182E-2</v>
      </c>
      <c r="AD7" s="24">
        <f t="shared" si="12"/>
        <v>-0.49833333333333329</v>
      </c>
      <c r="AE7" s="24">
        <v>-3.31</v>
      </c>
      <c r="AF7" s="24">
        <v>-3.75</v>
      </c>
      <c r="AG7" s="24">
        <v>0</v>
      </c>
    </row>
    <row r="8" spans="1:33" ht="15.75" customHeight="1">
      <c r="A8" s="2" t="s">
        <v>35</v>
      </c>
      <c r="B8" s="2"/>
      <c r="C8" s="15" t="str">
        <f t="shared" si="4"/>
        <v xml:space="preserve"> - </v>
      </c>
      <c r="D8" s="16">
        <v>0</v>
      </c>
      <c r="E8" s="16">
        <v>0</v>
      </c>
      <c r="F8" s="15">
        <v>0</v>
      </c>
      <c r="G8" s="15">
        <v>0</v>
      </c>
      <c r="H8" s="17" t="e">
        <f t="shared" si="1"/>
        <v>#DIV/0!</v>
      </c>
      <c r="I8" s="17" t="e">
        <f t="shared" si="2"/>
        <v>#DIV/0!</v>
      </c>
      <c r="J8" s="15">
        <f t="shared" si="5"/>
        <v>0</v>
      </c>
      <c r="K8" s="15" t="e">
        <f t="shared" si="3"/>
        <v>#DIV/0!</v>
      </c>
      <c r="L8" s="16">
        <v>0</v>
      </c>
      <c r="M8" s="18" t="str">
        <f t="shared" si="6"/>
        <v>-</v>
      </c>
      <c r="N8" s="16">
        <v>0</v>
      </c>
      <c r="O8" s="19">
        <f t="shared" ref="O8:P8" si="16">D8/7</f>
        <v>0</v>
      </c>
      <c r="P8" s="19">
        <f t="shared" si="16"/>
        <v>0</v>
      </c>
      <c r="Q8" s="16" t="e">
        <f t="shared" si="8"/>
        <v>#DIV/0!</v>
      </c>
      <c r="R8" s="16"/>
      <c r="S8" s="20">
        <v>0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6.0185185185185182E-2</v>
      </c>
      <c r="AD8" s="24">
        <f t="shared" si="12"/>
        <v>0</v>
      </c>
      <c r="AE8" s="24">
        <v>-3.31</v>
      </c>
      <c r="AF8" s="24">
        <v>-3.75</v>
      </c>
      <c r="AG8" s="24">
        <v>0</v>
      </c>
    </row>
    <row r="9" spans="1:33" ht="15.75" customHeight="1">
      <c r="A9" s="2" t="s">
        <v>36</v>
      </c>
      <c r="B9" s="2"/>
      <c r="C9" s="15" t="str">
        <f t="shared" si="4"/>
        <v xml:space="preserve"> - </v>
      </c>
      <c r="D9" s="16">
        <v>0</v>
      </c>
      <c r="E9" s="16">
        <v>0</v>
      </c>
      <c r="F9" s="15">
        <v>0</v>
      </c>
      <c r="G9" s="15">
        <v>0</v>
      </c>
      <c r="H9" s="17" t="e">
        <f t="shared" si="1"/>
        <v>#DIV/0!</v>
      </c>
      <c r="I9" s="17" t="e">
        <f t="shared" si="2"/>
        <v>#DIV/0!</v>
      </c>
      <c r="J9" s="15">
        <f t="shared" si="5"/>
        <v>0</v>
      </c>
      <c r="K9" s="15" t="e">
        <f t="shared" si="3"/>
        <v>#DIV/0!</v>
      </c>
      <c r="L9" s="16">
        <v>0</v>
      </c>
      <c r="M9" s="18" t="str">
        <f t="shared" si="6"/>
        <v>-</v>
      </c>
      <c r="N9" s="16">
        <v>0</v>
      </c>
      <c r="O9" s="19">
        <f t="shared" ref="O9:P9" si="17">D9/7</f>
        <v>0</v>
      </c>
      <c r="P9" s="19">
        <f t="shared" si="17"/>
        <v>0</v>
      </c>
      <c r="Q9" s="16" t="e">
        <f t="shared" si="8"/>
        <v>#DIV/0!</v>
      </c>
      <c r="R9" s="16"/>
      <c r="S9" s="20">
        <v>0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6.0185185185185182E-2</v>
      </c>
      <c r="AD9" s="24">
        <f t="shared" si="12"/>
        <v>0</v>
      </c>
      <c r="AE9" s="24">
        <v>0</v>
      </c>
      <c r="AF9" s="24">
        <v>-3.75</v>
      </c>
      <c r="AG9" s="24">
        <v>0</v>
      </c>
    </row>
    <row r="10" spans="1:33" ht="15.75" customHeight="1">
      <c r="A10" s="2" t="s">
        <v>37</v>
      </c>
      <c r="B10" s="2"/>
      <c r="C10" s="15" t="str">
        <f t="shared" si="4"/>
        <v xml:space="preserve"> - </v>
      </c>
      <c r="D10" s="16">
        <v>0</v>
      </c>
      <c r="E10" s="16">
        <v>0</v>
      </c>
      <c r="F10" s="15">
        <v>0</v>
      </c>
      <c r="G10" s="15">
        <v>0</v>
      </c>
      <c r="H10" s="17" t="e">
        <f t="shared" si="1"/>
        <v>#DIV/0!</v>
      </c>
      <c r="I10" s="17" t="e">
        <f t="shared" si="2"/>
        <v>#DIV/0!</v>
      </c>
      <c r="J10" s="15">
        <f t="shared" si="5"/>
        <v>0</v>
      </c>
      <c r="K10" s="15" t="e">
        <f t="shared" si="3"/>
        <v>#DIV/0!</v>
      </c>
      <c r="L10" s="16">
        <v>0</v>
      </c>
      <c r="M10" s="18" t="str">
        <f t="shared" si="6"/>
        <v>-</v>
      </c>
      <c r="N10" s="16">
        <v>0</v>
      </c>
      <c r="O10" s="19">
        <f t="shared" ref="O10:P10" si="18">D10/7</f>
        <v>0</v>
      </c>
      <c r="P10" s="19">
        <f t="shared" si="18"/>
        <v>0</v>
      </c>
      <c r="Q10" s="16" t="e">
        <f t="shared" si="8"/>
        <v>#DIV/0!</v>
      </c>
      <c r="R10" s="16"/>
      <c r="S10" s="20">
        <v>0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6.0185185185185182E-2</v>
      </c>
      <c r="AD10" s="24">
        <f t="shared" si="12"/>
        <v>0</v>
      </c>
      <c r="AE10" s="24">
        <v>-3.31</v>
      </c>
      <c r="AF10" s="24">
        <v>-3.75</v>
      </c>
      <c r="AG10" s="24">
        <v>0</v>
      </c>
    </row>
    <row r="11" spans="1:33" ht="15.75" customHeight="1">
      <c r="A11" s="2" t="s">
        <v>38</v>
      </c>
      <c r="B11" s="2"/>
      <c r="C11" s="15" t="str">
        <f t="shared" si="4"/>
        <v xml:space="preserve"> - </v>
      </c>
      <c r="D11" s="16">
        <v>0</v>
      </c>
      <c r="E11" s="16">
        <v>0</v>
      </c>
      <c r="F11" s="15">
        <v>0</v>
      </c>
      <c r="G11" s="15">
        <v>0</v>
      </c>
      <c r="H11" s="17" t="e">
        <f t="shared" si="1"/>
        <v>#DIV/0!</v>
      </c>
      <c r="I11" s="17" t="e">
        <f t="shared" si="2"/>
        <v>#DIV/0!</v>
      </c>
      <c r="J11" s="15">
        <f t="shared" si="5"/>
        <v>0</v>
      </c>
      <c r="K11" s="15" t="e">
        <f t="shared" si="3"/>
        <v>#DIV/0!</v>
      </c>
      <c r="L11" s="16">
        <v>0</v>
      </c>
      <c r="M11" s="18" t="str">
        <f t="shared" si="6"/>
        <v>-</v>
      </c>
      <c r="N11" s="16">
        <v>0</v>
      </c>
      <c r="O11" s="19">
        <f t="shared" ref="O11:P11" si="19">D11/7</f>
        <v>0</v>
      </c>
      <c r="P11" s="19">
        <f t="shared" si="19"/>
        <v>0</v>
      </c>
      <c r="Q11" s="16" t="e">
        <f t="shared" si="8"/>
        <v>#DIV/0!</v>
      </c>
      <c r="R11" s="16"/>
      <c r="S11" s="20">
        <v>0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6.0185185185185182E-2</v>
      </c>
      <c r="AD11" s="24">
        <f t="shared" si="12"/>
        <v>0</v>
      </c>
      <c r="AE11" s="24">
        <v>-3.31</v>
      </c>
      <c r="AF11" s="24">
        <v>-3.75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0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0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6.0185185185185182E-2</v>
      </c>
      <c r="AD12" s="24">
        <f t="shared" si="12"/>
        <v>0</v>
      </c>
      <c r="AE12" s="24">
        <v>-3.31</v>
      </c>
      <c r="AF12" s="24">
        <v>-3.75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0</v>
      </c>
      <c r="M13" s="18" t="str">
        <f t="shared" si="6"/>
        <v>-</v>
      </c>
      <c r="N13" s="16">
        <v>0</v>
      </c>
      <c r="O13" s="19">
        <f t="shared" ref="O13:P13" si="21">D13/7</f>
        <v>0</v>
      </c>
      <c r="P13" s="19">
        <f t="shared" si="21"/>
        <v>0</v>
      </c>
      <c r="Q13" s="16" t="e">
        <f t="shared" si="8"/>
        <v>#DIV/0!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6.0185185185185182E-2</v>
      </c>
      <c r="AD13" s="24">
        <f t="shared" si="12"/>
        <v>0</v>
      </c>
      <c r="AE13" s="24">
        <v>-3.31</v>
      </c>
      <c r="AF13" s="24">
        <v>-3.75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0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6.0185185185185182E-2</v>
      </c>
      <c r="AD14" s="24">
        <f t="shared" si="12"/>
        <v>0</v>
      </c>
      <c r="AE14" s="24">
        <v>-3.31</v>
      </c>
      <c r="AF14" s="24">
        <v>-3.75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0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0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6.0185185185185182E-2</v>
      </c>
      <c r="AD15" s="24">
        <f t="shared" si="12"/>
        <v>0</v>
      </c>
      <c r="AE15" s="24">
        <v>-3.31</v>
      </c>
      <c r="AF15" s="24">
        <v>-3.75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0</v>
      </c>
      <c r="O16" s="19">
        <f t="shared" ref="O16:P16" si="24">D16/7</f>
        <v>0</v>
      </c>
      <c r="P16" s="19">
        <f t="shared" si="24"/>
        <v>0</v>
      </c>
      <c r="Q16" s="16" t="e">
        <f t="shared" si="8"/>
        <v>#DIV/0!</v>
      </c>
      <c r="R16" s="16"/>
      <c r="S16" s="27">
        <v>0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6.0185185185185182E-2</v>
      </c>
      <c r="AD16" s="24">
        <f t="shared" si="12"/>
        <v>0</v>
      </c>
      <c r="AE16" s="24">
        <v>-3.31</v>
      </c>
      <c r="AF16" s="24">
        <v>-3.75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0</v>
      </c>
      <c r="O17" s="19">
        <f t="shared" ref="O17:P17" si="25">D17/7</f>
        <v>0</v>
      </c>
      <c r="P17" s="19">
        <f t="shared" si="25"/>
        <v>0</v>
      </c>
      <c r="Q17" s="16" t="e">
        <f t="shared" si="8"/>
        <v>#DIV/0!</v>
      </c>
      <c r="R17" s="16"/>
      <c r="S17" s="27">
        <v>0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6.0185185185185182E-2</v>
      </c>
      <c r="AD17" s="24">
        <f t="shared" si="12"/>
        <v>0</v>
      </c>
      <c r="AE17" s="24">
        <v>-3.31</v>
      </c>
      <c r="AF17" s="24">
        <v>-3.75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0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0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6.0185185185185182E-2</v>
      </c>
      <c r="AD18" s="24">
        <f t="shared" si="12"/>
        <v>0</v>
      </c>
      <c r="AE18" s="24">
        <v>-3.31</v>
      </c>
      <c r="AF18" s="24">
        <v>-3.75</v>
      </c>
      <c r="AG18" s="24">
        <v>0</v>
      </c>
    </row>
    <row r="19" spans="1:33" ht="15.75" customHeight="1">
      <c r="A19" s="2" t="s">
        <v>47</v>
      </c>
      <c r="B19" s="2"/>
      <c r="C19" s="15" t="str">
        <f t="shared" si="4"/>
        <v xml:space="preserve"> - </v>
      </c>
      <c r="D19" s="28">
        <v>0</v>
      </c>
      <c r="E19" s="16">
        <v>0</v>
      </c>
      <c r="F19" s="15">
        <v>0</v>
      </c>
      <c r="G19" s="15">
        <v>0</v>
      </c>
      <c r="H19" s="17" t="e">
        <f t="shared" si="1"/>
        <v>#DIV/0!</v>
      </c>
      <c r="I19" s="17" t="e">
        <f t="shared" ca="1" si="2"/>
        <v>#DIV/0!</v>
      </c>
      <c r="J19" s="15">
        <f t="shared" ca="1" si="5"/>
        <v>0</v>
      </c>
      <c r="K19" s="15" t="e">
        <f t="shared" ca="1" si="3"/>
        <v>#DIV/0!</v>
      </c>
      <c r="L19" s="16">
        <v>0</v>
      </c>
      <c r="M19" s="18" t="str">
        <f t="shared" si="6"/>
        <v>-</v>
      </c>
      <c r="N19" s="16">
        <v>0</v>
      </c>
      <c r="O19" s="19">
        <f t="shared" ref="O19:P19" si="27">D19/7</f>
        <v>0</v>
      </c>
      <c r="P19" s="19">
        <f t="shared" si="27"/>
        <v>0</v>
      </c>
      <c r="Q19" s="16" t="e">
        <f t="shared" si="8"/>
        <v>#DIV/0!</v>
      </c>
      <c r="R19" s="16"/>
      <c r="S19" s="27">
        <v>0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6.0185185185185182E-2</v>
      </c>
      <c r="AD19" s="24">
        <f t="shared" si="12"/>
        <v>0</v>
      </c>
      <c r="AE19" s="24">
        <v>-3.31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0</v>
      </c>
      <c r="O20" s="19">
        <f t="shared" ref="O20:P20" si="28">D20/7</f>
        <v>0</v>
      </c>
      <c r="P20" s="19">
        <f t="shared" si="28"/>
        <v>0</v>
      </c>
      <c r="Q20" s="16" t="e">
        <f t="shared" si="8"/>
        <v>#DIV/0!</v>
      </c>
      <c r="R20" s="16"/>
      <c r="S20" s="27">
        <v>0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6.0185185185185182E-2</v>
      </c>
      <c r="AD20" s="24">
        <f t="shared" si="12"/>
        <v>0</v>
      </c>
      <c r="AE20" s="24">
        <v>-3.31</v>
      </c>
      <c r="AF20" s="24">
        <v>-3.75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0</v>
      </c>
      <c r="O21" s="19">
        <f t="shared" ref="O21:P21" si="29">D21/7</f>
        <v>0</v>
      </c>
      <c r="P21" s="19">
        <f t="shared" si="29"/>
        <v>0</v>
      </c>
      <c r="Q21" s="16" t="e">
        <f t="shared" si="8"/>
        <v>#DIV/0!</v>
      </c>
      <c r="R21" s="16"/>
      <c r="S21" s="27">
        <v>0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6.0185185185185182E-2</v>
      </c>
      <c r="AD21" s="24">
        <f t="shared" si="12"/>
        <v>0</v>
      </c>
      <c r="AE21" s="24">
        <v>-3.31</v>
      </c>
      <c r="AF21" s="24">
        <v>-3.75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0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6.0185185185185182E-2</v>
      </c>
      <c r="AD22" s="24">
        <f t="shared" si="12"/>
        <v>0</v>
      </c>
      <c r="AE22" s="24">
        <v>-3.31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0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6.0185185185185182E-2</v>
      </c>
      <c r="AD23" s="24">
        <f t="shared" si="12"/>
        <v>0</v>
      </c>
      <c r="AE23" s="24">
        <v>-3.31</v>
      </c>
      <c r="AF23" s="24">
        <v>-3.75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0</v>
      </c>
      <c r="O24" s="19">
        <f t="shared" ref="O24:P24" si="32">D24/7</f>
        <v>0</v>
      </c>
      <c r="P24" s="19">
        <f t="shared" si="32"/>
        <v>0</v>
      </c>
      <c r="Q24" s="16" t="e">
        <f t="shared" si="8"/>
        <v>#DIV/0!</v>
      </c>
      <c r="R24" s="16"/>
      <c r="S24" s="27">
        <v>0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6.0185185185185182E-2</v>
      </c>
      <c r="AD24" s="24">
        <f t="shared" si="12"/>
        <v>0</v>
      </c>
      <c r="AE24" s="24">
        <v>-3.31</v>
      </c>
      <c r="AF24" s="24">
        <v>-3.75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0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6.0185185185185182E-2</v>
      </c>
      <c r="AD25" s="24">
        <f t="shared" si="12"/>
        <v>0</v>
      </c>
      <c r="AE25" s="24">
        <v>-3.31</v>
      </c>
      <c r="AF25" s="24">
        <v>-3.75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4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1"/>
        <v>#DIV/0!</v>
      </c>
      <c r="I26" s="17" t="e">
        <f t="shared" si="2"/>
        <v>#DIV/0!</v>
      </c>
      <c r="J26" s="15">
        <f t="shared" si="5"/>
        <v>0</v>
      </c>
      <c r="K26" s="15" t="e">
        <f t="shared" si="3"/>
        <v>#DIV/0!</v>
      </c>
      <c r="L26" s="16">
        <v>0</v>
      </c>
      <c r="M26" s="18" t="str">
        <f t="shared" si="6"/>
        <v>-</v>
      </c>
      <c r="N26" s="16">
        <v>0</v>
      </c>
      <c r="O26" s="19">
        <f t="shared" ref="O26:P26" si="34">D26/7</f>
        <v>0</v>
      </c>
      <c r="P26" s="19">
        <f t="shared" si="34"/>
        <v>0</v>
      </c>
      <c r="Q26" s="16" t="e">
        <f t="shared" si="8"/>
        <v>#DIV/0!</v>
      </c>
      <c r="R26" s="16"/>
      <c r="S26" s="27">
        <v>0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6.0185185185185182E-2</v>
      </c>
      <c r="AD26" s="24">
        <f t="shared" si="12"/>
        <v>0</v>
      </c>
      <c r="AE26" s="24">
        <v>-3.31</v>
      </c>
      <c r="AF26" s="24">
        <v>-3.75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0</v>
      </c>
      <c r="O27" s="19">
        <f t="shared" ref="O27:P27" si="35">D27/7</f>
        <v>0</v>
      </c>
      <c r="P27" s="19">
        <f t="shared" si="35"/>
        <v>0</v>
      </c>
      <c r="Q27" s="16" t="e">
        <f t="shared" si="8"/>
        <v>#DIV/0!</v>
      </c>
      <c r="R27" s="16"/>
      <c r="S27" s="27">
        <v>0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6.0185185185185182E-2</v>
      </c>
      <c r="AD27" s="24">
        <f t="shared" si="12"/>
        <v>0</v>
      </c>
      <c r="AE27" s="24">
        <v>-3.31</v>
      </c>
      <c r="AF27" s="24">
        <v>-3.75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0</v>
      </c>
      <c r="O28" s="19">
        <f t="shared" ref="O28:P28" si="36">D28/7</f>
        <v>0</v>
      </c>
      <c r="P28" s="19">
        <f t="shared" si="36"/>
        <v>0</v>
      </c>
      <c r="Q28" s="16" t="e">
        <f t="shared" si="8"/>
        <v>#DIV/0!</v>
      </c>
      <c r="R28" s="16"/>
      <c r="S28" s="27">
        <v>0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6.0185185185185182E-2</v>
      </c>
      <c r="AD28" s="24">
        <f t="shared" si="12"/>
        <v>0</v>
      </c>
      <c r="AE28" s="24">
        <v>-3.31</v>
      </c>
      <c r="AF28" s="24">
        <v>-3.75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0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6.0185185185185182E-2</v>
      </c>
      <c r="AD29" s="24">
        <f t="shared" si="12"/>
        <v>0</v>
      </c>
      <c r="AE29" s="24">
        <v>-3.31</v>
      </c>
      <c r="AF29" s="24">
        <v>-3.75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0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6.0185185185185182E-2</v>
      </c>
      <c r="AD30" s="24">
        <f t="shared" si="12"/>
        <v>0</v>
      </c>
      <c r="AE30" s="24">
        <v>-3.31</v>
      </c>
      <c r="AF30" s="24">
        <v>-3.75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6.0185185185185182E-2</v>
      </c>
      <c r="AD31" s="24">
        <f t="shared" si="12"/>
        <v>0</v>
      </c>
      <c r="AE31" s="24">
        <v>-3.31</v>
      </c>
      <c r="AF31" s="24">
        <v>-3.75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6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IFERROR(__xludf.DUMMYFUNCTION("IFERROR(VLOOKUP(B2,IMPORTRANGE(""https://docs.google.com/spreadsheets/d/1V-qh4gaE8Fnon_cFgLuR_3iyE-fuVbrHr9YQylaPLK4/edit#gid=0"",""Sheet1!A2:F100""),2,FALSE),"""")"),"Single Size Pizza")</f>
        <v>Single Size Pizza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IFERROR(__xludf.DUMMYFUNCTION("IFERROR(VLOOKUP(B2,IMPORTRANGE(""https://docs.google.com/spreadsheets/d/1V-qh4gaE8Fnon_cFgLuR_3iyE-fuVbrHr9YQylaPLK4/edit?usp=sharing"",""Sheet1!A1:AA1000""),3,FALSE),"""")"),"B08BLQCP16")</f>
        <v>B08BLQCP16</v>
      </c>
      <c r="B2" s="4" t="s">
        <v>72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27.28235294117647</v>
      </c>
      <c r="D3" s="6">
        <f>SUM(D4:D99766)</f>
        <v>0</v>
      </c>
      <c r="E3" s="6"/>
      <c r="F3" s="5">
        <f t="shared" ref="F3:G3" si="0">SUM(F4:F99766)</f>
        <v>0</v>
      </c>
      <c r="G3" s="5">
        <f t="shared" si="0"/>
        <v>0</v>
      </c>
      <c r="H3" s="7" t="e">
        <f t="shared" ref="H3:H30" si="1">G3/F3*-1</f>
        <v>#DIV/0!</v>
      </c>
      <c r="I3" s="7" t="e">
        <f t="shared" ref="I3:I30" ca="1" si="2">J3/F3</f>
        <v>#DIV/0!</v>
      </c>
      <c r="J3" s="5">
        <f ca="1">SUM(J4:J99766)</f>
        <v>0</v>
      </c>
      <c r="K3" s="5" t="e">
        <f t="shared" ref="K3:K30" ca="1" si="3">J3/D3</f>
        <v>#DIV/0!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SKUs!B2:BZ3000""),48,FALSE),"""")*-1"),-12.25)</f>
        <v>-12.25</v>
      </c>
      <c r="AG3" s="14">
        <f>SUM(AG4:AG99766)</f>
        <v>0</v>
      </c>
    </row>
    <row r="4" spans="1:33" ht="15.75" customHeight="1">
      <c r="A4" s="2" t="s">
        <v>31</v>
      </c>
      <c r="B4" s="2"/>
      <c r="C4" s="15" t="str">
        <f t="shared" ref="C4:C31" si="4">IFERROR(F4/D4," - ")</f>
        <v xml:space="preserve"> - </v>
      </c>
      <c r="D4" s="16">
        <v>0</v>
      </c>
      <c r="E4" s="16">
        <v>0</v>
      </c>
      <c r="F4" s="15">
        <v>0</v>
      </c>
      <c r="G4" s="15">
        <v>0</v>
      </c>
      <c r="H4" s="17" t="e">
        <f t="shared" si="1"/>
        <v>#DIV/0!</v>
      </c>
      <c r="I4" s="17" t="e">
        <f t="shared" si="2"/>
        <v>#DIV/0!</v>
      </c>
      <c r="J4" s="15">
        <f t="shared" ref="J4:J30" si="5">F4*0.85+G4+AF4*D4+D4*AE4+AG4+AD4</f>
        <v>0</v>
      </c>
      <c r="K4" s="15" t="e">
        <f t="shared" si="3"/>
        <v>#DIV/0!</v>
      </c>
      <c r="L4" s="16">
        <v>0</v>
      </c>
      <c r="M4" s="18" t="str">
        <f t="shared" ref="M4:M31" si="6">IFERROR(D4/L4,"-")</f>
        <v>-</v>
      </c>
      <c r="N4" s="16">
        <v>0</v>
      </c>
      <c r="O4" s="19">
        <f t="shared" ref="O4:P4" si="7">D4/7</f>
        <v>0</v>
      </c>
      <c r="P4" s="19">
        <f t="shared" si="7"/>
        <v>0</v>
      </c>
      <c r="Q4" s="16" t="e">
        <f t="shared" ref="Q4:Q30" si="8">ROUNDDOWN(N4/(O4+P4),0)</f>
        <v>#DIV/0!</v>
      </c>
      <c r="R4" s="16"/>
      <c r="S4" s="20" t="e">
        <v>#N/A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64</v>
      </c>
      <c r="AB4" s="25">
        <f t="shared" ref="AB4:AB31" si="11">IF(OR(AA4="UsLargeStandardSize",AA4="UsSmallStandardSize"),-0.69,-0.48)</f>
        <v>-0.48</v>
      </c>
      <c r="AC4" s="26">
        <v>0.50798611111111114</v>
      </c>
      <c r="AD4" s="24">
        <f t="shared" ref="AD4:AD31" si="12">IFERROR(AB4*AC4*D4*3,0)</f>
        <v>0</v>
      </c>
      <c r="AE4" s="24">
        <v>0</v>
      </c>
      <c r="AF4" s="24">
        <v>-12.25</v>
      </c>
      <c r="AG4" s="24">
        <v>0</v>
      </c>
    </row>
    <row r="5" spans="1:33" ht="15.75" customHeight="1">
      <c r="A5" s="2" t="s">
        <v>32</v>
      </c>
      <c r="B5" s="2"/>
      <c r="C5" s="15" t="str">
        <f t="shared" si="4"/>
        <v xml:space="preserve"> - </v>
      </c>
      <c r="D5" s="16">
        <v>0</v>
      </c>
      <c r="E5" s="16">
        <v>0</v>
      </c>
      <c r="F5" s="15">
        <v>0</v>
      </c>
      <c r="G5" s="15">
        <v>0</v>
      </c>
      <c r="H5" s="17" t="e">
        <f t="shared" si="1"/>
        <v>#DIV/0!</v>
      </c>
      <c r="I5" s="17" t="e">
        <f t="shared" si="2"/>
        <v>#DIV/0!</v>
      </c>
      <c r="J5" s="15">
        <f t="shared" si="5"/>
        <v>0</v>
      </c>
      <c r="K5" s="15" t="e">
        <f t="shared" si="3"/>
        <v>#DIV/0!</v>
      </c>
      <c r="L5" s="16">
        <v>0</v>
      </c>
      <c r="M5" s="18" t="str">
        <f t="shared" si="6"/>
        <v>-</v>
      </c>
      <c r="N5" s="16">
        <v>0</v>
      </c>
      <c r="O5" s="19">
        <f t="shared" ref="O5:P5" si="13">D5/7</f>
        <v>0</v>
      </c>
      <c r="P5" s="19">
        <f t="shared" si="13"/>
        <v>0</v>
      </c>
      <c r="Q5" s="16" t="e">
        <f t="shared" si="8"/>
        <v>#DIV/0!</v>
      </c>
      <c r="R5" s="16"/>
      <c r="S5" s="20" t="e">
        <v>#N/A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64</v>
      </c>
      <c r="AB5" s="25">
        <f t="shared" si="11"/>
        <v>-0.48</v>
      </c>
      <c r="AC5" s="26">
        <v>0.50798611111111114</v>
      </c>
      <c r="AD5" s="24">
        <f t="shared" si="12"/>
        <v>0</v>
      </c>
      <c r="AE5" s="24">
        <v>0</v>
      </c>
      <c r="AF5" s="24">
        <v>-12.25</v>
      </c>
      <c r="AG5" s="24">
        <v>0</v>
      </c>
    </row>
    <row r="6" spans="1:33" ht="15.75" customHeight="1">
      <c r="A6" s="2" t="s">
        <v>33</v>
      </c>
      <c r="B6" s="2"/>
      <c r="C6" s="15" t="str">
        <f t="shared" si="4"/>
        <v xml:space="preserve"> - </v>
      </c>
      <c r="D6" s="16">
        <v>0</v>
      </c>
      <c r="E6" s="16">
        <v>0</v>
      </c>
      <c r="F6" s="15">
        <v>0</v>
      </c>
      <c r="G6" s="15">
        <v>0</v>
      </c>
      <c r="H6" s="17" t="e">
        <f t="shared" si="1"/>
        <v>#DIV/0!</v>
      </c>
      <c r="I6" s="17" t="e">
        <f t="shared" si="2"/>
        <v>#DIV/0!</v>
      </c>
      <c r="J6" s="15">
        <f t="shared" si="5"/>
        <v>0</v>
      </c>
      <c r="K6" s="15" t="e">
        <f t="shared" si="3"/>
        <v>#DIV/0!</v>
      </c>
      <c r="L6" s="16">
        <v>0</v>
      </c>
      <c r="M6" s="18" t="str">
        <f t="shared" si="6"/>
        <v>-</v>
      </c>
      <c r="N6" s="16">
        <v>0</v>
      </c>
      <c r="O6" s="19">
        <f t="shared" ref="O6:P6" si="14">D6/7</f>
        <v>0</v>
      </c>
      <c r="P6" s="19">
        <f t="shared" si="14"/>
        <v>0</v>
      </c>
      <c r="Q6" s="16" t="e">
        <f t="shared" si="8"/>
        <v>#DIV/0!</v>
      </c>
      <c r="R6" s="16"/>
      <c r="S6" s="20">
        <v>0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64</v>
      </c>
      <c r="AB6" s="25">
        <f t="shared" si="11"/>
        <v>-0.48</v>
      </c>
      <c r="AC6" s="26">
        <v>0.50798611111111114</v>
      </c>
      <c r="AD6" s="24">
        <f t="shared" si="12"/>
        <v>0</v>
      </c>
      <c r="AE6" s="24">
        <v>0</v>
      </c>
      <c r="AF6" s="24">
        <v>-12.25</v>
      </c>
      <c r="AG6" s="24">
        <v>0</v>
      </c>
    </row>
    <row r="7" spans="1:33" ht="15.75" customHeight="1">
      <c r="A7" s="2" t="s">
        <v>34</v>
      </c>
      <c r="B7" s="2"/>
      <c r="C7" s="15" t="str">
        <f t="shared" si="4"/>
        <v xml:space="preserve"> - </v>
      </c>
      <c r="D7" s="16">
        <v>0</v>
      </c>
      <c r="E7" s="16">
        <v>0</v>
      </c>
      <c r="F7" s="15">
        <v>0</v>
      </c>
      <c r="G7" s="15">
        <v>0</v>
      </c>
      <c r="H7" s="17" t="e">
        <f t="shared" si="1"/>
        <v>#DIV/0!</v>
      </c>
      <c r="I7" s="17" t="e">
        <f t="shared" si="2"/>
        <v>#DIV/0!</v>
      </c>
      <c r="J7" s="15">
        <f t="shared" si="5"/>
        <v>0</v>
      </c>
      <c r="K7" s="15" t="e">
        <f t="shared" si="3"/>
        <v>#DIV/0!</v>
      </c>
      <c r="L7" s="16">
        <v>0</v>
      </c>
      <c r="M7" s="18" t="str">
        <f t="shared" si="6"/>
        <v>-</v>
      </c>
      <c r="N7" s="16">
        <v>0</v>
      </c>
      <c r="O7" s="19">
        <f t="shared" ref="O7:P7" si="15">D7/7</f>
        <v>0</v>
      </c>
      <c r="P7" s="19">
        <f t="shared" si="15"/>
        <v>0</v>
      </c>
      <c r="Q7" s="16" t="e">
        <f t="shared" si="8"/>
        <v>#DIV/0!</v>
      </c>
      <c r="R7" s="16"/>
      <c r="S7" s="20">
        <v>0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64</v>
      </c>
      <c r="AB7" s="25">
        <f t="shared" si="11"/>
        <v>-0.48</v>
      </c>
      <c r="AC7" s="26">
        <v>0.50798611111111114</v>
      </c>
      <c r="AD7" s="24">
        <f t="shared" si="12"/>
        <v>0</v>
      </c>
      <c r="AE7" s="24">
        <v>0</v>
      </c>
      <c r="AF7" s="24">
        <v>-12.25</v>
      </c>
      <c r="AG7" s="24">
        <v>0</v>
      </c>
    </row>
    <row r="8" spans="1:33" ht="15.75" customHeight="1">
      <c r="A8" s="2" t="s">
        <v>35</v>
      </c>
      <c r="B8" s="2"/>
      <c r="C8" s="15" t="str">
        <f t="shared" si="4"/>
        <v xml:space="preserve"> - </v>
      </c>
      <c r="D8" s="16">
        <v>0</v>
      </c>
      <c r="E8" s="16">
        <v>0</v>
      </c>
      <c r="F8" s="15">
        <v>0</v>
      </c>
      <c r="G8" s="15">
        <v>0</v>
      </c>
      <c r="H8" s="17" t="e">
        <f t="shared" si="1"/>
        <v>#DIV/0!</v>
      </c>
      <c r="I8" s="17" t="e">
        <f t="shared" si="2"/>
        <v>#DIV/0!</v>
      </c>
      <c r="J8" s="15">
        <f t="shared" si="5"/>
        <v>0</v>
      </c>
      <c r="K8" s="15" t="e">
        <f t="shared" si="3"/>
        <v>#DIV/0!</v>
      </c>
      <c r="L8" s="16">
        <v>0</v>
      </c>
      <c r="M8" s="18" t="str">
        <f t="shared" si="6"/>
        <v>-</v>
      </c>
      <c r="N8" s="16">
        <v>0</v>
      </c>
      <c r="O8" s="19">
        <f t="shared" ref="O8:P8" si="16">D8/7</f>
        <v>0</v>
      </c>
      <c r="P8" s="19">
        <f t="shared" si="16"/>
        <v>0</v>
      </c>
      <c r="Q8" s="16" t="e">
        <f t="shared" si="8"/>
        <v>#DIV/0!</v>
      </c>
      <c r="R8" s="16"/>
      <c r="S8" s="20">
        <v>0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64</v>
      </c>
      <c r="AB8" s="25">
        <f t="shared" si="11"/>
        <v>-0.48</v>
      </c>
      <c r="AC8" s="26">
        <v>0.50798611111111114</v>
      </c>
      <c r="AD8" s="24">
        <f t="shared" si="12"/>
        <v>0</v>
      </c>
      <c r="AE8" s="24">
        <v>-10.54</v>
      </c>
      <c r="AF8" s="24">
        <v>-12.25</v>
      </c>
      <c r="AG8" s="24">
        <v>0</v>
      </c>
    </row>
    <row r="9" spans="1:33" ht="15.75" customHeight="1">
      <c r="A9" s="2" t="s">
        <v>36</v>
      </c>
      <c r="B9" s="2"/>
      <c r="C9" s="15" t="str">
        <f t="shared" si="4"/>
        <v xml:space="preserve"> - </v>
      </c>
      <c r="D9" s="16">
        <v>0</v>
      </c>
      <c r="E9" s="16">
        <v>0</v>
      </c>
      <c r="F9" s="15">
        <v>0</v>
      </c>
      <c r="G9" s="15">
        <v>0</v>
      </c>
      <c r="H9" s="17" t="e">
        <f t="shared" si="1"/>
        <v>#DIV/0!</v>
      </c>
      <c r="I9" s="17" t="e">
        <f t="shared" si="2"/>
        <v>#DIV/0!</v>
      </c>
      <c r="J9" s="15">
        <f t="shared" si="5"/>
        <v>0</v>
      </c>
      <c r="K9" s="15" t="e">
        <f t="shared" si="3"/>
        <v>#DIV/0!</v>
      </c>
      <c r="L9" s="16">
        <v>0</v>
      </c>
      <c r="M9" s="18" t="str">
        <f t="shared" si="6"/>
        <v>-</v>
      </c>
      <c r="N9" s="16">
        <v>0</v>
      </c>
      <c r="O9" s="19">
        <f t="shared" ref="O9:P9" si="17">D9/7</f>
        <v>0</v>
      </c>
      <c r="P9" s="19">
        <f t="shared" si="17"/>
        <v>0</v>
      </c>
      <c r="Q9" s="16" t="e">
        <f t="shared" si="8"/>
        <v>#DIV/0!</v>
      </c>
      <c r="R9" s="16"/>
      <c r="S9" s="20">
        <v>0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64</v>
      </c>
      <c r="AB9" s="25">
        <f t="shared" si="11"/>
        <v>-0.48</v>
      </c>
      <c r="AC9" s="26">
        <v>0.50798611111111114</v>
      </c>
      <c r="AD9" s="24">
        <f t="shared" si="12"/>
        <v>0</v>
      </c>
      <c r="AE9" s="24">
        <v>0</v>
      </c>
      <c r="AF9" s="24">
        <v>-12.25</v>
      </c>
      <c r="AG9" s="24">
        <v>0</v>
      </c>
    </row>
    <row r="10" spans="1:33" ht="15.75" customHeight="1">
      <c r="A10" s="2" t="s">
        <v>37</v>
      </c>
      <c r="B10" s="2"/>
      <c r="C10" s="15" t="str">
        <f t="shared" si="4"/>
        <v xml:space="preserve"> - </v>
      </c>
      <c r="D10" s="16">
        <v>0</v>
      </c>
      <c r="E10" s="16">
        <v>0</v>
      </c>
      <c r="F10" s="15">
        <v>0</v>
      </c>
      <c r="G10" s="15">
        <v>0</v>
      </c>
      <c r="H10" s="17" t="e">
        <f t="shared" si="1"/>
        <v>#DIV/0!</v>
      </c>
      <c r="I10" s="17" t="e">
        <f t="shared" si="2"/>
        <v>#DIV/0!</v>
      </c>
      <c r="J10" s="15">
        <f t="shared" si="5"/>
        <v>0</v>
      </c>
      <c r="K10" s="15" t="e">
        <f t="shared" si="3"/>
        <v>#DIV/0!</v>
      </c>
      <c r="L10" s="16">
        <v>0</v>
      </c>
      <c r="M10" s="18" t="str">
        <f t="shared" si="6"/>
        <v>-</v>
      </c>
      <c r="N10" s="16">
        <v>0</v>
      </c>
      <c r="O10" s="19">
        <f t="shared" ref="O10:P10" si="18">D10/7</f>
        <v>0</v>
      </c>
      <c r="P10" s="19">
        <f t="shared" si="18"/>
        <v>0</v>
      </c>
      <c r="Q10" s="16" t="e">
        <f t="shared" si="8"/>
        <v>#DIV/0!</v>
      </c>
      <c r="R10" s="16"/>
      <c r="S10" s="20">
        <v>0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64</v>
      </c>
      <c r="AB10" s="25">
        <f t="shared" si="11"/>
        <v>-0.48</v>
      </c>
      <c r="AC10" s="26">
        <v>0.50798611111111114</v>
      </c>
      <c r="AD10" s="24">
        <f t="shared" si="12"/>
        <v>0</v>
      </c>
      <c r="AE10" s="24">
        <v>-10.54</v>
      </c>
      <c r="AF10" s="24">
        <v>-12.25</v>
      </c>
      <c r="AG10" s="24">
        <v>0</v>
      </c>
    </row>
    <row r="11" spans="1:33" ht="15.75" customHeight="1">
      <c r="A11" s="2" t="s">
        <v>38</v>
      </c>
      <c r="B11" s="2"/>
      <c r="C11" s="15" t="str">
        <f t="shared" si="4"/>
        <v xml:space="preserve"> - </v>
      </c>
      <c r="D11" s="16">
        <v>0</v>
      </c>
      <c r="E11" s="16">
        <v>0</v>
      </c>
      <c r="F11" s="15">
        <v>0</v>
      </c>
      <c r="G11" s="15">
        <v>0</v>
      </c>
      <c r="H11" s="17" t="e">
        <f t="shared" si="1"/>
        <v>#DIV/0!</v>
      </c>
      <c r="I11" s="17" t="e">
        <f t="shared" si="2"/>
        <v>#DIV/0!</v>
      </c>
      <c r="J11" s="15">
        <f t="shared" si="5"/>
        <v>0</v>
      </c>
      <c r="K11" s="15" t="e">
        <f t="shared" si="3"/>
        <v>#DIV/0!</v>
      </c>
      <c r="L11" s="16">
        <v>0</v>
      </c>
      <c r="M11" s="18" t="str">
        <f t="shared" si="6"/>
        <v>-</v>
      </c>
      <c r="N11" s="16">
        <v>0</v>
      </c>
      <c r="O11" s="19">
        <f t="shared" ref="O11:P11" si="19">D11/7</f>
        <v>0</v>
      </c>
      <c r="P11" s="19">
        <f t="shared" si="19"/>
        <v>0</v>
      </c>
      <c r="Q11" s="16" t="e">
        <f t="shared" si="8"/>
        <v>#DIV/0!</v>
      </c>
      <c r="R11" s="16"/>
      <c r="S11" s="20">
        <v>0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64</v>
      </c>
      <c r="AB11" s="25">
        <f t="shared" si="11"/>
        <v>-0.48</v>
      </c>
      <c r="AC11" s="26">
        <v>0.50798611111111114</v>
      </c>
      <c r="AD11" s="24">
        <f t="shared" si="12"/>
        <v>0</v>
      </c>
      <c r="AE11" s="24">
        <v>-10.54</v>
      </c>
      <c r="AF11" s="24">
        <v>-12.25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0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0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64</v>
      </c>
      <c r="AB12" s="25">
        <f t="shared" si="11"/>
        <v>-0.48</v>
      </c>
      <c r="AC12" s="26">
        <v>0.50798611111111114</v>
      </c>
      <c r="AD12" s="24">
        <f t="shared" si="12"/>
        <v>0</v>
      </c>
      <c r="AE12" s="24">
        <v>-10.54</v>
      </c>
      <c r="AF12" s="24">
        <v>-12.25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0</v>
      </c>
      <c r="M13" s="18" t="str">
        <f t="shared" si="6"/>
        <v>-</v>
      </c>
      <c r="N13" s="16">
        <v>0</v>
      </c>
      <c r="O13" s="19">
        <f t="shared" ref="O13:P13" si="21">D13/7</f>
        <v>0</v>
      </c>
      <c r="P13" s="19">
        <f t="shared" si="21"/>
        <v>0</v>
      </c>
      <c r="Q13" s="16" t="e">
        <f t="shared" si="8"/>
        <v>#DIV/0!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64</v>
      </c>
      <c r="AB13" s="25">
        <f t="shared" si="11"/>
        <v>-0.48</v>
      </c>
      <c r="AC13" s="26">
        <v>0.50798611111111114</v>
      </c>
      <c r="AD13" s="24">
        <f t="shared" si="12"/>
        <v>0</v>
      </c>
      <c r="AE13" s="24">
        <v>-10.54</v>
      </c>
      <c r="AF13" s="24">
        <v>-12.25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0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64</v>
      </c>
      <c r="AB14" s="25">
        <f t="shared" si="11"/>
        <v>-0.48</v>
      </c>
      <c r="AC14" s="26">
        <v>0.50798611111111114</v>
      </c>
      <c r="AD14" s="24">
        <f t="shared" si="12"/>
        <v>0</v>
      </c>
      <c r="AE14" s="24">
        <v>-10.54</v>
      </c>
      <c r="AF14" s="24">
        <v>-12.25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0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0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64</v>
      </c>
      <c r="AB15" s="25">
        <f t="shared" si="11"/>
        <v>-0.48</v>
      </c>
      <c r="AC15" s="26">
        <v>0.50798611111111114</v>
      </c>
      <c r="AD15" s="24">
        <f t="shared" si="12"/>
        <v>0</v>
      </c>
      <c r="AE15" s="24">
        <v>-10.54</v>
      </c>
      <c r="AF15" s="24">
        <v>-12.25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0</v>
      </c>
      <c r="O16" s="19">
        <f t="shared" ref="O16:P16" si="24">D16/7</f>
        <v>0</v>
      </c>
      <c r="P16" s="19">
        <f t="shared" si="24"/>
        <v>0</v>
      </c>
      <c r="Q16" s="16" t="e">
        <f t="shared" si="8"/>
        <v>#DIV/0!</v>
      </c>
      <c r="R16" s="16"/>
      <c r="S16" s="27">
        <v>0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64</v>
      </c>
      <c r="AB16" s="25">
        <f t="shared" si="11"/>
        <v>-0.48</v>
      </c>
      <c r="AC16" s="26">
        <v>0.50798611111111114</v>
      </c>
      <c r="AD16" s="24">
        <f t="shared" si="12"/>
        <v>0</v>
      </c>
      <c r="AE16" s="24">
        <v>-10.54</v>
      </c>
      <c r="AF16" s="24">
        <v>-12.25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0</v>
      </c>
      <c r="O17" s="19">
        <f t="shared" ref="O17:P17" si="25">D17/7</f>
        <v>0</v>
      </c>
      <c r="P17" s="19">
        <f t="shared" si="25"/>
        <v>0</v>
      </c>
      <c r="Q17" s="16" t="e">
        <f t="shared" si="8"/>
        <v>#DIV/0!</v>
      </c>
      <c r="R17" s="16"/>
      <c r="S17" s="27">
        <v>0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64</v>
      </c>
      <c r="AB17" s="25">
        <f t="shared" si="11"/>
        <v>-0.48</v>
      </c>
      <c r="AC17" s="26">
        <v>0.50798611111111114</v>
      </c>
      <c r="AD17" s="24">
        <f t="shared" si="12"/>
        <v>0</v>
      </c>
      <c r="AE17" s="24">
        <v>-10.54</v>
      </c>
      <c r="AF17" s="24">
        <v>-12.25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0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0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64</v>
      </c>
      <c r="AB18" s="25">
        <f t="shared" si="11"/>
        <v>-0.48</v>
      </c>
      <c r="AC18" s="26">
        <v>0.50798611111111114</v>
      </c>
      <c r="AD18" s="24">
        <f t="shared" si="12"/>
        <v>0</v>
      </c>
      <c r="AE18" s="24">
        <v>-10.54</v>
      </c>
      <c r="AF18" s="24">
        <v>-12.25</v>
      </c>
      <c r="AG18" s="24">
        <v>0</v>
      </c>
    </row>
    <row r="19" spans="1:33" ht="15.75" customHeight="1">
      <c r="A19" s="2" t="s">
        <v>47</v>
      </c>
      <c r="B19" s="2"/>
      <c r="C19" s="15" t="str">
        <f t="shared" si="4"/>
        <v xml:space="preserve"> - </v>
      </c>
      <c r="D19" s="28">
        <v>0</v>
      </c>
      <c r="E19" s="16">
        <v>0</v>
      </c>
      <c r="F19" s="15">
        <v>0</v>
      </c>
      <c r="G19" s="15">
        <v>0</v>
      </c>
      <c r="H19" s="17" t="e">
        <f t="shared" si="1"/>
        <v>#DIV/0!</v>
      </c>
      <c r="I19" s="17" t="e">
        <f t="shared" ca="1" si="2"/>
        <v>#DIV/0!</v>
      </c>
      <c r="J19" s="15">
        <f t="shared" ca="1" si="5"/>
        <v>0</v>
      </c>
      <c r="K19" s="15" t="e">
        <f t="shared" ca="1" si="3"/>
        <v>#DIV/0!</v>
      </c>
      <c r="L19" s="16">
        <v>0</v>
      </c>
      <c r="M19" s="18" t="str">
        <f t="shared" si="6"/>
        <v>-</v>
      </c>
      <c r="N19" s="16">
        <v>0</v>
      </c>
      <c r="O19" s="19">
        <f t="shared" ref="O19:P19" si="27">D19/7</f>
        <v>0</v>
      </c>
      <c r="P19" s="19">
        <f t="shared" si="27"/>
        <v>0</v>
      </c>
      <c r="Q19" s="16" t="e">
        <f t="shared" si="8"/>
        <v>#DIV/0!</v>
      </c>
      <c r="R19" s="16"/>
      <c r="S19" s="27">
        <v>0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64</v>
      </c>
      <c r="AB19" s="25">
        <f t="shared" si="11"/>
        <v>-0.48</v>
      </c>
      <c r="AC19" s="26">
        <v>0.50798611111111114</v>
      </c>
      <c r="AD19" s="24">
        <f t="shared" si="12"/>
        <v>0</v>
      </c>
      <c r="AE19" s="24">
        <v>-10.54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SKUs!B2:BZ3000""),48,false),"""")*-1"),-12.25)</f>
        <v>-12.25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0</v>
      </c>
      <c r="O20" s="19">
        <f t="shared" ref="O20:P20" si="28">D20/7</f>
        <v>0</v>
      </c>
      <c r="P20" s="19">
        <f t="shared" si="28"/>
        <v>0</v>
      </c>
      <c r="Q20" s="16" t="e">
        <f t="shared" si="8"/>
        <v>#DIV/0!</v>
      </c>
      <c r="R20" s="16"/>
      <c r="S20" s="27">
        <v>0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64</v>
      </c>
      <c r="AB20" s="25">
        <f t="shared" si="11"/>
        <v>-0.48</v>
      </c>
      <c r="AC20" s="26">
        <v>0.50798611111111114</v>
      </c>
      <c r="AD20" s="24">
        <f t="shared" si="12"/>
        <v>0</v>
      </c>
      <c r="AE20" s="24">
        <v>-10.54</v>
      </c>
      <c r="AF20" s="24">
        <v>-12.25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0</v>
      </c>
      <c r="O21" s="19">
        <f t="shared" ref="O21:P21" si="29">D21/7</f>
        <v>0</v>
      </c>
      <c r="P21" s="19">
        <f t="shared" si="29"/>
        <v>0</v>
      </c>
      <c r="Q21" s="16" t="e">
        <f t="shared" si="8"/>
        <v>#DIV/0!</v>
      </c>
      <c r="R21" s="16"/>
      <c r="S21" s="27">
        <v>0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64</v>
      </c>
      <c r="AB21" s="25">
        <f t="shared" si="11"/>
        <v>-0.48</v>
      </c>
      <c r="AC21" s="26">
        <v>0.50798611111111114</v>
      </c>
      <c r="AD21" s="24">
        <f t="shared" si="12"/>
        <v>0</v>
      </c>
      <c r="AE21" s="24">
        <v>-10.54</v>
      </c>
      <c r="AF21" s="24">
        <v>-12.25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0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64</v>
      </c>
      <c r="AB22" s="25">
        <f t="shared" si="11"/>
        <v>-0.48</v>
      </c>
      <c r="AC22" s="26">
        <v>0.50798611111111114</v>
      </c>
      <c r="AD22" s="24">
        <f t="shared" si="12"/>
        <v>0</v>
      </c>
      <c r="AE22" s="24">
        <v>-10.54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SKUs!B2:BZ3000""),48,false),"""")*-1"),-12.25)</f>
        <v>-12.25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0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64</v>
      </c>
      <c r="AB23" s="25">
        <f t="shared" si="11"/>
        <v>-0.48</v>
      </c>
      <c r="AC23" s="26">
        <v>0.50798611111111114</v>
      </c>
      <c r="AD23" s="24">
        <f t="shared" si="12"/>
        <v>0</v>
      </c>
      <c r="AE23" s="24">
        <v>-10.54</v>
      </c>
      <c r="AF23" s="24">
        <v>-12.25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0</v>
      </c>
      <c r="O24" s="19">
        <f t="shared" ref="O24:P24" si="32">D24/7</f>
        <v>0</v>
      </c>
      <c r="P24" s="19">
        <f t="shared" si="32"/>
        <v>0</v>
      </c>
      <c r="Q24" s="16" t="e">
        <f t="shared" si="8"/>
        <v>#DIV/0!</v>
      </c>
      <c r="R24" s="16"/>
      <c r="S24" s="27">
        <v>0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64</v>
      </c>
      <c r="AB24" s="25">
        <f t="shared" si="11"/>
        <v>-0.48</v>
      </c>
      <c r="AC24" s="26">
        <v>0.50798611111111114</v>
      </c>
      <c r="AD24" s="24">
        <f t="shared" si="12"/>
        <v>0</v>
      </c>
      <c r="AE24" s="24">
        <v>-10.54</v>
      </c>
      <c r="AF24" s="24">
        <v>-12.25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0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64</v>
      </c>
      <c r="AB25" s="25">
        <f t="shared" si="11"/>
        <v>-0.48</v>
      </c>
      <c r="AC25" s="26">
        <v>0.50798611111111114</v>
      </c>
      <c r="AD25" s="24">
        <f t="shared" si="12"/>
        <v>0</v>
      </c>
      <c r="AE25" s="24">
        <v>-10.54</v>
      </c>
      <c r="AF25" s="24">
        <v>-12.25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4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1"/>
        <v>#DIV/0!</v>
      </c>
      <c r="I26" s="17" t="e">
        <f t="shared" si="2"/>
        <v>#DIV/0!</v>
      </c>
      <c r="J26" s="15">
        <f t="shared" si="5"/>
        <v>0</v>
      </c>
      <c r="K26" s="15" t="e">
        <f t="shared" si="3"/>
        <v>#DIV/0!</v>
      </c>
      <c r="L26" s="16">
        <v>0</v>
      </c>
      <c r="M26" s="18" t="str">
        <f t="shared" si="6"/>
        <v>-</v>
      </c>
      <c r="N26" s="16">
        <v>0</v>
      </c>
      <c r="O26" s="19">
        <f t="shared" ref="O26:P26" si="34">D26/7</f>
        <v>0</v>
      </c>
      <c r="P26" s="19">
        <f t="shared" si="34"/>
        <v>0</v>
      </c>
      <c r="Q26" s="16" t="e">
        <f t="shared" si="8"/>
        <v>#DIV/0!</v>
      </c>
      <c r="R26" s="16"/>
      <c r="S26" s="27">
        <v>0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64</v>
      </c>
      <c r="AB26" s="25">
        <f t="shared" si="11"/>
        <v>-0.48</v>
      </c>
      <c r="AC26" s="26">
        <v>0.50798611111111114</v>
      </c>
      <c r="AD26" s="24">
        <f t="shared" si="12"/>
        <v>0</v>
      </c>
      <c r="AE26" s="24">
        <v>-10.54</v>
      </c>
      <c r="AF26" s="24">
        <v>-12.25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0</v>
      </c>
      <c r="O27" s="19">
        <f t="shared" ref="O27:P27" si="35">D27/7</f>
        <v>0</v>
      </c>
      <c r="P27" s="19">
        <f t="shared" si="35"/>
        <v>0</v>
      </c>
      <c r="Q27" s="16" t="e">
        <f t="shared" si="8"/>
        <v>#DIV/0!</v>
      </c>
      <c r="R27" s="16"/>
      <c r="S27" s="27">
        <v>0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64</v>
      </c>
      <c r="AB27" s="25">
        <f t="shared" si="11"/>
        <v>-0.48</v>
      </c>
      <c r="AC27" s="26">
        <v>0.50798611111111114</v>
      </c>
      <c r="AD27" s="24">
        <f t="shared" si="12"/>
        <v>0</v>
      </c>
      <c r="AE27" s="24">
        <v>-10.54</v>
      </c>
      <c r="AF27" s="24">
        <v>-12.25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0</v>
      </c>
      <c r="O28" s="19">
        <f t="shared" ref="O28:P28" si="36">D28/7</f>
        <v>0</v>
      </c>
      <c r="P28" s="19">
        <f t="shared" si="36"/>
        <v>0</v>
      </c>
      <c r="Q28" s="16" t="e">
        <f t="shared" si="8"/>
        <v>#DIV/0!</v>
      </c>
      <c r="R28" s="16"/>
      <c r="S28" s="27">
        <v>0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64</v>
      </c>
      <c r="AB28" s="25">
        <f t="shared" si="11"/>
        <v>-0.48</v>
      </c>
      <c r="AC28" s="26">
        <v>0.50798611111111114</v>
      </c>
      <c r="AD28" s="24">
        <f t="shared" si="12"/>
        <v>0</v>
      </c>
      <c r="AE28" s="24">
        <v>-10.54</v>
      </c>
      <c r="AF28" s="24">
        <v>-12.25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1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0.2196078431372549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64</v>
      </c>
      <c r="AB29" s="25">
        <f t="shared" si="11"/>
        <v>-0.48</v>
      </c>
      <c r="AC29" s="26">
        <v>0.50798611111111114</v>
      </c>
      <c r="AD29" s="24">
        <f t="shared" si="12"/>
        <v>0</v>
      </c>
      <c r="AE29" s="24">
        <v>-10.94</v>
      </c>
      <c r="AF29" s="24">
        <v>-12.25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1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0.34426229508196721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64</v>
      </c>
      <c r="AB30" s="25">
        <f t="shared" si="11"/>
        <v>-0.48</v>
      </c>
      <c r="AC30" s="26">
        <v>0.50798611111111114</v>
      </c>
      <c r="AD30" s="24">
        <f t="shared" si="12"/>
        <v>0</v>
      </c>
      <c r="AE30" s="24">
        <v>-10.94</v>
      </c>
      <c r="AF30" s="24">
        <v>-12.25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1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0.27659574468085107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64</v>
      </c>
      <c r="AB31" s="25">
        <f t="shared" si="11"/>
        <v>-0.48</v>
      </c>
      <c r="AC31" s="26">
        <v>0.50798611111111114</v>
      </c>
      <c r="AD31" s="24">
        <f t="shared" si="12"/>
        <v>0</v>
      </c>
      <c r="AE31" s="24">
        <v>-10.94</v>
      </c>
      <c r="AF31" s="24">
        <v>-12.25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6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73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27.28235294117647</v>
      </c>
      <c r="D3" s="6">
        <f>SUM(D4:D99766)</f>
        <v>26</v>
      </c>
      <c r="E3" s="6"/>
      <c r="F3" s="5">
        <f t="shared" ref="F3:G3" si="0">SUM(F4:F99766)</f>
        <v>739.74</v>
      </c>
      <c r="G3" s="5">
        <f t="shared" si="0"/>
        <v>0</v>
      </c>
      <c r="H3" s="7">
        <f>G3/F3*-1</f>
        <v>0</v>
      </c>
      <c r="I3" s="7">
        <f>J3/F3</f>
        <v>9.2194554843593336E-3</v>
      </c>
      <c r="J3" s="5">
        <f>SUM(J4:J99766)</f>
        <v>6.8199999999999736</v>
      </c>
      <c r="K3" s="5">
        <f>J3/D3</f>
        <v>0.2623076923076913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SKUs!B2:BZ3000""),48,FALSE),"""")*-1"),-12.25)</f>
        <v>-12.25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/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/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/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/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/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/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/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/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hidden="1" customHeight="1">
      <c r="A19" s="2" t="s">
        <v>47</v>
      </c>
      <c r="B19" s="2"/>
      <c r="C19" s="15"/>
      <c r="D19" s="28"/>
      <c r="E19" s="16"/>
      <c r="F19" s="15"/>
      <c r="G19" s="15"/>
      <c r="H19" s="17"/>
      <c r="I19" s="17"/>
      <c r="J19" s="15"/>
      <c r="K19" s="15"/>
      <c r="L19" s="16"/>
      <c r="M19" s="18"/>
      <c r="N19" s="16"/>
      <c r="O19" s="19"/>
      <c r="P19" s="19"/>
      <c r="Q19" s="16"/>
      <c r="R19" s="16"/>
      <c r="S19" s="27"/>
      <c r="T19" s="2"/>
      <c r="U19" s="21"/>
      <c r="V19" s="22"/>
      <c r="W19" s="2"/>
      <c r="X19" s="23"/>
      <c r="Y19" s="24"/>
      <c r="Z19" s="2"/>
      <c r="AA19" s="2"/>
      <c r="AB19" s="25"/>
      <c r="AC19" s="26"/>
      <c r="AD19" s="24"/>
      <c r="AE19" s="24"/>
      <c r="AF19" s="24"/>
      <c r="AG19" s="24"/>
    </row>
    <row r="20" spans="1:33" ht="15.75" hidden="1" customHeight="1">
      <c r="A20" s="2" t="s">
        <v>48</v>
      </c>
      <c r="B20" s="2"/>
      <c r="C20" s="15"/>
      <c r="D20" s="16"/>
      <c r="E20" s="16"/>
      <c r="F20" s="15"/>
      <c r="G20" s="15"/>
      <c r="H20" s="17"/>
      <c r="I20" s="17"/>
      <c r="J20" s="15"/>
      <c r="K20" s="15"/>
      <c r="L20" s="16"/>
      <c r="M20" s="18"/>
      <c r="N20" s="16"/>
      <c r="O20" s="19"/>
      <c r="P20" s="19"/>
      <c r="Q20" s="16"/>
      <c r="R20" s="16"/>
      <c r="S20" s="27"/>
      <c r="T20" s="2"/>
      <c r="U20" s="21"/>
      <c r="V20" s="22"/>
      <c r="W20" s="2"/>
      <c r="X20" s="23"/>
      <c r="Y20" s="24"/>
      <c r="Z20" s="2"/>
      <c r="AA20" s="2"/>
      <c r="AB20" s="25"/>
      <c r="AC20" s="26"/>
      <c r="AD20" s="24"/>
      <c r="AE20" s="24"/>
      <c r="AF20" s="24"/>
      <c r="AG20" s="24"/>
    </row>
    <row r="21" spans="1:33" ht="15.75" hidden="1" customHeight="1">
      <c r="A21" s="2" t="s">
        <v>49</v>
      </c>
      <c r="B21" s="2"/>
      <c r="C21" s="15"/>
      <c r="D21" s="16"/>
      <c r="E21" s="16"/>
      <c r="F21" s="15"/>
      <c r="G21" s="15"/>
      <c r="H21" s="17"/>
      <c r="I21" s="17"/>
      <c r="J21" s="15"/>
      <c r="K21" s="15"/>
      <c r="L21" s="16"/>
      <c r="M21" s="18"/>
      <c r="N21" s="16"/>
      <c r="O21" s="19"/>
      <c r="P21" s="19"/>
      <c r="Q21" s="16"/>
      <c r="R21" s="16"/>
      <c r="S21" s="27"/>
      <c r="T21" s="2"/>
      <c r="U21" s="21"/>
      <c r="V21" s="22"/>
      <c r="W21" s="2"/>
      <c r="X21" s="23"/>
      <c r="Y21" s="24"/>
      <c r="Z21" s="2"/>
      <c r="AA21" s="2"/>
      <c r="AB21" s="25"/>
      <c r="AC21" s="26"/>
      <c r="AD21" s="24"/>
      <c r="AE21" s="24"/>
      <c r="AF21" s="24"/>
      <c r="AG21" s="24"/>
    </row>
    <row r="22" spans="1:33" ht="15.75" hidden="1" customHeight="1">
      <c r="A22" s="2" t="s">
        <v>50</v>
      </c>
      <c r="B22" s="2"/>
      <c r="C22" s="15"/>
      <c r="D22" s="16"/>
      <c r="E22" s="16"/>
      <c r="F22" s="15"/>
      <c r="G22" s="15"/>
      <c r="H22" s="17"/>
      <c r="I22" s="17"/>
      <c r="J22" s="15"/>
      <c r="K22" s="15"/>
      <c r="L22" s="16"/>
      <c r="M22" s="18"/>
      <c r="N22" s="16"/>
      <c r="O22" s="19"/>
      <c r="P22" s="19"/>
      <c r="Q22" s="16"/>
      <c r="R22" s="16"/>
      <c r="S22" s="27"/>
      <c r="T22" s="2"/>
      <c r="U22" s="21"/>
      <c r="V22" s="22"/>
      <c r="W22" s="2"/>
      <c r="X22" s="23"/>
      <c r="Y22" s="24"/>
      <c r="Z22" s="2"/>
      <c r="AA22" s="2"/>
      <c r="AB22" s="25"/>
      <c r="AC22" s="26"/>
      <c r="AD22" s="24"/>
      <c r="AE22" s="24"/>
      <c r="AF22" s="24"/>
      <c r="AG22" s="24"/>
    </row>
    <row r="23" spans="1:33" ht="15.75" hidden="1" customHeight="1">
      <c r="A23" s="2" t="s">
        <v>51</v>
      </c>
      <c r="B23" s="2"/>
      <c r="C23" s="15"/>
      <c r="D23" s="16"/>
      <c r="E23" s="16"/>
      <c r="F23" s="15"/>
      <c r="G23" s="15"/>
      <c r="H23" s="17"/>
      <c r="I23" s="17"/>
      <c r="J23" s="15"/>
      <c r="K23" s="15"/>
      <c r="L23" s="16"/>
      <c r="M23" s="18"/>
      <c r="N23" s="16"/>
      <c r="O23" s="19"/>
      <c r="P23" s="19"/>
      <c r="Q23" s="16"/>
      <c r="R23" s="16"/>
      <c r="S23" s="27"/>
      <c r="T23" s="2"/>
      <c r="U23" s="21"/>
      <c r="V23" s="22"/>
      <c r="W23" s="2"/>
      <c r="X23" s="23"/>
      <c r="Y23" s="24"/>
      <c r="Z23" s="2"/>
      <c r="AA23" s="2"/>
      <c r="AB23" s="25"/>
      <c r="AC23" s="26"/>
      <c r="AD23" s="24"/>
      <c r="AE23" s="24"/>
      <c r="AF23" s="24"/>
      <c r="AG23" s="24"/>
    </row>
    <row r="24" spans="1:33" ht="15.75" customHeight="1">
      <c r="A24" s="2" t="s">
        <v>52</v>
      </c>
      <c r="B24" s="2"/>
      <c r="C24" s="15"/>
      <c r="D24" s="16"/>
      <c r="E24" s="16"/>
      <c r="F24" s="15"/>
      <c r="G24" s="15"/>
      <c r="H24" s="17"/>
      <c r="I24" s="17"/>
      <c r="J24" s="15"/>
      <c r="K24" s="15"/>
      <c r="L24" s="16"/>
      <c r="M24" s="18"/>
      <c r="N24" s="16"/>
      <c r="O24" s="19"/>
      <c r="P24" s="19"/>
      <c r="Q24" s="16"/>
      <c r="R24" s="16"/>
      <c r="S24" s="27"/>
      <c r="T24" s="2"/>
      <c r="U24" s="21"/>
      <c r="V24" s="22"/>
      <c r="W24" s="2"/>
      <c r="X24" s="23"/>
      <c r="Y24" s="24"/>
      <c r="Z24" s="2"/>
      <c r="AA24" s="2"/>
      <c r="AB24" s="25"/>
      <c r="AC24" s="26"/>
      <c r="AD24" s="24"/>
      <c r="AE24" s="24"/>
      <c r="AF24" s="24"/>
      <c r="AG24" s="24"/>
    </row>
    <row r="25" spans="1:33" ht="15.75" customHeight="1">
      <c r="A25" s="2" t="s">
        <v>54</v>
      </c>
      <c r="B25" s="2"/>
      <c r="C25" s="15">
        <f t="shared" ref="C25:C31" si="1">IFERROR(F25/D25," - ")</f>
        <v>29.99</v>
      </c>
      <c r="D25" s="16">
        <v>2</v>
      </c>
      <c r="E25" s="16">
        <v>0</v>
      </c>
      <c r="F25" s="15">
        <v>59.98</v>
      </c>
      <c r="G25" s="15">
        <v>0</v>
      </c>
      <c r="H25" s="17">
        <f t="shared" ref="H25:H30" si="2">G25/F25*-1</f>
        <v>0</v>
      </c>
      <c r="I25" s="17">
        <f t="shared" ref="I25:I30" si="3">J25/F25</f>
        <v>5.2350783594531478E-2</v>
      </c>
      <c r="J25" s="15">
        <f t="shared" ref="J25:J30" si="4">F25*0.85+G25+AF25*D25+D25*AE25+AG25+AD25</f>
        <v>3.1399999999999979</v>
      </c>
      <c r="K25" s="15">
        <f t="shared" ref="K25:K30" si="5">J25/D25</f>
        <v>1.569999999999999</v>
      </c>
      <c r="L25" s="16">
        <v>4</v>
      </c>
      <c r="M25" s="18">
        <f t="shared" ref="M25:M31" si="6">IFERROR(D25/L25,"-")</f>
        <v>0.5</v>
      </c>
      <c r="N25" s="16">
        <v>134</v>
      </c>
      <c r="O25" s="19">
        <f t="shared" ref="O25:P25" si="7">D25/7</f>
        <v>0.2857142857142857</v>
      </c>
      <c r="P25" s="19">
        <f t="shared" si="7"/>
        <v>0</v>
      </c>
      <c r="Q25" s="16">
        <f t="shared" ref="Q25:Q30" si="8">ROUNDDOWN(N25/(O25+P25),0)</f>
        <v>469</v>
      </c>
      <c r="R25" s="16"/>
      <c r="S25" s="27">
        <v>5.9701492537313432E-2</v>
      </c>
      <c r="T25" s="2"/>
      <c r="U25" s="21"/>
      <c r="V25" s="22"/>
      <c r="W25" s="2">
        <v>0</v>
      </c>
      <c r="X25" s="23">
        <f t="shared" ref="X25:X30" si="9">IFERROR(W25/D25,0)</f>
        <v>0</v>
      </c>
      <c r="Y25" s="24">
        <f t="shared" ref="Y25:Y30" si="10">IFERROR(G25/(W25+Z25)*-1,0)</f>
        <v>0</v>
      </c>
      <c r="Z25" s="2">
        <v>0</v>
      </c>
      <c r="AA25" s="2" t="s">
        <v>64</v>
      </c>
      <c r="AB25" s="25">
        <f t="shared" ref="AB25:AB31" si="11">IF(OR(AA25="UsLargeStandardSize",AA25="UsSmallStandardSize"),-0.69,-0.48)</f>
        <v>-0.48</v>
      </c>
      <c r="AC25" s="26">
        <v>0.50798611111111114</v>
      </c>
      <c r="AD25" s="24">
        <f t="shared" ref="AD25:AD31" si="12">IFERROR(AB25*AC25*D25*3,0)</f>
        <v>-1.4630000000000001</v>
      </c>
      <c r="AE25" s="24">
        <v>-10.94</v>
      </c>
      <c r="AF25" s="24">
        <v>-12.25</v>
      </c>
      <c r="AG25" s="24">
        <v>0</v>
      </c>
    </row>
    <row r="26" spans="1:33" ht="15.75" customHeight="1">
      <c r="A26" s="2" t="s">
        <v>55</v>
      </c>
      <c r="B26" s="2"/>
      <c r="C26" s="15">
        <f t="shared" si="1"/>
        <v>29.99</v>
      </c>
      <c r="D26" s="16">
        <v>4</v>
      </c>
      <c r="E26" s="16">
        <v>0</v>
      </c>
      <c r="F26" s="15">
        <v>119.96</v>
      </c>
      <c r="G26" s="15">
        <v>0</v>
      </c>
      <c r="H26" s="17">
        <f t="shared" si="2"/>
        <v>0</v>
      </c>
      <c r="I26" s="17">
        <f t="shared" si="3"/>
        <v>5.2350783594531478E-2</v>
      </c>
      <c r="J26" s="15">
        <f t="shared" si="4"/>
        <v>6.2799999999999958</v>
      </c>
      <c r="K26" s="15">
        <f t="shared" si="5"/>
        <v>1.569999999999999</v>
      </c>
      <c r="L26" s="16">
        <v>5</v>
      </c>
      <c r="M26" s="18">
        <f t="shared" si="6"/>
        <v>0.8</v>
      </c>
      <c r="N26" s="16">
        <v>129</v>
      </c>
      <c r="O26" s="19">
        <f t="shared" ref="O26:P26" si="13">D26/7</f>
        <v>0.5714285714285714</v>
      </c>
      <c r="P26" s="19">
        <f t="shared" si="13"/>
        <v>0</v>
      </c>
      <c r="Q26" s="16">
        <f t="shared" si="8"/>
        <v>225</v>
      </c>
      <c r="R26" s="16"/>
      <c r="S26" s="27">
        <v>0.186046511627907</v>
      </c>
      <c r="T26" s="2"/>
      <c r="U26" s="21"/>
      <c r="V26" s="22"/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64</v>
      </c>
      <c r="AB26" s="25">
        <f t="shared" si="11"/>
        <v>-0.48</v>
      </c>
      <c r="AC26" s="26">
        <v>0.50798611111111114</v>
      </c>
      <c r="AD26" s="24">
        <f t="shared" si="12"/>
        <v>-2.9260000000000002</v>
      </c>
      <c r="AE26" s="24">
        <v>-10.94</v>
      </c>
      <c r="AF26" s="24">
        <v>-12.25</v>
      </c>
      <c r="AG26" s="24">
        <v>0</v>
      </c>
    </row>
    <row r="27" spans="1:33" ht="15.75" customHeight="1">
      <c r="A27" s="2" t="s">
        <v>56</v>
      </c>
      <c r="B27" s="2"/>
      <c r="C27" s="15">
        <f t="shared" si="1"/>
        <v>27.99</v>
      </c>
      <c r="D27" s="16">
        <v>2</v>
      </c>
      <c r="E27" s="16">
        <v>0</v>
      </c>
      <c r="F27" s="15">
        <v>55.98</v>
      </c>
      <c r="G27" s="15">
        <v>0</v>
      </c>
      <c r="H27" s="17">
        <f t="shared" si="2"/>
        <v>0</v>
      </c>
      <c r="I27" s="17">
        <f t="shared" si="3"/>
        <v>-4.6445158985352038E-3</v>
      </c>
      <c r="J27" s="15">
        <f t="shared" si="4"/>
        <v>-0.26000000000000068</v>
      </c>
      <c r="K27" s="15">
        <f t="shared" si="5"/>
        <v>-0.13000000000000034</v>
      </c>
      <c r="L27" s="16">
        <v>7</v>
      </c>
      <c r="M27" s="18">
        <f t="shared" si="6"/>
        <v>0.2857142857142857</v>
      </c>
      <c r="N27" s="16">
        <v>125</v>
      </c>
      <c r="O27" s="19">
        <f t="shared" ref="O27:P27" si="14">D27/7</f>
        <v>0.2857142857142857</v>
      </c>
      <c r="P27" s="19">
        <f t="shared" si="14"/>
        <v>0</v>
      </c>
      <c r="Q27" s="16">
        <f t="shared" si="8"/>
        <v>437</v>
      </c>
      <c r="R27" s="16"/>
      <c r="S27" s="27">
        <v>0.10526315789473679</v>
      </c>
      <c r="T27" s="2"/>
      <c r="U27" s="21"/>
      <c r="V27" s="22"/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64</v>
      </c>
      <c r="AB27" s="25">
        <f t="shared" si="11"/>
        <v>-0.48</v>
      </c>
      <c r="AC27" s="26">
        <v>0.50798611111111114</v>
      </c>
      <c r="AD27" s="24">
        <f t="shared" si="12"/>
        <v>-1.4630000000000001</v>
      </c>
      <c r="AE27" s="24">
        <v>-10.94</v>
      </c>
      <c r="AF27" s="24">
        <v>-12.25</v>
      </c>
      <c r="AG27" s="24">
        <v>0</v>
      </c>
    </row>
    <row r="28" spans="1:33" ht="15.75" customHeight="1">
      <c r="A28" s="2" t="s">
        <v>57</v>
      </c>
      <c r="B28" s="2"/>
      <c r="C28" s="15">
        <f t="shared" si="1"/>
        <v>27.99</v>
      </c>
      <c r="D28" s="16">
        <v>5</v>
      </c>
      <c r="E28" s="16">
        <v>0</v>
      </c>
      <c r="F28" s="15">
        <v>139.94999999999999</v>
      </c>
      <c r="G28" s="15">
        <v>0</v>
      </c>
      <c r="H28" s="17">
        <f t="shared" si="2"/>
        <v>0</v>
      </c>
      <c r="I28" s="17">
        <f t="shared" si="3"/>
        <v>-4.6445158985352923E-3</v>
      </c>
      <c r="J28" s="15">
        <f t="shared" si="4"/>
        <v>-0.65000000000001412</v>
      </c>
      <c r="K28" s="15">
        <f t="shared" si="5"/>
        <v>-0.13000000000000284</v>
      </c>
      <c r="L28" s="16">
        <v>7</v>
      </c>
      <c r="M28" s="18">
        <f t="shared" si="6"/>
        <v>0.7142857142857143</v>
      </c>
      <c r="N28" s="16">
        <v>120</v>
      </c>
      <c r="O28" s="19">
        <f t="shared" ref="O28:P28" si="15">D28/7</f>
        <v>0.7142857142857143</v>
      </c>
      <c r="P28" s="19">
        <f t="shared" si="15"/>
        <v>0</v>
      </c>
      <c r="Q28" s="16">
        <f t="shared" si="8"/>
        <v>168</v>
      </c>
      <c r="R28" s="16"/>
      <c r="S28" s="27">
        <v>0.18390804597701149</v>
      </c>
      <c r="T28" s="2"/>
      <c r="U28" s="21"/>
      <c r="V28" s="22"/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64</v>
      </c>
      <c r="AB28" s="25">
        <f t="shared" si="11"/>
        <v>-0.48</v>
      </c>
      <c r="AC28" s="26">
        <v>0.50798611111111114</v>
      </c>
      <c r="AD28" s="24">
        <f t="shared" si="12"/>
        <v>-3.6575000000000002</v>
      </c>
      <c r="AE28" s="24">
        <v>-10.94</v>
      </c>
      <c r="AF28" s="24">
        <v>-12.25</v>
      </c>
      <c r="AG28" s="24">
        <v>0</v>
      </c>
    </row>
    <row r="29" spans="1:33" ht="15.75" customHeight="1">
      <c r="A29" s="2" t="s">
        <v>58</v>
      </c>
      <c r="B29" s="2"/>
      <c r="C29" s="15">
        <f t="shared" si="1"/>
        <v>27.99</v>
      </c>
      <c r="D29" s="16">
        <v>1</v>
      </c>
      <c r="E29" s="16">
        <v>0</v>
      </c>
      <c r="F29" s="15">
        <v>27.99</v>
      </c>
      <c r="G29" s="15">
        <v>0</v>
      </c>
      <c r="H29" s="17">
        <f t="shared" si="2"/>
        <v>0</v>
      </c>
      <c r="I29" s="17">
        <f t="shared" si="3"/>
        <v>-4.6445158985352038E-3</v>
      </c>
      <c r="J29" s="15">
        <f t="shared" si="4"/>
        <v>-0.13000000000000034</v>
      </c>
      <c r="K29" s="15">
        <f t="shared" si="5"/>
        <v>-0.13000000000000034</v>
      </c>
      <c r="L29" s="16">
        <v>12</v>
      </c>
      <c r="M29" s="18">
        <f t="shared" si="6"/>
        <v>8.3333333333333329E-2</v>
      </c>
      <c r="N29" s="16">
        <v>116</v>
      </c>
      <c r="O29" s="19">
        <f t="shared" ref="O29:P29" si="16">D29/7</f>
        <v>0.14285714285714285</v>
      </c>
      <c r="P29" s="19">
        <f t="shared" si="16"/>
        <v>0</v>
      </c>
      <c r="Q29" s="16">
        <f t="shared" si="8"/>
        <v>812</v>
      </c>
      <c r="R29" s="16"/>
      <c r="S29" s="27">
        <v>0.2196078431372549</v>
      </c>
      <c r="T29" s="2"/>
      <c r="U29" s="21"/>
      <c r="V29" s="22"/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64</v>
      </c>
      <c r="AB29" s="25">
        <f t="shared" si="11"/>
        <v>-0.48</v>
      </c>
      <c r="AC29" s="26">
        <v>0.50798611111111114</v>
      </c>
      <c r="AD29" s="24">
        <f t="shared" si="12"/>
        <v>-0.73150000000000004</v>
      </c>
      <c r="AE29" s="24">
        <v>-10.94</v>
      </c>
      <c r="AF29" s="24">
        <v>-12.25</v>
      </c>
      <c r="AG29" s="24">
        <v>0</v>
      </c>
    </row>
    <row r="30" spans="1:33" ht="15.75" customHeight="1">
      <c r="A30" s="2" t="s">
        <v>59</v>
      </c>
      <c r="B30" s="2"/>
      <c r="C30" s="15">
        <f t="shared" si="1"/>
        <v>27.990000000000002</v>
      </c>
      <c r="D30" s="16">
        <v>7</v>
      </c>
      <c r="E30" s="16">
        <v>0</v>
      </c>
      <c r="F30" s="15">
        <v>195.93</v>
      </c>
      <c r="G30" s="15">
        <v>0</v>
      </c>
      <c r="H30" s="17">
        <f t="shared" si="2"/>
        <v>0</v>
      </c>
      <c r="I30" s="17">
        <f t="shared" si="3"/>
        <v>-4.644515898535137E-3</v>
      </c>
      <c r="J30" s="15">
        <f t="shared" si="4"/>
        <v>-0.90999999999998948</v>
      </c>
      <c r="K30" s="15">
        <f t="shared" si="5"/>
        <v>-0.12999999999999851</v>
      </c>
      <c r="L30" s="16">
        <v>11</v>
      </c>
      <c r="M30" s="18">
        <f t="shared" si="6"/>
        <v>0.63636363636363635</v>
      </c>
      <c r="N30" s="16">
        <v>112</v>
      </c>
      <c r="O30" s="19">
        <f t="shared" ref="O30:P30" si="17">D30/7</f>
        <v>1</v>
      </c>
      <c r="P30" s="19">
        <f t="shared" si="17"/>
        <v>0</v>
      </c>
      <c r="Q30" s="16">
        <f t="shared" si="8"/>
        <v>112</v>
      </c>
      <c r="R30" s="16"/>
      <c r="S30" s="27">
        <v>0.34426229508196721</v>
      </c>
      <c r="T30" s="2"/>
      <c r="U30" s="21"/>
      <c r="V30" s="22"/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64</v>
      </c>
      <c r="AB30" s="25">
        <f t="shared" si="11"/>
        <v>-0.48</v>
      </c>
      <c r="AC30" s="26">
        <v>0.50798611111111114</v>
      </c>
      <c r="AD30" s="24">
        <f t="shared" si="12"/>
        <v>-5.1204999999999998</v>
      </c>
      <c r="AE30" s="24">
        <v>-10.94</v>
      </c>
      <c r="AF30" s="24">
        <v>-12.25</v>
      </c>
      <c r="AG30" s="24">
        <v>0</v>
      </c>
    </row>
    <row r="31" spans="1:33" ht="15.75" customHeight="1">
      <c r="A31" s="2" t="s">
        <v>128</v>
      </c>
      <c r="B31" s="2"/>
      <c r="C31" s="35">
        <f t="shared" si="1"/>
        <v>27.99</v>
      </c>
      <c r="D31" s="16">
        <v>5</v>
      </c>
      <c r="E31" s="16">
        <v>0</v>
      </c>
      <c r="F31" s="15">
        <v>139.94999999999999</v>
      </c>
      <c r="G31" s="15">
        <v>0</v>
      </c>
      <c r="H31" s="17">
        <f t="shared" ref="H31" si="18">G31/F31*-1</f>
        <v>0</v>
      </c>
      <c r="I31" s="17">
        <f t="shared" ref="I31" si="19">J31/F31</f>
        <v>-4.6445158985352923E-3</v>
      </c>
      <c r="J31" s="35">
        <f t="shared" ref="J31" si="20">F31*0.85+G31+AF31*D31+D31*AE31+AG31+AD31</f>
        <v>-0.65000000000001412</v>
      </c>
      <c r="K31" s="35">
        <f t="shared" ref="K31" si="21">J31/D31</f>
        <v>-0.13000000000000284</v>
      </c>
      <c r="L31" s="16">
        <v>14</v>
      </c>
      <c r="M31" s="18">
        <f t="shared" si="6"/>
        <v>0.35714285714285715</v>
      </c>
      <c r="N31" s="16">
        <v>108</v>
      </c>
      <c r="O31" s="19">
        <f t="shared" ref="O31" si="22">D31/7</f>
        <v>0.7142857142857143</v>
      </c>
      <c r="P31" s="19">
        <f t="shared" ref="P31" si="23">E31/7</f>
        <v>0</v>
      </c>
      <c r="Q31" s="16">
        <f t="shared" ref="Q31" si="24">ROUNDDOWN(N31/(O31+P31),0)</f>
        <v>151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0.27659574468085107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25">IFERROR(W31/D31,0)</f>
        <v>0</v>
      </c>
      <c r="Y31" s="24">
        <f t="shared" ref="Y31" si="26">IFERROR(G31/(W31+Z31)*-1,0)</f>
        <v>0</v>
      </c>
      <c r="Z31" s="2">
        <v>0</v>
      </c>
      <c r="AA31" s="2" t="s">
        <v>64</v>
      </c>
      <c r="AB31" s="25">
        <f t="shared" si="11"/>
        <v>-0.48</v>
      </c>
      <c r="AC31" s="26">
        <v>0.50798611111111114</v>
      </c>
      <c r="AD31" s="24">
        <f t="shared" si="12"/>
        <v>-3.6575000000000002</v>
      </c>
      <c r="AE31" s="24">
        <v>-10.94</v>
      </c>
      <c r="AF31" s="24">
        <v>-12.25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74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30.011764705882353</v>
      </c>
      <c r="D3" s="6">
        <f>SUM(D4:D99766)</f>
        <v>202</v>
      </c>
      <c r="E3" s="6"/>
      <c r="F3" s="5">
        <f t="shared" ref="F3:G3" si="0">SUM(F4:F99766)</f>
        <v>6928</v>
      </c>
      <c r="G3" s="5">
        <f t="shared" si="0"/>
        <v>-52.23</v>
      </c>
      <c r="H3" s="7">
        <f>G3/F3*-1</f>
        <v>7.5389722863741333E-3</v>
      </c>
      <c r="I3" s="7">
        <f ca="1">J3/F3</f>
        <v>0.12350531751371398</v>
      </c>
      <c r="J3" s="5">
        <f ca="1">SUM(J4:J99766)</f>
        <v>855.64483973501046</v>
      </c>
      <c r="K3" s="5">
        <f ca="1">J3/D3</f>
        <v>4.2358655432426264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7</v>
      </c>
      <c r="X3" s="13">
        <f>AVERAGE(X4:X99766)</f>
        <v>4.503105590062112E-2</v>
      </c>
      <c r="Y3" s="11">
        <f>ROUND(AVERAGE(Y4:Y99766),2)</f>
        <v>1.49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SKUs!B2:BZ3000""),48,FALSE),"""")*-1"),-18.93)</f>
        <v>-18.93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29.99</v>
      </c>
      <c r="D18" s="16">
        <v>2</v>
      </c>
      <c r="E18" s="16">
        <v>0</v>
      </c>
      <c r="F18" s="15">
        <v>59.98</v>
      </c>
      <c r="G18" s="15">
        <v>-15.57</v>
      </c>
      <c r="H18" s="17">
        <f t="shared" ref="H18:H30" si="3">G18/F18*-1</f>
        <v>0.25958652884294769</v>
      </c>
      <c r="I18" s="17">
        <f t="shared" ref="I18:I30" si="4">J18/F18</f>
        <v>-0.18695871565521849</v>
      </c>
      <c r="J18" s="15">
        <f t="shared" ref="J18:J30" si="5">F18*0.85+G18+AF18*D18+D18*AE18+AG18+AD18</f>
        <v>-11.213783765000004</v>
      </c>
      <c r="K18" s="15">
        <f t="shared" ref="K18:K30" si="6">J18/D18</f>
        <v>-5.606891882500002</v>
      </c>
      <c r="L18" s="16">
        <v>10</v>
      </c>
      <c r="M18" s="18">
        <f t="shared" ref="M18:M31" si="7">IFERROR(D18/L18,"-")</f>
        <v>0.2</v>
      </c>
      <c r="N18" s="16">
        <v>0</v>
      </c>
      <c r="O18" s="19">
        <f t="shared" ref="O18:P18" si="8">D18/7</f>
        <v>0.2857142857142857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1</v>
      </c>
      <c r="X18" s="23">
        <f t="shared" ref="X18:X30" si="10">IFERROR(W18/D18,0)</f>
        <v>0.5</v>
      </c>
      <c r="Y18" s="24">
        <f t="shared" ref="Y18:Y30" si="11">IFERROR(G18/(W18+Z18)*-1,0)</f>
        <v>15.57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0.30598641666666671</v>
      </c>
      <c r="AD18" s="24">
        <f t="shared" ref="AD18:AD31" si="13">IFERROR(AB18*AC18*D18*3,0)</f>
        <v>-1.266783765</v>
      </c>
      <c r="AE18" s="24">
        <v>-6.94</v>
      </c>
      <c r="AF18" s="24">
        <v>-15.74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31.207391304347826</v>
      </c>
      <c r="D19" s="28">
        <v>46</v>
      </c>
      <c r="E19" s="16">
        <v>0</v>
      </c>
      <c r="F19" s="15">
        <v>1435.54</v>
      </c>
      <c r="G19" s="15">
        <v>-36.659999999999997</v>
      </c>
      <c r="H19" s="17">
        <f t="shared" si="3"/>
        <v>2.553742842414701E-2</v>
      </c>
      <c r="I19" s="17">
        <f t="shared" ca="1" si="4"/>
        <v>-2.480392507000866E-2</v>
      </c>
      <c r="J19" s="15">
        <f t="shared" ca="1" si="5"/>
        <v>-35.607026595000228</v>
      </c>
      <c r="K19" s="15">
        <f t="shared" ca="1" si="6"/>
        <v>-0.7740657955434832</v>
      </c>
      <c r="L19" s="16">
        <v>78</v>
      </c>
      <c r="M19" s="18">
        <f t="shared" si="7"/>
        <v>0.58974358974358976</v>
      </c>
      <c r="N19" s="16">
        <v>96</v>
      </c>
      <c r="O19" s="19">
        <f t="shared" ref="O19:P19" si="14">D19/7</f>
        <v>6.5714285714285712</v>
      </c>
      <c r="P19" s="19">
        <f t="shared" si="14"/>
        <v>0</v>
      </c>
      <c r="Q19" s="16">
        <f t="shared" si="9"/>
        <v>14</v>
      </c>
      <c r="R19" s="16"/>
      <c r="S19" s="27">
        <v>0.65625</v>
      </c>
      <c r="T19" s="2"/>
      <c r="U19" s="21"/>
      <c r="V19" s="22"/>
      <c r="W19" s="2">
        <v>6</v>
      </c>
      <c r="X19" s="23">
        <f t="shared" si="10"/>
        <v>0.13043478260869565</v>
      </c>
      <c r="Y19" s="24">
        <f t="shared" si="11"/>
        <v>5.2371428571428567</v>
      </c>
      <c r="Z19" s="2">
        <v>1</v>
      </c>
      <c r="AA19" s="2" t="s">
        <v>40</v>
      </c>
      <c r="AB19" s="25">
        <f t="shared" si="12"/>
        <v>-0.69</v>
      </c>
      <c r="AC19" s="26">
        <v>0.30598641666666671</v>
      </c>
      <c r="AD19" s="24">
        <f t="shared" si="13"/>
        <v>-29.136026594999997</v>
      </c>
      <c r="AE19" s="24">
        <v>-6.94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SKUs!B2:BZ3000""),48,false),"""")*-1"),-18.93)</f>
        <v>-18.93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33.508518518518521</v>
      </c>
      <c r="D20" s="16">
        <v>54</v>
      </c>
      <c r="E20" s="16">
        <v>0</v>
      </c>
      <c r="F20" s="15">
        <v>1809.46</v>
      </c>
      <c r="G20" s="15">
        <v>0</v>
      </c>
      <c r="H20" s="17">
        <f t="shared" si="3"/>
        <v>0</v>
      </c>
      <c r="I20" s="17">
        <f t="shared" si="4"/>
        <v>0.15425477122733036</v>
      </c>
      <c r="J20" s="15">
        <f t="shared" si="5"/>
        <v>279.11783834500523</v>
      </c>
      <c r="K20" s="15">
        <f t="shared" si="6"/>
        <v>5.1688488582408372</v>
      </c>
      <c r="L20" s="16">
        <v>58</v>
      </c>
      <c r="M20" s="18">
        <f t="shared" si="7"/>
        <v>0.93103448275862066</v>
      </c>
      <c r="N20" s="16">
        <v>45</v>
      </c>
      <c r="O20" s="19">
        <f t="shared" ref="O20:P20" si="15">D20/7</f>
        <v>7.7142857142857144</v>
      </c>
      <c r="P20" s="19">
        <f t="shared" si="15"/>
        <v>0</v>
      </c>
      <c r="Q20" s="16">
        <f t="shared" si="9"/>
        <v>5</v>
      </c>
      <c r="R20" s="16"/>
      <c r="S20" s="27">
        <v>5.1052631578947372</v>
      </c>
      <c r="T20" s="2"/>
      <c r="U20" s="21"/>
      <c r="V20" s="22"/>
      <c r="W20" s="2">
        <v>0</v>
      </c>
      <c r="X20" s="23">
        <f t="shared" si="10"/>
        <v>0</v>
      </c>
      <c r="Y20" s="24">
        <f t="shared" si="11"/>
        <v>0</v>
      </c>
      <c r="Z20" s="2">
        <v>0</v>
      </c>
      <c r="AA20" s="2" t="s">
        <v>40</v>
      </c>
      <c r="AB20" s="25">
        <f t="shared" si="12"/>
        <v>-0.69</v>
      </c>
      <c r="AC20" s="26">
        <v>0.30598641666666671</v>
      </c>
      <c r="AD20" s="24">
        <f t="shared" si="13"/>
        <v>-34.203161655000002</v>
      </c>
      <c r="AE20" s="24">
        <v>-6.94</v>
      </c>
      <c r="AF20" s="24">
        <v>-15.739999999999901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36.434444444444445</v>
      </c>
      <c r="D21" s="16">
        <v>54</v>
      </c>
      <c r="E21" s="16">
        <v>0</v>
      </c>
      <c r="F21" s="15">
        <v>1967.46</v>
      </c>
      <c r="G21" s="15">
        <v>0</v>
      </c>
      <c r="H21" s="17">
        <f t="shared" si="3"/>
        <v>0</v>
      </c>
      <c r="I21" s="17">
        <f t="shared" si="4"/>
        <v>0.2101276967994293</v>
      </c>
      <c r="J21" s="15">
        <f t="shared" si="5"/>
        <v>413.41783834500518</v>
      </c>
      <c r="K21" s="15">
        <f t="shared" si="6"/>
        <v>7.6558858952778737</v>
      </c>
      <c r="L21" s="16">
        <v>77</v>
      </c>
      <c r="M21" s="18">
        <f t="shared" si="7"/>
        <v>0.70129870129870131</v>
      </c>
      <c r="N21" s="16">
        <v>2</v>
      </c>
      <c r="O21" s="19">
        <f t="shared" ref="O21:P21" si="16">D21/7</f>
        <v>7.7142857142857144</v>
      </c>
      <c r="P21" s="19">
        <f t="shared" si="16"/>
        <v>0</v>
      </c>
      <c r="Q21" s="16">
        <f t="shared" si="9"/>
        <v>0</v>
      </c>
      <c r="R21" s="16"/>
      <c r="S21" s="27">
        <v>75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40</v>
      </c>
      <c r="AB21" s="25">
        <f t="shared" si="12"/>
        <v>-0.69</v>
      </c>
      <c r="AC21" s="26">
        <v>0.30598641666666671</v>
      </c>
      <c r="AD21" s="24">
        <f t="shared" si="13"/>
        <v>-34.203161655000002</v>
      </c>
      <c r="AE21" s="24">
        <v>-6.94</v>
      </c>
      <c r="AF21" s="24">
        <v>-15.739999999999901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33.99</v>
      </c>
      <c r="D22" s="16">
        <v>1</v>
      </c>
      <c r="E22" s="16">
        <v>0</v>
      </c>
      <c r="F22" s="15">
        <v>33.99</v>
      </c>
      <c r="G22" s="15">
        <v>0</v>
      </c>
      <c r="H22" s="17">
        <f t="shared" si="3"/>
        <v>0</v>
      </c>
      <c r="I22" s="17">
        <f t="shared" ca="1" si="4"/>
        <v>7.0259138496616663E-2</v>
      </c>
      <c r="J22" s="15">
        <f t="shared" ca="1" si="5"/>
        <v>2.3881081175000007</v>
      </c>
      <c r="K22" s="15">
        <f t="shared" ca="1" si="6"/>
        <v>2.3881081175000007</v>
      </c>
      <c r="L22" s="16">
        <v>3</v>
      </c>
      <c r="M22" s="18">
        <f t="shared" si="7"/>
        <v>0.33333333333333331</v>
      </c>
      <c r="N22" s="16">
        <v>0</v>
      </c>
      <c r="O22" s="19">
        <f t="shared" ref="O22:P22" si="17">D22/7</f>
        <v>0.14285714285714285</v>
      </c>
      <c r="P22" s="19">
        <f t="shared" si="17"/>
        <v>0</v>
      </c>
      <c r="Q22" s="16">
        <f t="shared" si="9"/>
        <v>0</v>
      </c>
      <c r="R22" s="16"/>
      <c r="S22" s="27">
        <v>0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0.30598641666666671</v>
      </c>
      <c r="AD22" s="24">
        <f t="shared" si="13"/>
        <v>-0.6333918825</v>
      </c>
      <c r="AE22" s="24">
        <v>-6.94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SKUs!B2:BZ3000""),48,false),"""")*-1"),-18.93)</f>
        <v>-18.93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2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3"/>
        <v>#DIV/0!</v>
      </c>
      <c r="I23" s="17" t="e">
        <f t="shared" si="4"/>
        <v>#DIV/0!</v>
      </c>
      <c r="J23" s="15">
        <f t="shared" si="5"/>
        <v>0</v>
      </c>
      <c r="K23" s="15" t="e">
        <f t="shared" si="6"/>
        <v>#DIV/0!</v>
      </c>
      <c r="L23" s="16">
        <v>0</v>
      </c>
      <c r="M23" s="18" t="str">
        <f t="shared" si="7"/>
        <v>-</v>
      </c>
      <c r="N23" s="16">
        <v>1</v>
      </c>
      <c r="O23" s="19">
        <f t="shared" ref="O23:P23" si="18">D23/7</f>
        <v>0</v>
      </c>
      <c r="P23" s="19">
        <f t="shared" si="18"/>
        <v>0</v>
      </c>
      <c r="Q23" s="16" t="e">
        <f t="shared" si="9"/>
        <v>#DIV/0!</v>
      </c>
      <c r="R23" s="16"/>
      <c r="S23" s="27">
        <v>3.2054794520547949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0.30598641666666671</v>
      </c>
      <c r="AD23" s="24">
        <f t="shared" si="13"/>
        <v>0</v>
      </c>
      <c r="AE23" s="24">
        <v>-6.94</v>
      </c>
      <c r="AF23" s="24">
        <v>-15.739999999999901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2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3"/>
        <v>#DIV/0!</v>
      </c>
      <c r="I24" s="17" t="e">
        <f t="shared" si="4"/>
        <v>#DIV/0!</v>
      </c>
      <c r="J24" s="15">
        <f t="shared" si="5"/>
        <v>0</v>
      </c>
      <c r="K24" s="15" t="e">
        <f t="shared" si="6"/>
        <v>#DIV/0!</v>
      </c>
      <c r="L24" s="16">
        <v>0</v>
      </c>
      <c r="M24" s="18" t="str">
        <f t="shared" si="7"/>
        <v>-</v>
      </c>
      <c r="N24" s="16">
        <v>2</v>
      </c>
      <c r="O24" s="19">
        <f t="shared" ref="O24:P24" si="19">D24/7</f>
        <v>0</v>
      </c>
      <c r="P24" s="19">
        <f t="shared" si="19"/>
        <v>0</v>
      </c>
      <c r="Q24" s="16" t="e">
        <f t="shared" si="9"/>
        <v>#DIV/0!</v>
      </c>
      <c r="R24" s="16"/>
      <c r="S24" s="27">
        <v>10.46666666666667</v>
      </c>
      <c r="T24" s="2">
        <v>600</v>
      </c>
      <c r="U24" s="21">
        <v>200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0.30598641666666671</v>
      </c>
      <c r="AD24" s="24">
        <f t="shared" si="13"/>
        <v>0</v>
      </c>
      <c r="AE24" s="24">
        <v>-6.94</v>
      </c>
      <c r="AF24" s="24">
        <v>-15.739999999999901</v>
      </c>
      <c r="AG24" s="24">
        <v>0</v>
      </c>
    </row>
    <row r="25" spans="1:33" ht="15.75" customHeight="1">
      <c r="A25" s="2" t="s">
        <v>54</v>
      </c>
      <c r="B25" s="2"/>
      <c r="C25" s="15">
        <f t="shared" si="2"/>
        <v>35.99</v>
      </c>
      <c r="D25" s="16">
        <v>2</v>
      </c>
      <c r="E25" s="16">
        <v>0</v>
      </c>
      <c r="F25" s="15">
        <v>71.98</v>
      </c>
      <c r="G25" s="15">
        <v>0</v>
      </c>
      <c r="H25" s="17">
        <f t="shared" si="3"/>
        <v>0</v>
      </c>
      <c r="I25" s="17">
        <f t="shared" si="4"/>
        <v>0.20222584377605166</v>
      </c>
      <c r="J25" s="15">
        <f t="shared" si="5"/>
        <v>14.556216235000198</v>
      </c>
      <c r="K25" s="15">
        <f t="shared" si="6"/>
        <v>7.278108117500099</v>
      </c>
      <c r="L25" s="16">
        <v>13</v>
      </c>
      <c r="M25" s="18">
        <f t="shared" si="7"/>
        <v>0.15384615384615385</v>
      </c>
      <c r="N25" s="16">
        <v>1</v>
      </c>
      <c r="O25" s="19">
        <f t="shared" ref="O25:P25" si="20">D25/7</f>
        <v>0.2857142857142857</v>
      </c>
      <c r="P25" s="19">
        <f t="shared" si="20"/>
        <v>0</v>
      </c>
      <c r="Q25" s="16">
        <f t="shared" si="9"/>
        <v>3</v>
      </c>
      <c r="R25" s="16"/>
      <c r="S25" s="27">
        <v>63.2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0.30598641666666671</v>
      </c>
      <c r="AD25" s="24">
        <f t="shared" si="13"/>
        <v>-1.266783765</v>
      </c>
      <c r="AE25" s="24">
        <v>-6.94</v>
      </c>
      <c r="AF25" s="24">
        <v>-15.739999999999901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2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3"/>
        <v>#DIV/0!</v>
      </c>
      <c r="I26" s="17" t="e">
        <f t="shared" si="4"/>
        <v>#DIV/0!</v>
      </c>
      <c r="J26" s="15">
        <f t="shared" si="5"/>
        <v>0</v>
      </c>
      <c r="K26" s="15" t="e">
        <f t="shared" si="6"/>
        <v>#DIV/0!</v>
      </c>
      <c r="L26" s="16">
        <v>0</v>
      </c>
      <c r="M26" s="18" t="str">
        <f t="shared" si="7"/>
        <v>-</v>
      </c>
      <c r="N26" s="16">
        <v>0</v>
      </c>
      <c r="O26" s="19">
        <f t="shared" ref="O26:P26" si="21">D26/7</f>
        <v>0</v>
      </c>
      <c r="P26" s="19">
        <f t="shared" si="21"/>
        <v>0</v>
      </c>
      <c r="Q26" s="16" t="e">
        <f t="shared" si="9"/>
        <v>#DIV/0!</v>
      </c>
      <c r="R26" s="16"/>
      <c r="S26" s="27">
        <v>0</v>
      </c>
      <c r="T26" s="2">
        <v>600</v>
      </c>
      <c r="U26" s="21">
        <v>200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40</v>
      </c>
      <c r="AB26" s="25">
        <f t="shared" si="12"/>
        <v>-0.69</v>
      </c>
      <c r="AC26" s="26">
        <v>0.30598641666666671</v>
      </c>
      <c r="AD26" s="24">
        <f t="shared" si="13"/>
        <v>0</v>
      </c>
      <c r="AE26" s="24">
        <v>-6.94</v>
      </c>
      <c r="AF26" s="24">
        <v>-18.93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40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3.278350515463917</v>
      </c>
      <c r="T27" s="2">
        <v>900</v>
      </c>
      <c r="U27" s="21">
        <v>44384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0.30598641666666671</v>
      </c>
      <c r="AD27" s="24">
        <f t="shared" si="13"/>
        <v>0</v>
      </c>
      <c r="AE27" s="24">
        <v>-6.58</v>
      </c>
      <c r="AF27" s="24">
        <v>-18.93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32.990666666666669</v>
      </c>
      <c r="D28" s="16">
        <v>15</v>
      </c>
      <c r="E28" s="16">
        <v>0</v>
      </c>
      <c r="F28" s="15">
        <v>494.86</v>
      </c>
      <c r="G28" s="15">
        <v>0</v>
      </c>
      <c r="H28" s="17">
        <f t="shared" si="3"/>
        <v>0</v>
      </c>
      <c r="I28" s="17">
        <f t="shared" si="4"/>
        <v>5.7551876818696272E-2</v>
      </c>
      <c r="J28" s="15">
        <f t="shared" si="5"/>
        <v>28.480121762500037</v>
      </c>
      <c r="K28" s="15">
        <f t="shared" si="6"/>
        <v>1.8986747841666691</v>
      </c>
      <c r="L28" s="16">
        <v>48</v>
      </c>
      <c r="M28" s="18">
        <f t="shared" si="7"/>
        <v>0.3125</v>
      </c>
      <c r="N28" s="16">
        <v>22</v>
      </c>
      <c r="O28" s="19">
        <f t="shared" ref="O28:P28" si="23">D28/7</f>
        <v>2.1428571428571428</v>
      </c>
      <c r="P28" s="19">
        <f t="shared" si="23"/>
        <v>0</v>
      </c>
      <c r="Q28" s="16">
        <f t="shared" si="9"/>
        <v>10</v>
      </c>
      <c r="R28" s="16"/>
      <c r="S28" s="27">
        <v>5.387096774193548</v>
      </c>
      <c r="T28" s="2">
        <v>700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>
        <f t="shared" si="11"/>
        <v>0</v>
      </c>
      <c r="Z28" s="2">
        <v>0</v>
      </c>
      <c r="AA28" s="2" t="s">
        <v>40</v>
      </c>
      <c r="AB28" s="25">
        <f t="shared" si="12"/>
        <v>-0.69</v>
      </c>
      <c r="AC28" s="26">
        <v>0.30598641666666671</v>
      </c>
      <c r="AD28" s="24">
        <f t="shared" si="13"/>
        <v>-9.5008782375000003</v>
      </c>
      <c r="AE28" s="24">
        <v>-6.58</v>
      </c>
      <c r="AF28" s="24">
        <v>-18.93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36.840500000000006</v>
      </c>
      <c r="D29" s="16">
        <v>20</v>
      </c>
      <c r="E29" s="16">
        <v>0</v>
      </c>
      <c r="F29" s="15">
        <v>736.81000000000006</v>
      </c>
      <c r="G29" s="15">
        <v>0</v>
      </c>
      <c r="H29" s="17">
        <f t="shared" si="3"/>
        <v>0</v>
      </c>
      <c r="I29" s="17">
        <f t="shared" si="4"/>
        <v>0.14036272899390614</v>
      </c>
      <c r="J29" s="15">
        <f t="shared" si="5"/>
        <v>103.42066234999999</v>
      </c>
      <c r="K29" s="15">
        <f t="shared" si="6"/>
        <v>5.1710331174999995</v>
      </c>
      <c r="L29" s="16">
        <v>73</v>
      </c>
      <c r="M29" s="18">
        <f t="shared" si="7"/>
        <v>0.27397260273972601</v>
      </c>
      <c r="N29" s="16">
        <v>5</v>
      </c>
      <c r="O29" s="19">
        <f t="shared" ref="O29:P29" si="24">D29/7</f>
        <v>2.8571428571428572</v>
      </c>
      <c r="P29" s="19">
        <f t="shared" si="24"/>
        <v>0</v>
      </c>
      <c r="Q29" s="16">
        <f t="shared" si="9"/>
        <v>1</v>
      </c>
      <c r="R29" s="16"/>
      <c r="S29" s="27">
        <v>26.714285714285719</v>
      </c>
      <c r="T29" s="2">
        <v>700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>
        <f t="shared" si="11"/>
        <v>0</v>
      </c>
      <c r="Z29" s="2">
        <v>0</v>
      </c>
      <c r="AA29" s="2" t="s">
        <v>40</v>
      </c>
      <c r="AB29" s="25">
        <f t="shared" si="12"/>
        <v>-0.69</v>
      </c>
      <c r="AC29" s="26">
        <v>0.30598641666666671</v>
      </c>
      <c r="AD29" s="24">
        <f t="shared" si="13"/>
        <v>-12.667837649999999</v>
      </c>
      <c r="AE29" s="24">
        <v>-6.58</v>
      </c>
      <c r="AF29" s="24">
        <v>-18.93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39.74</v>
      </c>
      <c r="D30" s="16">
        <v>8</v>
      </c>
      <c r="E30" s="16">
        <v>0</v>
      </c>
      <c r="F30" s="15">
        <v>317.92</v>
      </c>
      <c r="G30" s="15">
        <v>0</v>
      </c>
      <c r="H30" s="17">
        <f t="shared" si="3"/>
        <v>0</v>
      </c>
      <c r="I30" s="17">
        <f t="shared" si="4"/>
        <v>0.19213910713387025</v>
      </c>
      <c r="J30" s="15">
        <f t="shared" si="5"/>
        <v>61.084864940000031</v>
      </c>
      <c r="K30" s="15">
        <f t="shared" si="6"/>
        <v>7.6356081175000039</v>
      </c>
      <c r="L30" s="16">
        <v>41</v>
      </c>
      <c r="M30" s="18">
        <f t="shared" si="7"/>
        <v>0.1951219512195122</v>
      </c>
      <c r="N30" s="16">
        <v>0</v>
      </c>
      <c r="O30" s="19">
        <f t="shared" ref="O30:P30" si="25">D30/7</f>
        <v>1.1428571428571428</v>
      </c>
      <c r="P30" s="19">
        <f t="shared" si="25"/>
        <v>0</v>
      </c>
      <c r="Q30" s="16">
        <f t="shared" si="9"/>
        <v>0</v>
      </c>
      <c r="R30" s="16"/>
      <c r="S30" s="27">
        <v>4.7904191616766463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Summary!A1:AD2000""),9,FALSE),"""")"),700)</f>
        <v>700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>
        <f t="shared" si="11"/>
        <v>0</v>
      </c>
      <c r="Z30" s="2">
        <v>0</v>
      </c>
      <c r="AA30" s="2" t="s">
        <v>40</v>
      </c>
      <c r="AB30" s="25">
        <f t="shared" si="12"/>
        <v>-0.69</v>
      </c>
      <c r="AC30" s="26">
        <v>0.30598641666666671</v>
      </c>
      <c r="AD30" s="24">
        <f t="shared" si="13"/>
        <v>-5.06713506</v>
      </c>
      <c r="AE30" s="24">
        <v>-6.58</v>
      </c>
      <c r="AF30" s="24">
        <v>-18.93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2"/>
        <v xml:space="preserve"> - </v>
      </c>
      <c r="D31" s="16">
        <v>0</v>
      </c>
      <c r="E31" s="16">
        <v>1</v>
      </c>
      <c r="F31" s="15">
        <v>0</v>
      </c>
      <c r="G31" s="15">
        <v>0</v>
      </c>
      <c r="H31" s="17" t="e">
        <f t="shared" ref="H31" si="26">G31/F31*-1</f>
        <v>#DIV/0!</v>
      </c>
      <c r="I31" s="17" t="e">
        <f t="shared" ref="I31" si="27">J31/F31</f>
        <v>#DIV/0!</v>
      </c>
      <c r="J31" s="35">
        <f t="shared" ref="J31" si="28">F31*0.85+G31+AF31*D31+D31*AE31+AG31+AD31</f>
        <v>0</v>
      </c>
      <c r="K31" s="35" t="e">
        <f t="shared" ref="K31" si="29">J31/D31</f>
        <v>#DIV/0!</v>
      </c>
      <c r="L31" s="16">
        <v>0</v>
      </c>
      <c r="M31" s="18" t="str">
        <f t="shared" si="7"/>
        <v>-</v>
      </c>
      <c r="N31" s="16">
        <v>0</v>
      </c>
      <c r="O31" s="19">
        <f t="shared" ref="O31" si="30">D31/7</f>
        <v>0</v>
      </c>
      <c r="P31" s="19">
        <f t="shared" ref="P31" si="31">E31/7</f>
        <v>0.14285714285714285</v>
      </c>
      <c r="Q31" s="16">
        <f t="shared" ref="Q31" si="32">ROUNDDOWN(N31/(O31+P31),0)</f>
        <v>0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3.939086294416243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3">IFERROR(W31/D31,0)</f>
        <v>0</v>
      </c>
      <c r="Y31" s="24">
        <f t="shared" ref="Y31" si="34">IFERROR(G31/(W31+Z31)*-1,0)</f>
        <v>0</v>
      </c>
      <c r="Z31" s="2">
        <v>0</v>
      </c>
      <c r="AA31" s="2" t="s">
        <v>40</v>
      </c>
      <c r="AB31" s="25">
        <f t="shared" si="12"/>
        <v>-0.69</v>
      </c>
      <c r="AC31" s="26">
        <v>0.30598641666666671</v>
      </c>
      <c r="AD31" s="24">
        <f t="shared" si="13"/>
        <v>0</v>
      </c>
      <c r="AE31" s="24">
        <v>-6.58</v>
      </c>
      <c r="AF31" s="24">
        <v>-18.93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75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51.988235294117651</v>
      </c>
      <c r="D3" s="6">
        <f>SUM(D4:D99766)</f>
        <v>198</v>
      </c>
      <c r="E3" s="6"/>
      <c r="F3" s="5">
        <f t="shared" ref="F3:G3" si="0">SUM(F4:F99766)</f>
        <v>11284.289999999999</v>
      </c>
      <c r="G3" s="5">
        <f t="shared" si="0"/>
        <v>-238.88</v>
      </c>
      <c r="H3" s="7">
        <f>G3/F3*-1</f>
        <v>2.1169253891915221E-2</v>
      </c>
      <c r="I3" s="7">
        <f ca="1">J3/F3</f>
        <v>5.9576851401926853E-2</v>
      </c>
      <c r="J3" s="5">
        <f ca="1">SUM(J4:J99766)</f>
        <v>672.28246850624907</v>
      </c>
      <c r="K3" s="5">
        <f ca="1">J3/D3</f>
        <v>3.3953660025568135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35</v>
      </c>
      <c r="X3" s="13">
        <f>AVERAGE(X4:X99766)</f>
        <v>0.15228914102753111</v>
      </c>
      <c r="Y3" s="11">
        <f>ROUND(AVERAGE(Y4:Y99766),2)</f>
        <v>4.0999999999999996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SKUs!B2:BZ3000""),48,FALSE),"""")*-1"),-35.81)</f>
        <v>-35.81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61.99</v>
      </c>
      <c r="D18" s="16">
        <v>4</v>
      </c>
      <c r="E18" s="16">
        <v>0</v>
      </c>
      <c r="F18" s="15">
        <v>247.96</v>
      </c>
      <c r="G18" s="15">
        <v>-21.46</v>
      </c>
      <c r="H18" s="17">
        <f t="shared" ref="H18:H30" si="3">G18/F18*-1</f>
        <v>8.6546217131795458E-2</v>
      </c>
      <c r="I18" s="17">
        <f t="shared" ref="I18:I30" si="4">J18/F18</f>
        <v>0.10416089989312782</v>
      </c>
      <c r="J18" s="15">
        <f t="shared" ref="J18:J30" si="5">F18*0.85+G18+AF18*D18+D18*AE18+AG18+AD18</f>
        <v>25.827736737499976</v>
      </c>
      <c r="K18" s="15">
        <f t="shared" ref="K18:K30" si="6">J18/D18</f>
        <v>6.4569341843749939</v>
      </c>
      <c r="L18" s="16">
        <v>22</v>
      </c>
      <c r="M18" s="18">
        <f t="shared" ref="M18:M31" si="7">IFERROR(D18/L18,"-")</f>
        <v>0.18181818181818182</v>
      </c>
      <c r="N18" s="16">
        <v>0</v>
      </c>
      <c r="O18" s="19">
        <f t="shared" ref="O18:P18" si="8">D18/7</f>
        <v>0.5714285714285714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3</v>
      </c>
      <c r="X18" s="23">
        <f t="shared" ref="X18:X30" si="10">IFERROR(W18/D18,0)</f>
        <v>0.75</v>
      </c>
      <c r="Y18" s="24">
        <f t="shared" ref="Y18:Y30" si="11">IFERROR(G18/(W18+Z18)*-1,0)</f>
        <v>5.3650000000000002</v>
      </c>
      <c r="Z18" s="2">
        <v>1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0.42008010416666663</v>
      </c>
      <c r="AD18" s="24">
        <f t="shared" ref="AD18:AD31" si="13">IFERROR(AB18*AC18*D18*3,0)</f>
        <v>-3.4782632624999992</v>
      </c>
      <c r="AE18" s="24">
        <v>-9.2200000000000006</v>
      </c>
      <c r="AF18" s="24">
        <v>-30.78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63.754705882352937</v>
      </c>
      <c r="D19" s="28">
        <v>17</v>
      </c>
      <c r="E19" s="16">
        <v>0</v>
      </c>
      <c r="F19" s="15">
        <v>1083.83</v>
      </c>
      <c r="G19" s="15">
        <v>-47.51</v>
      </c>
      <c r="H19" s="17">
        <f t="shared" si="3"/>
        <v>4.3835287821890889E-2</v>
      </c>
      <c r="I19" s="17">
        <f t="shared" ca="1" si="4"/>
        <v>8.6224667276579264E-2</v>
      </c>
      <c r="J19" s="15">
        <f t="shared" ca="1" si="5"/>
        <v>93.452881134374891</v>
      </c>
      <c r="K19" s="15">
        <f t="shared" ca="1" si="6"/>
        <v>5.4972283020220525</v>
      </c>
      <c r="L19" s="16">
        <v>76</v>
      </c>
      <c r="M19" s="18">
        <f t="shared" si="7"/>
        <v>0.22368421052631579</v>
      </c>
      <c r="N19" s="16">
        <v>51</v>
      </c>
      <c r="O19" s="19">
        <f t="shared" ref="O19:P19" si="14">D19/7</f>
        <v>2.4285714285714284</v>
      </c>
      <c r="P19" s="19">
        <f t="shared" si="14"/>
        <v>0</v>
      </c>
      <c r="Q19" s="16">
        <f t="shared" si="9"/>
        <v>21</v>
      </c>
      <c r="R19" s="16"/>
      <c r="S19" s="27">
        <v>0.65625</v>
      </c>
      <c r="T19" s="2"/>
      <c r="U19" s="21"/>
      <c r="V19" s="22"/>
      <c r="W19" s="2">
        <v>8</v>
      </c>
      <c r="X19" s="23">
        <f t="shared" si="10"/>
        <v>0.47058823529411764</v>
      </c>
      <c r="Y19" s="24">
        <f t="shared" si="11"/>
        <v>5.278888888888889</v>
      </c>
      <c r="Z19" s="2">
        <v>1</v>
      </c>
      <c r="AA19" s="2" t="s">
        <v>40</v>
      </c>
      <c r="AB19" s="25">
        <f t="shared" si="12"/>
        <v>-0.69</v>
      </c>
      <c r="AC19" s="26">
        <v>0.42008010416666663</v>
      </c>
      <c r="AD19" s="24">
        <f t="shared" si="13"/>
        <v>-14.782618865624997</v>
      </c>
      <c r="AE19" s="24">
        <v>-9.2200000000000006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SKUs!B2:BZ3000""),48,false),"""")*-1"),-35.81)</f>
        <v>-35.81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65.147894736842105</v>
      </c>
      <c r="D20" s="16">
        <v>38</v>
      </c>
      <c r="E20" s="16">
        <v>0</v>
      </c>
      <c r="F20" s="15">
        <v>2475.62</v>
      </c>
      <c r="G20" s="15">
        <v>-35.56</v>
      </c>
      <c r="H20" s="17">
        <f t="shared" si="3"/>
        <v>1.4364078493468305E-2</v>
      </c>
      <c r="I20" s="17">
        <f t="shared" si="4"/>
        <v>0.20830074850189045</v>
      </c>
      <c r="J20" s="15">
        <f t="shared" si="5"/>
        <v>515.67349900625004</v>
      </c>
      <c r="K20" s="15">
        <f t="shared" si="6"/>
        <v>13.570355237006581</v>
      </c>
      <c r="L20" s="16">
        <v>47</v>
      </c>
      <c r="M20" s="18">
        <f t="shared" si="7"/>
        <v>0.80851063829787229</v>
      </c>
      <c r="N20" s="16">
        <v>16</v>
      </c>
      <c r="O20" s="19">
        <f t="shared" ref="O20:P20" si="15">D20/7</f>
        <v>5.4285714285714288</v>
      </c>
      <c r="P20" s="19">
        <f t="shared" si="15"/>
        <v>0</v>
      </c>
      <c r="Q20" s="16">
        <f t="shared" si="9"/>
        <v>2</v>
      </c>
      <c r="R20" s="16"/>
      <c r="S20" s="27">
        <v>4.354838709677419</v>
      </c>
      <c r="T20" s="2"/>
      <c r="U20" s="21"/>
      <c r="V20" s="22"/>
      <c r="W20" s="2">
        <v>4</v>
      </c>
      <c r="X20" s="23">
        <f t="shared" si="10"/>
        <v>0.10526315789473684</v>
      </c>
      <c r="Y20" s="24">
        <f t="shared" si="11"/>
        <v>5.9266666666666667</v>
      </c>
      <c r="Z20" s="2">
        <v>2</v>
      </c>
      <c r="AA20" s="2" t="s">
        <v>40</v>
      </c>
      <c r="AB20" s="25">
        <f t="shared" si="12"/>
        <v>-0.69</v>
      </c>
      <c r="AC20" s="26">
        <v>0.42008010416666663</v>
      </c>
      <c r="AD20" s="24">
        <f t="shared" si="13"/>
        <v>-33.043500993749994</v>
      </c>
      <c r="AE20" s="24">
        <v>-9.2200000000000006</v>
      </c>
      <c r="AF20" s="24">
        <v>-30.78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65.989999999999995</v>
      </c>
      <c r="D21" s="16">
        <v>18</v>
      </c>
      <c r="E21" s="16">
        <v>0</v>
      </c>
      <c r="F21" s="15">
        <v>1187.82</v>
      </c>
      <c r="G21" s="15">
        <v>-10.41</v>
      </c>
      <c r="H21" s="17">
        <f t="shared" si="3"/>
        <v>8.7639541344648186E-3</v>
      </c>
      <c r="I21" s="17">
        <f t="shared" si="4"/>
        <v>0.2219063623434106</v>
      </c>
      <c r="J21" s="15">
        <f t="shared" si="5"/>
        <v>263.58481531874997</v>
      </c>
      <c r="K21" s="15">
        <f t="shared" si="6"/>
        <v>14.643600851041665</v>
      </c>
      <c r="L21" s="16">
        <v>44</v>
      </c>
      <c r="M21" s="18">
        <f t="shared" si="7"/>
        <v>0.40909090909090912</v>
      </c>
      <c r="N21" s="16">
        <v>1</v>
      </c>
      <c r="O21" s="19">
        <f t="shared" ref="O21:P21" si="16">D21/7</f>
        <v>2.5714285714285716</v>
      </c>
      <c r="P21" s="19">
        <f t="shared" si="16"/>
        <v>0</v>
      </c>
      <c r="Q21" s="16">
        <f t="shared" si="9"/>
        <v>0</v>
      </c>
      <c r="R21" s="16"/>
      <c r="S21" s="27">
        <v>76</v>
      </c>
      <c r="T21" s="2"/>
      <c r="U21" s="21"/>
      <c r="V21" s="22"/>
      <c r="W21" s="2">
        <v>4</v>
      </c>
      <c r="X21" s="23">
        <f t="shared" si="10"/>
        <v>0.22222222222222221</v>
      </c>
      <c r="Y21" s="24">
        <f t="shared" si="11"/>
        <v>2.6025</v>
      </c>
      <c r="Z21" s="2">
        <v>0</v>
      </c>
      <c r="AA21" s="2" t="s">
        <v>40</v>
      </c>
      <c r="AB21" s="25">
        <f t="shared" si="12"/>
        <v>-0.69</v>
      </c>
      <c r="AC21" s="26">
        <v>0.42008010416666663</v>
      </c>
      <c r="AD21" s="24">
        <f t="shared" si="13"/>
        <v>-15.652184681249997</v>
      </c>
      <c r="AE21" s="24">
        <v>-9.2200000000000006</v>
      </c>
      <c r="AF21" s="24">
        <v>-30.78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2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3"/>
        <v>#DIV/0!</v>
      </c>
      <c r="I22" s="17" t="e">
        <f t="shared" ca="1" si="4"/>
        <v>#DIV/0!</v>
      </c>
      <c r="J22" s="15">
        <f t="shared" ca="1" si="5"/>
        <v>0</v>
      </c>
      <c r="K22" s="15" t="e">
        <f t="shared" ca="1" si="6"/>
        <v>#DIV/0!</v>
      </c>
      <c r="L22" s="16">
        <v>0</v>
      </c>
      <c r="M22" s="18" t="str">
        <f t="shared" si="7"/>
        <v>-</v>
      </c>
      <c r="N22" s="16">
        <v>0</v>
      </c>
      <c r="O22" s="19">
        <f t="shared" ref="O22:P22" si="17">D22/7</f>
        <v>0</v>
      </c>
      <c r="P22" s="19">
        <f t="shared" si="17"/>
        <v>0</v>
      </c>
      <c r="Q22" s="16" t="e">
        <f t="shared" si="9"/>
        <v>#DIV/0!</v>
      </c>
      <c r="R22" s="16"/>
      <c r="S22" s="27">
        <v>2.817073170731708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0.42008010416666663</v>
      </c>
      <c r="AD22" s="24">
        <f t="shared" si="13"/>
        <v>0</v>
      </c>
      <c r="AE22" s="24">
        <v>-9.2200000000000006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SKUs!B2:BZ3000""),48,false),"""")*-1"),-35.81)</f>
        <v>-35.81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2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3"/>
        <v>#DIV/0!</v>
      </c>
      <c r="I23" s="17" t="e">
        <f t="shared" si="4"/>
        <v>#DIV/0!</v>
      </c>
      <c r="J23" s="15">
        <f t="shared" si="5"/>
        <v>0</v>
      </c>
      <c r="K23" s="15" t="e">
        <f t="shared" si="6"/>
        <v>#DIV/0!</v>
      </c>
      <c r="L23" s="16">
        <v>0</v>
      </c>
      <c r="M23" s="18" t="str">
        <f t="shared" si="7"/>
        <v>-</v>
      </c>
      <c r="N23" s="16">
        <v>1</v>
      </c>
      <c r="O23" s="19">
        <f t="shared" ref="O23:P23" si="18">D23/7</f>
        <v>0</v>
      </c>
      <c r="P23" s="19">
        <f t="shared" si="18"/>
        <v>0</v>
      </c>
      <c r="Q23" s="16" t="e">
        <f t="shared" si="9"/>
        <v>#DIV/0!</v>
      </c>
      <c r="R23" s="16"/>
      <c r="S23" s="27">
        <v>3.1643835616438358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0.42008010416666663</v>
      </c>
      <c r="AD23" s="24">
        <f t="shared" si="13"/>
        <v>0</v>
      </c>
      <c r="AE23" s="24">
        <v>-9.2200000000000006</v>
      </c>
      <c r="AF23" s="24">
        <v>-30.78</v>
      </c>
      <c r="AG23" s="24">
        <v>0</v>
      </c>
    </row>
    <row r="24" spans="1:33" ht="15.75" customHeight="1">
      <c r="A24" s="2" t="s">
        <v>52</v>
      </c>
      <c r="B24" s="2"/>
      <c r="C24" s="15">
        <f t="shared" si="2"/>
        <v>0</v>
      </c>
      <c r="D24" s="16">
        <v>1</v>
      </c>
      <c r="E24" s="16">
        <v>0</v>
      </c>
      <c r="F24" s="15">
        <v>0</v>
      </c>
      <c r="G24" s="15">
        <v>0</v>
      </c>
      <c r="H24" s="17" t="e">
        <f t="shared" si="3"/>
        <v>#DIV/0!</v>
      </c>
      <c r="I24" s="17" t="e">
        <f t="shared" si="4"/>
        <v>#DIV/0!</v>
      </c>
      <c r="J24" s="15">
        <f t="shared" si="5"/>
        <v>-40.869565815625002</v>
      </c>
      <c r="K24" s="15">
        <f t="shared" si="6"/>
        <v>-40.869565815625002</v>
      </c>
      <c r="L24" s="16">
        <v>3</v>
      </c>
      <c r="M24" s="18">
        <f t="shared" si="7"/>
        <v>0.33333333333333331</v>
      </c>
      <c r="N24" s="16">
        <v>0</v>
      </c>
      <c r="O24" s="19">
        <f t="shared" ref="O24:P24" si="19">D24/7</f>
        <v>0.14285714285714285</v>
      </c>
      <c r="P24" s="19">
        <f t="shared" si="19"/>
        <v>0</v>
      </c>
      <c r="Q24" s="16">
        <f t="shared" si="9"/>
        <v>0</v>
      </c>
      <c r="R24" s="16"/>
      <c r="S24" s="27">
        <v>0</v>
      </c>
      <c r="T24" s="2">
        <v>300</v>
      </c>
      <c r="U24" s="21" t="s">
        <v>53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0.42008010416666663</v>
      </c>
      <c r="AD24" s="24">
        <f t="shared" si="13"/>
        <v>-0.86956581562499979</v>
      </c>
      <c r="AE24" s="24">
        <v>-9.2200000000000006</v>
      </c>
      <c r="AF24" s="24">
        <v>-30.78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2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3"/>
        <v>#DIV/0!</v>
      </c>
      <c r="I25" s="17" t="e">
        <f t="shared" si="4"/>
        <v>#DIV/0!</v>
      </c>
      <c r="J25" s="15">
        <f t="shared" si="5"/>
        <v>0</v>
      </c>
      <c r="K25" s="15" t="e">
        <f t="shared" si="6"/>
        <v>#DIV/0!</v>
      </c>
      <c r="L25" s="16">
        <v>0</v>
      </c>
      <c r="M25" s="18" t="str">
        <f t="shared" si="7"/>
        <v>-</v>
      </c>
      <c r="N25" s="16">
        <v>0</v>
      </c>
      <c r="O25" s="19">
        <f t="shared" ref="O25:P25" si="20">D25/7</f>
        <v>0</v>
      </c>
      <c r="P25" s="19">
        <f t="shared" si="20"/>
        <v>0</v>
      </c>
      <c r="Q25" s="16" t="e">
        <f t="shared" si="9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0.42008010416666663</v>
      </c>
      <c r="AD25" s="24">
        <f t="shared" si="13"/>
        <v>0</v>
      </c>
      <c r="AE25" s="24">
        <v>-9.2200000000000006</v>
      </c>
      <c r="AF25" s="24">
        <v>-30.78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2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3"/>
        <v>#DIV/0!</v>
      </c>
      <c r="I26" s="17" t="e">
        <f t="shared" si="4"/>
        <v>#DIV/0!</v>
      </c>
      <c r="J26" s="15">
        <f t="shared" si="5"/>
        <v>0</v>
      </c>
      <c r="K26" s="15" t="e">
        <f t="shared" si="6"/>
        <v>#DIV/0!</v>
      </c>
      <c r="L26" s="16">
        <v>0</v>
      </c>
      <c r="M26" s="18" t="str">
        <f t="shared" si="7"/>
        <v>-</v>
      </c>
      <c r="N26" s="16">
        <v>0</v>
      </c>
      <c r="O26" s="19">
        <f t="shared" ref="O26:P26" si="21">D26/7</f>
        <v>0</v>
      </c>
      <c r="P26" s="19">
        <f t="shared" si="21"/>
        <v>0</v>
      </c>
      <c r="Q26" s="16" t="e">
        <f t="shared" si="9"/>
        <v>#DIV/0!</v>
      </c>
      <c r="R26" s="16"/>
      <c r="S26" s="27">
        <v>0</v>
      </c>
      <c r="T26" s="2">
        <v>300</v>
      </c>
      <c r="U26" s="21" t="s">
        <v>53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40</v>
      </c>
      <c r="AB26" s="25">
        <f t="shared" si="12"/>
        <v>-0.69</v>
      </c>
      <c r="AC26" s="26">
        <v>0.42008010416666663</v>
      </c>
      <c r="AD26" s="24">
        <f t="shared" si="13"/>
        <v>0</v>
      </c>
      <c r="AE26" s="24">
        <v>-9.2200000000000006</v>
      </c>
      <c r="AF26" s="24">
        <v>-35.81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120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1.5757575757575759</v>
      </c>
      <c r="T27" s="2">
        <v>600</v>
      </c>
      <c r="U27" s="21" t="s">
        <v>53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0.42008010416666663</v>
      </c>
      <c r="AD27" s="24">
        <f t="shared" si="13"/>
        <v>0</v>
      </c>
      <c r="AE27" s="24">
        <v>-8.3800000000000008</v>
      </c>
      <c r="AF27" s="24">
        <v>-35.81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26.395999999999994</v>
      </c>
      <c r="D28" s="16">
        <v>15</v>
      </c>
      <c r="E28" s="16">
        <v>0</v>
      </c>
      <c r="F28" s="15">
        <v>395.93999999999988</v>
      </c>
      <c r="G28" s="15">
        <v>-30</v>
      </c>
      <c r="H28" s="17">
        <f t="shared" si="3"/>
        <v>7.5769055917563291E-2</v>
      </c>
      <c r="I28" s="17">
        <f t="shared" si="4"/>
        <v>-0.93282943687017061</v>
      </c>
      <c r="J28" s="15">
        <f t="shared" si="5"/>
        <v>-369.34448723437526</v>
      </c>
      <c r="K28" s="15">
        <f t="shared" si="6"/>
        <v>-24.622965815625019</v>
      </c>
      <c r="L28" s="16">
        <v>37</v>
      </c>
      <c r="M28" s="18">
        <f t="shared" si="7"/>
        <v>0.40540540540540543</v>
      </c>
      <c r="N28" s="16">
        <v>106</v>
      </c>
      <c r="O28" s="19">
        <f t="shared" ref="O28:P28" si="23">D28/7</f>
        <v>2.1428571428571428</v>
      </c>
      <c r="P28" s="19">
        <f t="shared" si="23"/>
        <v>0</v>
      </c>
      <c r="Q28" s="16">
        <f t="shared" si="9"/>
        <v>49</v>
      </c>
      <c r="R28" s="16"/>
      <c r="S28" s="27">
        <v>2.278481012658228</v>
      </c>
      <c r="T28" s="2">
        <v>600</v>
      </c>
      <c r="U28" s="21" t="s">
        <v>53</v>
      </c>
      <c r="V28" s="22" t="s">
        <v>53</v>
      </c>
      <c r="W28" s="2">
        <v>4</v>
      </c>
      <c r="X28" s="23">
        <f t="shared" si="10"/>
        <v>0.26666666666666666</v>
      </c>
      <c r="Y28" s="24">
        <f t="shared" si="11"/>
        <v>6</v>
      </c>
      <c r="Z28" s="2">
        <v>1</v>
      </c>
      <c r="AA28" s="2" t="s">
        <v>40</v>
      </c>
      <c r="AB28" s="25">
        <f t="shared" si="12"/>
        <v>-0.69</v>
      </c>
      <c r="AC28" s="26">
        <v>0.42008010416666663</v>
      </c>
      <c r="AD28" s="24">
        <f t="shared" si="13"/>
        <v>-13.043487234374997</v>
      </c>
      <c r="AE28" s="24">
        <v>-8.3800000000000008</v>
      </c>
      <c r="AF28" s="24">
        <v>-35.81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54.145641025641019</v>
      </c>
      <c r="D29" s="16">
        <v>39</v>
      </c>
      <c r="E29" s="16">
        <v>0</v>
      </c>
      <c r="F29" s="15">
        <v>2111.6799999999998</v>
      </c>
      <c r="G29" s="15">
        <v>-39.06</v>
      </c>
      <c r="H29" s="17">
        <f t="shared" si="3"/>
        <v>1.8497120775875134E-2</v>
      </c>
      <c r="I29" s="17">
        <f t="shared" si="4"/>
        <v>-6.8905649027089979E-4</v>
      </c>
      <c r="J29" s="15">
        <f t="shared" si="5"/>
        <v>-1.4550668093752535</v>
      </c>
      <c r="K29" s="15">
        <f t="shared" si="6"/>
        <v>-3.7309405368596241E-2</v>
      </c>
      <c r="L29" s="16">
        <v>86</v>
      </c>
      <c r="M29" s="18">
        <f t="shared" si="7"/>
        <v>0.45348837209302323</v>
      </c>
      <c r="N29" s="16">
        <v>36</v>
      </c>
      <c r="O29" s="19">
        <f t="shared" ref="O29:P29" si="24">D29/7</f>
        <v>5.5714285714285712</v>
      </c>
      <c r="P29" s="19">
        <f t="shared" si="24"/>
        <v>0</v>
      </c>
      <c r="Q29" s="16">
        <f t="shared" si="9"/>
        <v>6</v>
      </c>
      <c r="R29" s="16"/>
      <c r="S29" s="27">
        <v>10.88</v>
      </c>
      <c r="T29" s="2">
        <v>600</v>
      </c>
      <c r="U29" s="21" t="s">
        <v>53</v>
      </c>
      <c r="V29" s="22" t="s">
        <v>53</v>
      </c>
      <c r="W29" s="2">
        <v>6</v>
      </c>
      <c r="X29" s="23">
        <f t="shared" si="10"/>
        <v>0.15384615384615385</v>
      </c>
      <c r="Y29" s="24">
        <f t="shared" si="11"/>
        <v>5.58</v>
      </c>
      <c r="Z29" s="2">
        <v>1</v>
      </c>
      <c r="AA29" s="2" t="s">
        <v>40</v>
      </c>
      <c r="AB29" s="25">
        <f t="shared" si="12"/>
        <v>-0.69</v>
      </c>
      <c r="AC29" s="26">
        <v>0.42008010416666663</v>
      </c>
      <c r="AD29" s="24">
        <f t="shared" si="13"/>
        <v>-33.913066809374996</v>
      </c>
      <c r="AE29" s="24">
        <v>-8.3800000000000008</v>
      </c>
      <c r="AF29" s="24">
        <v>-35.81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57.141499999999994</v>
      </c>
      <c r="D30" s="16">
        <v>40</v>
      </c>
      <c r="E30" s="16">
        <v>0</v>
      </c>
      <c r="F30" s="15">
        <v>2285.66</v>
      </c>
      <c r="G30" s="15">
        <v>-35.270000000000003</v>
      </c>
      <c r="H30" s="17">
        <f t="shared" si="3"/>
        <v>1.5430991486047796E-2</v>
      </c>
      <c r="I30" s="17">
        <f t="shared" si="4"/>
        <v>4.6007878413674742E-2</v>
      </c>
      <c r="J30" s="15">
        <f t="shared" si="5"/>
        <v>105.15836737499981</v>
      </c>
      <c r="K30" s="15">
        <f t="shared" si="6"/>
        <v>2.6289591843749953</v>
      </c>
      <c r="L30" s="16">
        <v>86</v>
      </c>
      <c r="M30" s="18">
        <f t="shared" si="7"/>
        <v>0.46511627906976744</v>
      </c>
      <c r="N30" s="16">
        <v>26</v>
      </c>
      <c r="O30" s="19">
        <f t="shared" ref="O30:P30" si="25">D30/7</f>
        <v>5.7142857142857144</v>
      </c>
      <c r="P30" s="19">
        <f t="shared" si="25"/>
        <v>0</v>
      </c>
      <c r="Q30" s="16">
        <f t="shared" si="9"/>
        <v>4</v>
      </c>
      <c r="R30" s="16"/>
      <c r="S30" s="27">
        <v>5.2459016393442619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Summary!A1:AD2000""),9,FALSE),"""")"),600)</f>
        <v>600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5</v>
      </c>
      <c r="X30" s="23">
        <f t="shared" si="10"/>
        <v>0.125</v>
      </c>
      <c r="Y30" s="24">
        <f t="shared" si="11"/>
        <v>7.0540000000000003</v>
      </c>
      <c r="Z30" s="2">
        <v>0</v>
      </c>
      <c r="AA30" s="2" t="s">
        <v>40</v>
      </c>
      <c r="AB30" s="25">
        <f t="shared" si="12"/>
        <v>-0.69</v>
      </c>
      <c r="AC30" s="26">
        <v>0.42008010416666663</v>
      </c>
      <c r="AD30" s="24">
        <f t="shared" si="13"/>
        <v>-34.782632624999991</v>
      </c>
      <c r="AE30" s="24">
        <v>-8.3800000000000008</v>
      </c>
      <c r="AF30" s="24">
        <v>-35.81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57.53</v>
      </c>
      <c r="D31" s="16">
        <v>26</v>
      </c>
      <c r="E31" s="16">
        <v>0</v>
      </c>
      <c r="F31" s="15">
        <v>1495.78</v>
      </c>
      <c r="G31" s="15">
        <v>-19.61</v>
      </c>
      <c r="H31" s="17">
        <f t="shared" ref="H31" si="26">G31/F31*-1</f>
        <v>1.3110216743103932E-2</v>
      </c>
      <c r="I31" s="17">
        <f t="shared" ref="I31" si="27">J31/F31</f>
        <v>5.3653805234559919E-2</v>
      </c>
      <c r="J31" s="35">
        <f t="shared" ref="J31" si="28">F31*0.85+G31+AF31*D31+D31*AE31+AG31+AD31</f>
        <v>80.254288793750035</v>
      </c>
      <c r="K31" s="35">
        <f t="shared" ref="K31" si="29">J31/D31</f>
        <v>3.0867034151442323</v>
      </c>
      <c r="L31" s="16">
        <v>107</v>
      </c>
      <c r="M31" s="18">
        <f t="shared" si="7"/>
        <v>0.24299065420560748</v>
      </c>
      <c r="N31" s="16">
        <v>0</v>
      </c>
      <c r="O31" s="19">
        <f t="shared" ref="O31" si="30">D31/7</f>
        <v>3.7142857142857144</v>
      </c>
      <c r="P31" s="19">
        <f t="shared" ref="P31" si="31">E31/7</f>
        <v>0</v>
      </c>
      <c r="Q31" s="16">
        <f t="shared" ref="Q31" si="32">ROUNDDOWN(N31/(O31+P31),0)</f>
        <v>0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3.6470588235294121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1</v>
      </c>
      <c r="X31" s="23">
        <f t="shared" ref="X31" si="33">IFERROR(W31/D31,0)</f>
        <v>3.8461538461538464E-2</v>
      </c>
      <c r="Y31" s="24">
        <f t="shared" ref="Y31" si="34">IFERROR(G31/(W31+Z31)*-1,0)</f>
        <v>19.61</v>
      </c>
      <c r="Z31" s="2">
        <v>0</v>
      </c>
      <c r="AA31" s="2" t="s">
        <v>40</v>
      </c>
      <c r="AB31" s="25">
        <f t="shared" si="12"/>
        <v>-0.69</v>
      </c>
      <c r="AC31" s="26">
        <v>0.42008010416666663</v>
      </c>
      <c r="AD31" s="24">
        <f t="shared" si="13"/>
        <v>-22.608711206249996</v>
      </c>
      <c r="AE31" s="24">
        <v>-8.3800000000000008</v>
      </c>
      <c r="AF31" s="24">
        <v>-35.81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76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31.023529411764702</v>
      </c>
      <c r="D3" s="6">
        <f>SUM(D4:D99766)</f>
        <v>202</v>
      </c>
      <c r="E3" s="6"/>
      <c r="F3" s="5">
        <f t="shared" ref="F3:G3" si="0">SUM(F4:F99766)</f>
        <v>8284.0299999999988</v>
      </c>
      <c r="G3" s="5">
        <f t="shared" si="0"/>
        <v>-80.070000000000007</v>
      </c>
      <c r="H3" s="7">
        <f>G3/F3*-1</f>
        <v>9.6655854698739652E-3</v>
      </c>
      <c r="I3" s="7">
        <f ca="1">J3/F3</f>
        <v>0.16549567179885638</v>
      </c>
      <c r="J3" s="5">
        <f ca="1">SUM(J4:J99766)</f>
        <v>1370.97111005188</v>
      </c>
      <c r="K3" s="5">
        <f ca="1">J3/D3</f>
        <v>6.7869856933261392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11</v>
      </c>
      <c r="X3" s="13">
        <f>AVERAGE(X4:X99766)</f>
        <v>5.2884615384615384E-2</v>
      </c>
      <c r="Y3" s="11" t="e">
        <f>ROUND(AVERAGE(Y4:Y99766),2)</f>
        <v>#DIV/0!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SKUs!B2:BZ3000""),48,FALSE),"""")*-1"),-19.49)</f>
        <v>-19.489999999999998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>
        <f t="shared" ref="J18:J30" si="2">F18*0.85+G18+AF18*D18+D18*AE18+AG18+AD18</f>
        <v>0</v>
      </c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customHeight="1">
      <c r="A19" s="2" t="s">
        <v>47</v>
      </c>
      <c r="B19" s="2"/>
      <c r="C19" s="15">
        <f t="shared" ref="C19:C31" si="3">IFERROR(F19/D19," - ")</f>
        <v>34.99</v>
      </c>
      <c r="D19" s="28">
        <v>16</v>
      </c>
      <c r="E19" s="16">
        <v>0</v>
      </c>
      <c r="F19" s="15">
        <v>559.84</v>
      </c>
      <c r="G19" s="15">
        <v>-55.100000000000009</v>
      </c>
      <c r="H19" s="17">
        <f t="shared" ref="H19:H30" si="4">G19/F19*-1</f>
        <v>9.8420977422120609E-2</v>
      </c>
      <c r="I19" s="17">
        <f t="shared" ref="I19:I30" ca="1" si="5">J19/F19</f>
        <v>-0.12487691311803362</v>
      </c>
      <c r="J19" s="15">
        <f t="shared" ca="1" si="2"/>
        <v>-69.911091039999945</v>
      </c>
      <c r="K19" s="15">
        <f t="shared" ref="K19:K30" ca="1" si="6">J19/D19</f>
        <v>-4.3694431899999966</v>
      </c>
      <c r="L19" s="16">
        <v>49</v>
      </c>
      <c r="M19" s="18">
        <f t="shared" ref="M19:M31" si="7">IFERROR(D19/L19,"-")</f>
        <v>0.32653061224489793</v>
      </c>
      <c r="N19" s="16">
        <v>67</v>
      </c>
      <c r="O19" s="19">
        <f t="shared" ref="O19:P19" si="8">D19/7</f>
        <v>2.2857142857142856</v>
      </c>
      <c r="P19" s="19">
        <f t="shared" si="8"/>
        <v>0</v>
      </c>
      <c r="Q19" s="16">
        <f t="shared" ref="Q19:Q30" si="9">ROUNDDOWN(N19/(O19+P19),0)</f>
        <v>29</v>
      </c>
      <c r="R19" s="16"/>
      <c r="S19" s="27">
        <v>0.34883720930232559</v>
      </c>
      <c r="T19" s="2"/>
      <c r="U19" s="21"/>
      <c r="V19" s="22"/>
      <c r="W19" s="2">
        <v>8</v>
      </c>
      <c r="X19" s="23">
        <f t="shared" ref="X19:X30" si="10">IFERROR(W19/D19,0)</f>
        <v>0.5</v>
      </c>
      <c r="Y19" s="24"/>
      <c r="Z19" s="2">
        <v>3</v>
      </c>
      <c r="AA19" s="2" t="s">
        <v>64</v>
      </c>
      <c r="AB19" s="25">
        <f t="shared" ref="AB19:AB31" si="11">IF(OR(AA19="UsLargeStandardSize",AA19="UsSmallStandardSize"),-0.69,-0.48)</f>
        <v>-0.48</v>
      </c>
      <c r="AC19" s="26">
        <v>0.44249527083333334</v>
      </c>
      <c r="AD19" s="24">
        <f t="shared" ref="AD19:AD31" si="12">IFERROR(AB19*AC19*D19*3,0)</f>
        <v>-10.195091040000001</v>
      </c>
      <c r="AE19" s="24">
        <v>-10.54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SKUs!B2:BZ3000""),48,false),"""")*-1"),-19.49)</f>
        <v>-19.489999999999998</v>
      </c>
      <c r="AG19" s="24">
        <v>0</v>
      </c>
    </row>
    <row r="20" spans="1:33" ht="15.75" customHeight="1">
      <c r="A20" s="2" t="s">
        <v>48</v>
      </c>
      <c r="B20" s="2"/>
      <c r="C20" s="15">
        <f t="shared" si="3"/>
        <v>36.865000000000002</v>
      </c>
      <c r="D20" s="16">
        <v>16</v>
      </c>
      <c r="E20" s="16">
        <v>0</v>
      </c>
      <c r="F20" s="15">
        <v>589.84</v>
      </c>
      <c r="G20" s="15">
        <v>-24.97</v>
      </c>
      <c r="H20" s="17">
        <f t="shared" si="4"/>
        <v>4.2333514173335141E-2</v>
      </c>
      <c r="I20" s="17">
        <f t="shared" si="5"/>
        <v>6.7118353451811399E-3</v>
      </c>
      <c r="J20" s="15">
        <f t="shared" si="2"/>
        <v>3.9589089600016436</v>
      </c>
      <c r="K20" s="15">
        <f t="shared" si="6"/>
        <v>0.24743181000010273</v>
      </c>
      <c r="L20" s="16">
        <v>23</v>
      </c>
      <c r="M20" s="18">
        <f t="shared" si="7"/>
        <v>0.69565217391304346</v>
      </c>
      <c r="N20" s="16">
        <v>62</v>
      </c>
      <c r="O20" s="19">
        <f t="shared" ref="O20:P20" si="13">D20/7</f>
        <v>2.2857142857142856</v>
      </c>
      <c r="P20" s="19">
        <f t="shared" si="13"/>
        <v>0</v>
      </c>
      <c r="Q20" s="16">
        <f t="shared" si="9"/>
        <v>27</v>
      </c>
      <c r="R20" s="16"/>
      <c r="S20" s="27">
        <v>1.384615384615385</v>
      </c>
      <c r="T20" s="2"/>
      <c r="U20" s="21"/>
      <c r="V20" s="22"/>
      <c r="W20" s="2">
        <v>3</v>
      </c>
      <c r="X20" s="23">
        <f t="shared" si="10"/>
        <v>0.1875</v>
      </c>
      <c r="Y20" s="24"/>
      <c r="Z20" s="2">
        <v>2</v>
      </c>
      <c r="AA20" s="2" t="s">
        <v>64</v>
      </c>
      <c r="AB20" s="25">
        <f t="shared" si="11"/>
        <v>-0.48</v>
      </c>
      <c r="AC20" s="26">
        <v>0.44249527083333334</v>
      </c>
      <c r="AD20" s="24">
        <f t="shared" si="12"/>
        <v>-10.195091040000001</v>
      </c>
      <c r="AE20" s="24">
        <v>-10.54</v>
      </c>
      <c r="AF20" s="24">
        <v>-18.349999999999898</v>
      </c>
      <c r="AG20" s="24">
        <v>0</v>
      </c>
    </row>
    <row r="21" spans="1:33" ht="15.75" customHeight="1">
      <c r="A21" s="2" t="s">
        <v>49</v>
      </c>
      <c r="B21" s="2"/>
      <c r="C21" s="15">
        <f t="shared" si="3"/>
        <v>38.799523809523805</v>
      </c>
      <c r="D21" s="16">
        <v>21</v>
      </c>
      <c r="E21" s="16">
        <v>0</v>
      </c>
      <c r="F21" s="15">
        <v>814.79</v>
      </c>
      <c r="G21" s="15">
        <v>0</v>
      </c>
      <c r="H21" s="17">
        <f t="shared" si="4"/>
        <v>0</v>
      </c>
      <c r="I21" s="17">
        <f t="shared" si="5"/>
        <v>8.8980526282848416E-2</v>
      </c>
      <c r="J21" s="15">
        <f t="shared" si="2"/>
        <v>72.500443010002058</v>
      </c>
      <c r="K21" s="15">
        <f t="shared" si="6"/>
        <v>3.4524020480953359</v>
      </c>
      <c r="L21" s="16">
        <v>43</v>
      </c>
      <c r="M21" s="18">
        <f t="shared" si="7"/>
        <v>0.48837209302325579</v>
      </c>
      <c r="N21" s="16">
        <v>44</v>
      </c>
      <c r="O21" s="19">
        <f t="shared" ref="O21:P21" si="14">D21/7</f>
        <v>3</v>
      </c>
      <c r="P21" s="19">
        <f t="shared" si="14"/>
        <v>0</v>
      </c>
      <c r="Q21" s="16">
        <f t="shared" si="9"/>
        <v>14</v>
      </c>
      <c r="R21" s="16"/>
      <c r="S21" s="27">
        <v>2.6470588235294121</v>
      </c>
      <c r="T21" s="2"/>
      <c r="U21" s="21"/>
      <c r="V21" s="22"/>
      <c r="W21" s="2">
        <v>0</v>
      </c>
      <c r="X21" s="23">
        <f t="shared" si="10"/>
        <v>0</v>
      </c>
      <c r="Y21" s="24"/>
      <c r="Z21" s="2">
        <v>0</v>
      </c>
      <c r="AA21" s="2" t="s">
        <v>64</v>
      </c>
      <c r="AB21" s="25">
        <f t="shared" si="11"/>
        <v>-0.48</v>
      </c>
      <c r="AC21" s="26">
        <v>0.44249527083333334</v>
      </c>
      <c r="AD21" s="24">
        <f t="shared" si="12"/>
        <v>-13.381056990000001</v>
      </c>
      <c r="AE21" s="24">
        <v>-10.54</v>
      </c>
      <c r="AF21" s="24">
        <v>-18.349999999999898</v>
      </c>
      <c r="AG21" s="24">
        <v>0</v>
      </c>
    </row>
    <row r="22" spans="1:33" ht="15.75" customHeight="1">
      <c r="A22" s="2" t="s">
        <v>50</v>
      </c>
      <c r="B22" s="2"/>
      <c r="C22" s="15">
        <f t="shared" si="3"/>
        <v>43.615000000000002</v>
      </c>
      <c r="D22" s="16">
        <v>8</v>
      </c>
      <c r="E22" s="16">
        <v>0</v>
      </c>
      <c r="F22" s="15">
        <v>348.92</v>
      </c>
      <c r="G22" s="15">
        <v>0</v>
      </c>
      <c r="H22" s="17">
        <f t="shared" si="4"/>
        <v>0</v>
      </c>
      <c r="I22" s="17">
        <f t="shared" ca="1" si="5"/>
        <v>0.22972156447036568</v>
      </c>
      <c r="J22" s="15">
        <f t="shared" ca="1" si="2"/>
        <v>80.154448274999993</v>
      </c>
      <c r="K22" s="15">
        <f t="shared" ca="1" si="6"/>
        <v>10.019306034374999</v>
      </c>
      <c r="L22" s="16">
        <v>22</v>
      </c>
      <c r="M22" s="18">
        <f t="shared" si="7"/>
        <v>0.36363636363636365</v>
      </c>
      <c r="N22" s="16">
        <v>32</v>
      </c>
      <c r="O22" s="19">
        <f t="shared" ref="O22:P22" si="15">D22/7</f>
        <v>1.1428571428571428</v>
      </c>
      <c r="P22" s="19">
        <f t="shared" si="15"/>
        <v>0</v>
      </c>
      <c r="Q22" s="16">
        <f t="shared" si="9"/>
        <v>28</v>
      </c>
      <c r="R22" s="16"/>
      <c r="S22" s="27">
        <v>1.1702127659574471</v>
      </c>
      <c r="T22" s="2"/>
      <c r="U22" s="21"/>
      <c r="V22" s="22"/>
      <c r="W22" s="2">
        <v>0</v>
      </c>
      <c r="X22" s="23">
        <f t="shared" si="10"/>
        <v>0</v>
      </c>
      <c r="Y22" s="24"/>
      <c r="Z22" s="2">
        <v>0</v>
      </c>
      <c r="AA22" s="2" t="s">
        <v>40</v>
      </c>
      <c r="AB22" s="25">
        <f t="shared" si="11"/>
        <v>-0.69</v>
      </c>
      <c r="AC22" s="26">
        <v>0.30118065972222219</v>
      </c>
      <c r="AD22" s="24">
        <f t="shared" si="12"/>
        <v>-4.9875517249999985</v>
      </c>
      <c r="AE22" s="24">
        <v>-6.94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SKUs!B2:BZ3000""),48,false),"""")*-1"),-19.49)</f>
        <v>-19.489999999999998</v>
      </c>
      <c r="AG22" s="24">
        <v>0</v>
      </c>
    </row>
    <row r="23" spans="1:33" ht="15.75" customHeight="1">
      <c r="A23" s="2" t="s">
        <v>51</v>
      </c>
      <c r="B23" s="2"/>
      <c r="C23" s="15">
        <f t="shared" si="3"/>
        <v>44.717272727272729</v>
      </c>
      <c r="D23" s="16">
        <v>11</v>
      </c>
      <c r="E23" s="16">
        <v>0</v>
      </c>
      <c r="F23" s="15">
        <v>491.89</v>
      </c>
      <c r="G23" s="15">
        <v>0</v>
      </c>
      <c r="H23" s="17">
        <f t="shared" si="4"/>
        <v>0</v>
      </c>
      <c r="I23" s="17">
        <f t="shared" si="5"/>
        <v>0.27050482095209516</v>
      </c>
      <c r="J23" s="15">
        <f t="shared" si="2"/>
        <v>133.05861637812609</v>
      </c>
      <c r="K23" s="15">
        <f t="shared" si="6"/>
        <v>12.096237852556918</v>
      </c>
      <c r="L23" s="16">
        <v>17</v>
      </c>
      <c r="M23" s="18">
        <f t="shared" si="7"/>
        <v>0.6470588235294118</v>
      </c>
      <c r="N23" s="16">
        <v>24</v>
      </c>
      <c r="O23" s="19">
        <f t="shared" ref="O23:P23" si="16">D23/7</f>
        <v>1.5714285714285714</v>
      </c>
      <c r="P23" s="19">
        <f t="shared" si="16"/>
        <v>0</v>
      </c>
      <c r="Q23" s="16">
        <f t="shared" si="9"/>
        <v>15</v>
      </c>
      <c r="R23" s="16"/>
      <c r="S23" s="27">
        <v>1.7647058823529409</v>
      </c>
      <c r="T23" s="2"/>
      <c r="U23" s="21"/>
      <c r="V23" s="22"/>
      <c r="W23" s="2">
        <v>0</v>
      </c>
      <c r="X23" s="23">
        <f t="shared" si="10"/>
        <v>0</v>
      </c>
      <c r="Y23" s="24"/>
      <c r="Z23" s="2">
        <v>0</v>
      </c>
      <c r="AA23" s="2" t="s">
        <v>40</v>
      </c>
      <c r="AB23" s="25">
        <f t="shared" si="11"/>
        <v>-0.69</v>
      </c>
      <c r="AC23" s="26">
        <v>0.30118065972222219</v>
      </c>
      <c r="AD23" s="24">
        <f t="shared" si="12"/>
        <v>-6.8578836218749979</v>
      </c>
      <c r="AE23" s="24">
        <v>-6.94</v>
      </c>
      <c r="AF23" s="24">
        <v>-18.349999999999898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3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4"/>
        <v>#DIV/0!</v>
      </c>
      <c r="I24" s="17" t="e">
        <f t="shared" si="5"/>
        <v>#DIV/0!</v>
      </c>
      <c r="J24" s="15">
        <f t="shared" si="2"/>
        <v>0</v>
      </c>
      <c r="K24" s="15" t="e">
        <f t="shared" si="6"/>
        <v>#DIV/0!</v>
      </c>
      <c r="L24" s="16">
        <v>0</v>
      </c>
      <c r="M24" s="18" t="str">
        <f t="shared" si="7"/>
        <v>-</v>
      </c>
      <c r="N24" s="16">
        <v>25</v>
      </c>
      <c r="O24" s="19">
        <f t="shared" ref="O24:P24" si="17">D24/7</f>
        <v>0</v>
      </c>
      <c r="P24" s="19">
        <f t="shared" si="17"/>
        <v>0</v>
      </c>
      <c r="Q24" s="16" t="e">
        <f t="shared" si="9"/>
        <v>#DIV/0!</v>
      </c>
      <c r="R24" s="16"/>
      <c r="S24" s="27">
        <v>3.2</v>
      </c>
      <c r="T24" s="2">
        <v>200</v>
      </c>
      <c r="U24" s="21" t="s">
        <v>53</v>
      </c>
      <c r="V24" s="22" t="s">
        <v>53</v>
      </c>
      <c r="W24" s="2">
        <v>0</v>
      </c>
      <c r="X24" s="23">
        <f t="shared" si="10"/>
        <v>0</v>
      </c>
      <c r="Y24" s="24"/>
      <c r="Z24" s="2">
        <v>0</v>
      </c>
      <c r="AA24" s="2" t="s">
        <v>40</v>
      </c>
      <c r="AB24" s="25">
        <f t="shared" si="11"/>
        <v>-0.69</v>
      </c>
      <c r="AC24" s="26">
        <v>0.30118065972222219</v>
      </c>
      <c r="AD24" s="24">
        <f t="shared" si="12"/>
        <v>0</v>
      </c>
      <c r="AE24" s="24">
        <v>-6.88</v>
      </c>
      <c r="AF24" s="24">
        <v>-18.349999999999898</v>
      </c>
      <c r="AG24" s="24">
        <v>0</v>
      </c>
    </row>
    <row r="25" spans="1:33" ht="15.75" customHeight="1">
      <c r="A25" s="2" t="s">
        <v>54</v>
      </c>
      <c r="B25" s="2"/>
      <c r="C25" s="15">
        <f t="shared" si="3"/>
        <v>43.99</v>
      </c>
      <c r="D25" s="16">
        <v>3</v>
      </c>
      <c r="E25" s="16">
        <v>0</v>
      </c>
      <c r="F25" s="15">
        <v>131.97</v>
      </c>
      <c r="G25" s="15">
        <v>0</v>
      </c>
      <c r="H25" s="17">
        <f t="shared" si="4"/>
        <v>0</v>
      </c>
      <c r="I25" s="17">
        <f t="shared" si="5"/>
        <v>0.26228815718061144</v>
      </c>
      <c r="J25" s="15">
        <f t="shared" si="2"/>
        <v>34.614168103125294</v>
      </c>
      <c r="K25" s="15">
        <f t="shared" si="6"/>
        <v>11.538056034375098</v>
      </c>
      <c r="L25" s="16">
        <v>11</v>
      </c>
      <c r="M25" s="18">
        <f t="shared" si="7"/>
        <v>0.27272727272727271</v>
      </c>
      <c r="N25" s="16">
        <v>21</v>
      </c>
      <c r="O25" s="19">
        <f t="shared" ref="O25:P25" si="18">D25/7</f>
        <v>0.42857142857142855</v>
      </c>
      <c r="P25" s="19">
        <f t="shared" si="18"/>
        <v>0</v>
      </c>
      <c r="Q25" s="16">
        <f t="shared" si="9"/>
        <v>49</v>
      </c>
      <c r="R25" s="16"/>
      <c r="S25" s="27">
        <v>3.65</v>
      </c>
      <c r="T25" s="2"/>
      <c r="U25" s="21"/>
      <c r="V25" s="22"/>
      <c r="W25" s="2">
        <v>0</v>
      </c>
      <c r="X25" s="23">
        <f t="shared" si="10"/>
        <v>0</v>
      </c>
      <c r="Y25" s="24"/>
      <c r="Z25" s="2">
        <v>0</v>
      </c>
      <c r="AA25" s="2" t="s">
        <v>40</v>
      </c>
      <c r="AB25" s="25">
        <f t="shared" si="11"/>
        <v>-0.69</v>
      </c>
      <c r="AC25" s="26">
        <v>0.30118065972222219</v>
      </c>
      <c r="AD25" s="24">
        <f t="shared" si="12"/>
        <v>-1.8703318968749993</v>
      </c>
      <c r="AE25" s="24">
        <v>-6.88</v>
      </c>
      <c r="AF25" s="24">
        <v>-18.349999999999898</v>
      </c>
      <c r="AG25" s="24">
        <v>0</v>
      </c>
    </row>
    <row r="26" spans="1:33" ht="15.75" customHeight="1">
      <c r="A26" s="2" t="s">
        <v>55</v>
      </c>
      <c r="B26" s="2"/>
      <c r="C26" s="15">
        <f t="shared" si="3"/>
        <v>41.328888888888883</v>
      </c>
      <c r="D26" s="16">
        <v>9</v>
      </c>
      <c r="E26" s="16">
        <v>0</v>
      </c>
      <c r="F26" s="15">
        <v>371.96</v>
      </c>
      <c r="G26" s="15">
        <v>0</v>
      </c>
      <c r="H26" s="17">
        <f t="shared" si="4"/>
        <v>0</v>
      </c>
      <c r="I26" s="17">
        <f t="shared" si="5"/>
        <v>0.19686257745288471</v>
      </c>
      <c r="J26" s="15">
        <f t="shared" si="2"/>
        <v>73.225004309374995</v>
      </c>
      <c r="K26" s="15">
        <f t="shared" si="6"/>
        <v>8.1361115899305556</v>
      </c>
      <c r="L26" s="16">
        <v>26</v>
      </c>
      <c r="M26" s="18">
        <f t="shared" si="7"/>
        <v>0.34615384615384615</v>
      </c>
      <c r="N26" s="16">
        <v>10</v>
      </c>
      <c r="O26" s="19">
        <f t="shared" ref="O26:P26" si="19">D26/7</f>
        <v>1.2857142857142858</v>
      </c>
      <c r="P26" s="19">
        <f t="shared" si="19"/>
        <v>0</v>
      </c>
      <c r="Q26" s="16">
        <f t="shared" si="9"/>
        <v>7</v>
      </c>
      <c r="R26" s="16"/>
      <c r="S26" s="27">
        <v>2.1677419354838712</v>
      </c>
      <c r="T26" s="2">
        <v>200</v>
      </c>
      <c r="U26" s="21" t="s">
        <v>53</v>
      </c>
      <c r="V26" s="22" t="s">
        <v>53</v>
      </c>
      <c r="W26" s="2">
        <v>0</v>
      </c>
      <c r="X26" s="23">
        <f t="shared" si="10"/>
        <v>0</v>
      </c>
      <c r="Y26" s="24"/>
      <c r="Z26" s="2">
        <v>0</v>
      </c>
      <c r="AA26" s="2" t="s">
        <v>40</v>
      </c>
      <c r="AB26" s="25">
        <f t="shared" si="11"/>
        <v>-0.69</v>
      </c>
      <c r="AC26" s="26">
        <v>0.30118065972222219</v>
      </c>
      <c r="AD26" s="24">
        <f t="shared" si="12"/>
        <v>-5.6109956906249989</v>
      </c>
      <c r="AE26" s="24">
        <v>-6.88</v>
      </c>
      <c r="AF26" s="24">
        <v>-19.489999999999998</v>
      </c>
      <c r="AG26" s="24">
        <v>0</v>
      </c>
    </row>
    <row r="27" spans="1:33" ht="15.75" customHeight="1">
      <c r="A27" s="2" t="s">
        <v>56</v>
      </c>
      <c r="B27" s="2"/>
      <c r="C27" s="15">
        <f t="shared" si="3"/>
        <v>40.99</v>
      </c>
      <c r="D27" s="16">
        <v>13</v>
      </c>
      <c r="E27" s="16">
        <v>0</v>
      </c>
      <c r="F27" s="15">
        <v>532.87</v>
      </c>
      <c r="G27" s="15">
        <v>0</v>
      </c>
      <c r="H27" s="17">
        <f t="shared" si="4"/>
        <v>0</v>
      </c>
      <c r="I27" s="17">
        <f t="shared" si="5"/>
        <v>0.19146269905769706</v>
      </c>
      <c r="J27" s="15">
        <f t="shared" si="2"/>
        <v>102.02472844687503</v>
      </c>
      <c r="K27" s="15">
        <f t="shared" si="6"/>
        <v>7.8480560343750021</v>
      </c>
      <c r="L27" s="16">
        <v>39</v>
      </c>
      <c r="M27" s="18">
        <f t="shared" si="7"/>
        <v>0.33333333333333331</v>
      </c>
      <c r="N27" s="16">
        <v>102</v>
      </c>
      <c r="O27" s="19">
        <f t="shared" ref="O27:P27" si="20">D27/7</f>
        <v>1.8571428571428572</v>
      </c>
      <c r="P27" s="19">
        <f t="shared" si="20"/>
        <v>0</v>
      </c>
      <c r="Q27" s="16">
        <f t="shared" si="9"/>
        <v>54</v>
      </c>
      <c r="R27" s="16"/>
      <c r="S27" s="27">
        <v>1.6137339055793991</v>
      </c>
      <c r="T27" s="2">
        <v>300</v>
      </c>
      <c r="U27" s="21" t="s">
        <v>53</v>
      </c>
      <c r="V27" s="22" t="s">
        <v>53</v>
      </c>
      <c r="W27" s="2">
        <v>0</v>
      </c>
      <c r="X27" s="23">
        <f t="shared" si="10"/>
        <v>0</v>
      </c>
      <c r="Y27" s="24"/>
      <c r="Z27" s="2">
        <v>0</v>
      </c>
      <c r="AA27" s="2" t="s">
        <v>40</v>
      </c>
      <c r="AB27" s="25">
        <f t="shared" si="11"/>
        <v>-0.69</v>
      </c>
      <c r="AC27" s="26">
        <v>0.30118065972222219</v>
      </c>
      <c r="AD27" s="24">
        <f t="shared" si="12"/>
        <v>-8.1047715531249978</v>
      </c>
      <c r="AE27" s="24">
        <v>-6.88</v>
      </c>
      <c r="AF27" s="24">
        <v>-19.489999999999998</v>
      </c>
      <c r="AG27" s="24">
        <v>0</v>
      </c>
    </row>
    <row r="28" spans="1:33" ht="15.75" customHeight="1">
      <c r="A28" s="2" t="s">
        <v>57</v>
      </c>
      <c r="B28" s="2"/>
      <c r="C28" s="15">
        <f t="shared" si="3"/>
        <v>40.347142857142856</v>
      </c>
      <c r="D28" s="16">
        <v>14</v>
      </c>
      <c r="E28" s="16">
        <v>0</v>
      </c>
      <c r="F28" s="15">
        <v>564.86</v>
      </c>
      <c r="G28" s="15">
        <v>0</v>
      </c>
      <c r="H28" s="17">
        <f t="shared" si="4"/>
        <v>0</v>
      </c>
      <c r="I28" s="17">
        <f t="shared" si="5"/>
        <v>0.18097012442242327</v>
      </c>
      <c r="J28" s="15">
        <f t="shared" si="2"/>
        <v>102.22278448125002</v>
      </c>
      <c r="K28" s="15">
        <f t="shared" si="6"/>
        <v>7.3016274629464295</v>
      </c>
      <c r="L28" s="16">
        <v>39</v>
      </c>
      <c r="M28" s="18">
        <f t="shared" si="7"/>
        <v>0.35897435897435898</v>
      </c>
      <c r="N28" s="16">
        <v>88</v>
      </c>
      <c r="O28" s="19">
        <f t="shared" ref="O28:P28" si="21">D28/7</f>
        <v>2</v>
      </c>
      <c r="P28" s="19">
        <f t="shared" si="21"/>
        <v>0</v>
      </c>
      <c r="Q28" s="16">
        <f t="shared" si="9"/>
        <v>44</v>
      </c>
      <c r="R28" s="16"/>
      <c r="S28" s="27">
        <v>2.2765957446808511</v>
      </c>
      <c r="T28" s="2">
        <v>300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/>
      <c r="Z28" s="2">
        <v>0</v>
      </c>
      <c r="AA28" s="2" t="s">
        <v>40</v>
      </c>
      <c r="AB28" s="25">
        <f t="shared" si="11"/>
        <v>-0.69</v>
      </c>
      <c r="AC28" s="26">
        <v>0.30118065972222219</v>
      </c>
      <c r="AD28" s="24">
        <f t="shared" si="12"/>
        <v>-8.7282155187499981</v>
      </c>
      <c r="AE28" s="24">
        <v>-6.88</v>
      </c>
      <c r="AF28" s="24">
        <v>-19.489999999999998</v>
      </c>
      <c r="AG28" s="24">
        <v>0</v>
      </c>
    </row>
    <row r="29" spans="1:33" ht="15.75" customHeight="1">
      <c r="A29" s="2" t="s">
        <v>58</v>
      </c>
      <c r="B29" s="2"/>
      <c r="C29" s="15">
        <f t="shared" si="3"/>
        <v>41.699677419354842</v>
      </c>
      <c r="D29" s="16">
        <v>31</v>
      </c>
      <c r="E29" s="16">
        <v>0</v>
      </c>
      <c r="F29" s="15">
        <v>1292.69</v>
      </c>
      <c r="G29" s="15">
        <v>0</v>
      </c>
      <c r="H29" s="17">
        <f t="shared" si="4"/>
        <v>0</v>
      </c>
      <c r="I29" s="17">
        <f t="shared" si="5"/>
        <v>0.20267019708176362</v>
      </c>
      <c r="J29" s="15">
        <f t="shared" si="2"/>
        <v>261.98973706562504</v>
      </c>
      <c r="K29" s="15">
        <f t="shared" si="6"/>
        <v>8.4512818408266135</v>
      </c>
      <c r="L29" s="16">
        <v>91</v>
      </c>
      <c r="M29" s="18">
        <f t="shared" si="7"/>
        <v>0.34065934065934067</v>
      </c>
      <c r="N29" s="16">
        <v>34</v>
      </c>
      <c r="O29" s="19">
        <f t="shared" ref="O29:P29" si="22">D29/7</f>
        <v>4.4285714285714288</v>
      </c>
      <c r="P29" s="19">
        <f t="shared" si="22"/>
        <v>0</v>
      </c>
      <c r="Q29" s="16">
        <f t="shared" si="9"/>
        <v>7</v>
      </c>
      <c r="R29" s="16"/>
      <c r="S29" s="27">
        <v>4.4341085271317828</v>
      </c>
      <c r="T29" s="2">
        <v>300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/>
      <c r="Z29" s="2">
        <v>0</v>
      </c>
      <c r="AA29" s="2" t="s">
        <v>40</v>
      </c>
      <c r="AB29" s="25">
        <f t="shared" si="11"/>
        <v>-0.69</v>
      </c>
      <c r="AC29" s="26">
        <v>0.30118065972222219</v>
      </c>
      <c r="AD29" s="24">
        <f t="shared" si="12"/>
        <v>-19.326762934374997</v>
      </c>
      <c r="AE29" s="24">
        <v>-6.88</v>
      </c>
      <c r="AF29" s="24">
        <v>-19.489999999999998</v>
      </c>
      <c r="AG29" s="24">
        <v>0</v>
      </c>
    </row>
    <row r="30" spans="1:33" ht="15.75" customHeight="1">
      <c r="A30" s="2" t="s">
        <v>59</v>
      </c>
      <c r="B30" s="2"/>
      <c r="C30" s="15">
        <f t="shared" si="3"/>
        <v>42.954912280701748</v>
      </c>
      <c r="D30" s="16">
        <v>57</v>
      </c>
      <c r="E30" s="16">
        <v>1</v>
      </c>
      <c r="F30" s="15">
        <v>2448.4299999999998</v>
      </c>
      <c r="G30" s="15">
        <v>0</v>
      </c>
      <c r="H30" s="17">
        <f t="shared" si="4"/>
        <v>0</v>
      </c>
      <c r="I30" s="17">
        <f t="shared" si="5"/>
        <v>0.22158656525176335</v>
      </c>
      <c r="J30" s="15">
        <f t="shared" si="2"/>
        <v>542.53919395937487</v>
      </c>
      <c r="K30" s="15">
        <f t="shared" si="6"/>
        <v>9.5182314729714896</v>
      </c>
      <c r="L30" s="16">
        <v>104</v>
      </c>
      <c r="M30" s="18">
        <f t="shared" si="7"/>
        <v>0.54807692307692313</v>
      </c>
      <c r="N30" s="16">
        <v>10</v>
      </c>
      <c r="O30" s="19">
        <f t="shared" ref="O30:P30" si="23">D30/7</f>
        <v>8.1428571428571423</v>
      </c>
      <c r="P30" s="19">
        <f t="shared" si="23"/>
        <v>0.14285714285714285</v>
      </c>
      <c r="Q30" s="16">
        <f t="shared" si="9"/>
        <v>1</v>
      </c>
      <c r="R30" s="16"/>
      <c r="S30" s="27">
        <v>0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Summary!A1:AD2000""),9,FALSE),"""")"),300)</f>
        <v>300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/>
      <c r="Z30" s="2">
        <v>0</v>
      </c>
      <c r="AA30" s="2" t="s">
        <v>40</v>
      </c>
      <c r="AB30" s="25">
        <f t="shared" si="11"/>
        <v>-0.69</v>
      </c>
      <c r="AC30" s="26">
        <v>0.30118065972222219</v>
      </c>
      <c r="AD30" s="24">
        <f t="shared" si="12"/>
        <v>-35.536306040624993</v>
      </c>
      <c r="AE30" s="24">
        <v>-6.88</v>
      </c>
      <c r="AF30" s="24">
        <v>-19.489999999999998</v>
      </c>
      <c r="AG30" s="24">
        <v>0</v>
      </c>
    </row>
    <row r="31" spans="1:33" ht="15.75" customHeight="1">
      <c r="A31" s="2" t="s">
        <v>128</v>
      </c>
      <c r="B31" s="2"/>
      <c r="C31" s="35">
        <f t="shared" si="3"/>
        <v>45.323333333333331</v>
      </c>
      <c r="D31" s="16">
        <v>3</v>
      </c>
      <c r="E31" s="16">
        <v>0</v>
      </c>
      <c r="F31" s="15">
        <v>135.97</v>
      </c>
      <c r="G31" s="15">
        <v>0</v>
      </c>
      <c r="H31" s="17">
        <f t="shared" ref="H31" si="24">G31/F31*-1</f>
        <v>0</v>
      </c>
      <c r="I31" s="17">
        <f t="shared" ref="I31" si="25">J31/F31</f>
        <v>0.25442500627436199</v>
      </c>
      <c r="J31" s="35">
        <f t="shared" ref="J31" si="26">F31*0.85+G31+AF31*D31+D31*AE31+AG31+AD31</f>
        <v>34.594168103125</v>
      </c>
      <c r="K31" s="35">
        <f t="shared" ref="K31" si="27">J31/D31</f>
        <v>11.531389367708334</v>
      </c>
      <c r="L31" s="16">
        <v>34</v>
      </c>
      <c r="M31" s="18">
        <f t="shared" si="7"/>
        <v>8.8235294117647065E-2</v>
      </c>
      <c r="N31" s="16">
        <v>0</v>
      </c>
      <c r="O31" s="19">
        <f t="shared" ref="O31" si="28">D31/7</f>
        <v>0.42857142857142855</v>
      </c>
      <c r="P31" s="19">
        <f t="shared" ref="P31" si="29">E31/7</f>
        <v>0</v>
      </c>
      <c r="Q31" s="16">
        <f t="shared" ref="Q31" si="30">ROUNDDOWN(N31/(O31+P31),0)</f>
        <v>0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3.2773109243697478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1">IFERROR(W31/D31,0)</f>
        <v>0</v>
      </c>
      <c r="Y31" s="24"/>
      <c r="Z31" s="2">
        <v>0</v>
      </c>
      <c r="AA31" s="2" t="s">
        <v>40</v>
      </c>
      <c r="AB31" s="25">
        <f t="shared" si="11"/>
        <v>-0.69</v>
      </c>
      <c r="AC31" s="26">
        <v>0.30118065972222219</v>
      </c>
      <c r="AD31" s="24">
        <f t="shared" si="12"/>
        <v>-1.8703318968749993</v>
      </c>
      <c r="AE31" s="24">
        <v>-6.88</v>
      </c>
      <c r="AF31" s="24">
        <v>-19.489999999999998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77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52.411764705882348</v>
      </c>
      <c r="D3" s="6">
        <f>SUM(D4:D99766)</f>
        <v>193</v>
      </c>
      <c r="E3" s="6"/>
      <c r="F3" s="5">
        <f t="shared" ref="F3:G3" si="0">SUM(F4:F99766)</f>
        <v>13011.08</v>
      </c>
      <c r="G3" s="5">
        <f t="shared" si="0"/>
        <v>-204.14</v>
      </c>
      <c r="H3" s="7">
        <f>G3/F3*-1</f>
        <v>1.5689704467269434E-2</v>
      </c>
      <c r="I3" s="7">
        <f ca="1">J3/F3</f>
        <v>0.1698957251019419</v>
      </c>
      <c r="J3" s="5">
        <f ca="1">SUM(J4:J99766)</f>
        <v>2210.5268709593743</v>
      </c>
      <c r="K3" s="5">
        <f ca="1">J3/D3</f>
        <v>11.453507103416447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24</v>
      </c>
      <c r="X3" s="13">
        <f>AVERAGE(X4:X99766)</f>
        <v>0.13225778286753895</v>
      </c>
      <c r="Y3" s="11">
        <f>ROUND(AVERAGE(Y4:Y99766),2)</f>
        <v>4.9000000000000004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SKUs!B2:BZ3000""),48,FALSE),"""")*-1"),-35.87)</f>
        <v>-35.869999999999997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64.989999999999995</v>
      </c>
      <c r="D18" s="16">
        <v>2</v>
      </c>
      <c r="E18" s="16">
        <v>0</v>
      </c>
      <c r="F18" s="15">
        <v>129.97999999999999</v>
      </c>
      <c r="G18" s="15">
        <v>-17.62</v>
      </c>
      <c r="H18" s="17">
        <f t="shared" ref="H18:H30" si="3">G18/F18*-1</f>
        <v>0.13555931681797201</v>
      </c>
      <c r="I18" s="17">
        <f t="shared" ref="I18:I30" si="4">J18/F18</f>
        <v>4.0159894743421944E-2</v>
      </c>
      <c r="J18" s="15">
        <f t="shared" ref="J18:J30" si="5">F18*0.85+G18+AF18*D18+D18*AE18+AG18+AD18</f>
        <v>5.2199831187499841</v>
      </c>
      <c r="K18" s="15">
        <f t="shared" ref="K18:K30" si="6">J18/D18</f>
        <v>2.6099915593749921</v>
      </c>
      <c r="L18" s="16">
        <v>7</v>
      </c>
      <c r="M18" s="18">
        <f t="shared" ref="M18:M31" si="7">IFERROR(D18/L18,"-")</f>
        <v>0.2857142857142857</v>
      </c>
      <c r="N18" s="16">
        <v>0</v>
      </c>
      <c r="O18" s="19">
        <f t="shared" ref="O18:P18" si="8">D18/7</f>
        <v>0.2857142857142857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0</v>
      </c>
      <c r="X18" s="23">
        <f t="shared" ref="X18:X30" si="10">IFERROR(W18/D18,0)</f>
        <v>0</v>
      </c>
      <c r="Y18" s="24">
        <f t="shared" ref="Y18:Y30" si="11">IFERROR(G18/(W18+Z18)*-1,0)</f>
        <v>0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0.44517315972222232</v>
      </c>
      <c r="AD18" s="24">
        <f t="shared" ref="AD18:AD31" si="13">IFERROR(AB18*AC18*D18*3,0)</f>
        <v>-1.8430168812500005</v>
      </c>
      <c r="AE18" s="24">
        <v>-9.2200000000000006</v>
      </c>
      <c r="AF18" s="24">
        <v>-33.68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65.626363636363635</v>
      </c>
      <c r="D19" s="28">
        <v>11</v>
      </c>
      <c r="E19" s="16">
        <v>0</v>
      </c>
      <c r="F19" s="15">
        <v>721.89</v>
      </c>
      <c r="G19" s="15">
        <v>-50.179999999999993</v>
      </c>
      <c r="H19" s="17">
        <f t="shared" si="3"/>
        <v>6.9511975508734003E-2</v>
      </c>
      <c r="I19" s="17">
        <f t="shared" ca="1" si="4"/>
        <v>7.9374845410138714E-2</v>
      </c>
      <c r="J19" s="15">
        <f t="shared" ca="1" si="5"/>
        <v>57.299907153125034</v>
      </c>
      <c r="K19" s="15">
        <f t="shared" ca="1" si="6"/>
        <v>5.2090824684659118</v>
      </c>
      <c r="L19" s="16">
        <v>30</v>
      </c>
      <c r="M19" s="18">
        <f t="shared" si="7"/>
        <v>0.36666666666666664</v>
      </c>
      <c r="N19" s="16">
        <v>74</v>
      </c>
      <c r="O19" s="19">
        <f t="shared" ref="O19:P19" si="14">D19/7</f>
        <v>1.5714285714285714</v>
      </c>
      <c r="P19" s="19">
        <f t="shared" si="14"/>
        <v>0</v>
      </c>
      <c r="Q19" s="16">
        <f t="shared" si="9"/>
        <v>47</v>
      </c>
      <c r="R19" s="16"/>
      <c r="S19" s="27">
        <v>0.37078651685393249</v>
      </c>
      <c r="T19" s="2"/>
      <c r="U19" s="21"/>
      <c r="V19" s="22"/>
      <c r="W19" s="2">
        <v>9</v>
      </c>
      <c r="X19" s="23">
        <f t="shared" si="10"/>
        <v>0.81818181818181823</v>
      </c>
      <c r="Y19" s="24">
        <f t="shared" si="11"/>
        <v>5.5755555555555549</v>
      </c>
      <c r="Z19" s="2">
        <v>0</v>
      </c>
      <c r="AA19" s="2" t="s">
        <v>40</v>
      </c>
      <c r="AB19" s="25">
        <f t="shared" si="12"/>
        <v>-0.69</v>
      </c>
      <c r="AC19" s="26">
        <v>0.44517315972222232</v>
      </c>
      <c r="AD19" s="24">
        <f t="shared" si="13"/>
        <v>-10.136592846875002</v>
      </c>
      <c r="AE19" s="24">
        <v>-9.2200000000000006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SKUs!B2:BZ3000""),48,false),"""")*-1"),-35.87)</f>
        <v>-35.869999999999997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66.539999999999992</v>
      </c>
      <c r="D20" s="16">
        <v>20</v>
      </c>
      <c r="E20" s="16">
        <v>0</v>
      </c>
      <c r="F20" s="15">
        <v>1330.8</v>
      </c>
      <c r="G20" s="15">
        <v>-35.659999999999997</v>
      </c>
      <c r="H20" s="17">
        <f t="shared" si="3"/>
        <v>2.6795912233243159E-2</v>
      </c>
      <c r="I20" s="17">
        <f t="shared" si="4"/>
        <v>0.16463017071498326</v>
      </c>
      <c r="J20" s="15">
        <f t="shared" si="5"/>
        <v>219.08983118749973</v>
      </c>
      <c r="K20" s="15">
        <f t="shared" si="6"/>
        <v>10.954491559374986</v>
      </c>
      <c r="L20" s="16">
        <v>26</v>
      </c>
      <c r="M20" s="18">
        <f t="shared" si="7"/>
        <v>0.76923076923076927</v>
      </c>
      <c r="N20" s="16">
        <v>68</v>
      </c>
      <c r="O20" s="19">
        <f t="shared" ref="O20:P20" si="15">D20/7</f>
        <v>2.8571428571428572</v>
      </c>
      <c r="P20" s="19">
        <f t="shared" si="15"/>
        <v>0</v>
      </c>
      <c r="Q20" s="16">
        <f t="shared" si="9"/>
        <v>23</v>
      </c>
      <c r="R20" s="16"/>
      <c r="S20" s="27">
        <v>1.367647058823529</v>
      </c>
      <c r="T20" s="2"/>
      <c r="U20" s="21"/>
      <c r="V20" s="22"/>
      <c r="W20" s="2">
        <v>6</v>
      </c>
      <c r="X20" s="23">
        <f t="shared" si="10"/>
        <v>0.3</v>
      </c>
      <c r="Y20" s="24">
        <f t="shared" si="11"/>
        <v>5.9433333333333325</v>
      </c>
      <c r="Z20" s="2">
        <v>0</v>
      </c>
      <c r="AA20" s="2" t="s">
        <v>40</v>
      </c>
      <c r="AB20" s="25">
        <f t="shared" si="12"/>
        <v>-0.69</v>
      </c>
      <c r="AC20" s="26">
        <v>0.44517315972222232</v>
      </c>
      <c r="AD20" s="24">
        <f t="shared" si="13"/>
        <v>-18.430168812500003</v>
      </c>
      <c r="AE20" s="24">
        <v>-9.2200000000000006</v>
      </c>
      <c r="AF20" s="24">
        <v>-33.68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67.989999999999995</v>
      </c>
      <c r="D21" s="16">
        <v>4</v>
      </c>
      <c r="E21" s="16">
        <v>0</v>
      </c>
      <c r="F21" s="15">
        <v>271.95999999999998</v>
      </c>
      <c r="G21" s="15">
        <v>-11.51</v>
      </c>
      <c r="H21" s="17">
        <f t="shared" si="3"/>
        <v>4.2322400352993089E-2</v>
      </c>
      <c r="I21" s="17">
        <f t="shared" si="4"/>
        <v>0.16314886835380193</v>
      </c>
      <c r="J21" s="15">
        <f t="shared" si="5"/>
        <v>44.369966237499973</v>
      </c>
      <c r="K21" s="15">
        <f t="shared" si="6"/>
        <v>11.092491559374993</v>
      </c>
      <c r="L21" s="16">
        <v>20</v>
      </c>
      <c r="M21" s="18">
        <f t="shared" si="7"/>
        <v>0.2</v>
      </c>
      <c r="N21" s="16">
        <v>61</v>
      </c>
      <c r="O21" s="19">
        <f t="shared" ref="O21:P21" si="16">D21/7</f>
        <v>0.5714285714285714</v>
      </c>
      <c r="P21" s="19">
        <f t="shared" si="16"/>
        <v>0</v>
      </c>
      <c r="Q21" s="16">
        <f t="shared" si="9"/>
        <v>106</v>
      </c>
      <c r="R21" s="16"/>
      <c r="S21" s="27">
        <v>1.741935483870968</v>
      </c>
      <c r="T21" s="2"/>
      <c r="U21" s="21"/>
      <c r="V21" s="22"/>
      <c r="W21" s="2">
        <v>1</v>
      </c>
      <c r="X21" s="23">
        <f t="shared" si="10"/>
        <v>0.25</v>
      </c>
      <c r="Y21" s="24">
        <f t="shared" si="11"/>
        <v>11.51</v>
      </c>
      <c r="Z21" s="2">
        <v>0</v>
      </c>
      <c r="AA21" s="2" t="s">
        <v>40</v>
      </c>
      <c r="AB21" s="25">
        <f t="shared" si="12"/>
        <v>-0.69</v>
      </c>
      <c r="AC21" s="26">
        <v>0.44517315972222232</v>
      </c>
      <c r="AD21" s="24">
        <f t="shared" si="13"/>
        <v>-3.686033762500001</v>
      </c>
      <c r="AE21" s="24">
        <v>-9.2200000000000006</v>
      </c>
      <c r="AF21" s="24">
        <v>-33.68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67.989999999999981</v>
      </c>
      <c r="D22" s="16">
        <v>6</v>
      </c>
      <c r="E22" s="16">
        <v>0</v>
      </c>
      <c r="F22" s="15">
        <v>407.93999999999988</v>
      </c>
      <c r="G22" s="15">
        <v>0</v>
      </c>
      <c r="H22" s="17">
        <f t="shared" si="3"/>
        <v>0</v>
      </c>
      <c r="I22" s="17">
        <f t="shared" ca="1" si="4"/>
        <v>0.17326064949808784</v>
      </c>
      <c r="J22" s="15">
        <f t="shared" ca="1" si="5"/>
        <v>70.679949356249935</v>
      </c>
      <c r="K22" s="15">
        <f t="shared" ca="1" si="6"/>
        <v>11.77999155937499</v>
      </c>
      <c r="L22" s="16">
        <v>26</v>
      </c>
      <c r="M22" s="18">
        <f t="shared" si="7"/>
        <v>0.23076923076923078</v>
      </c>
      <c r="N22" s="16">
        <v>57</v>
      </c>
      <c r="O22" s="19">
        <f t="shared" ref="O22:P22" si="17">D22/7</f>
        <v>0.8571428571428571</v>
      </c>
      <c r="P22" s="19">
        <f t="shared" si="17"/>
        <v>0</v>
      </c>
      <c r="Q22" s="16">
        <f t="shared" si="9"/>
        <v>66</v>
      </c>
      <c r="R22" s="16"/>
      <c r="S22" s="27">
        <v>0.72670807453416153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0.44517315972222232</v>
      </c>
      <c r="AD22" s="24">
        <f t="shared" si="13"/>
        <v>-5.5290506437500015</v>
      </c>
      <c r="AE22" s="24">
        <v>-9.2200000000000006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SKUs!B2:BZ3000""),48,false),"""")*-1"),-35.87)</f>
        <v>-35.869999999999997</v>
      </c>
      <c r="AG22" s="24">
        <v>0</v>
      </c>
    </row>
    <row r="23" spans="1:33" ht="15.75" customHeight="1">
      <c r="A23" s="2" t="s">
        <v>51</v>
      </c>
      <c r="B23" s="2"/>
      <c r="C23" s="15">
        <f t="shared" si="2"/>
        <v>67.289999999999992</v>
      </c>
      <c r="D23" s="16">
        <v>10</v>
      </c>
      <c r="E23" s="16">
        <v>0</v>
      </c>
      <c r="F23" s="15">
        <v>672.9</v>
      </c>
      <c r="G23" s="15">
        <v>0</v>
      </c>
      <c r="H23" s="17">
        <f t="shared" si="3"/>
        <v>0</v>
      </c>
      <c r="I23" s="17">
        <f t="shared" si="4"/>
        <v>0.1987664074806805</v>
      </c>
      <c r="J23" s="15">
        <f t="shared" si="5"/>
        <v>133.7499155937499</v>
      </c>
      <c r="K23" s="15">
        <f t="shared" si="6"/>
        <v>13.37499155937499</v>
      </c>
      <c r="L23" s="16">
        <v>28</v>
      </c>
      <c r="M23" s="18">
        <f t="shared" si="7"/>
        <v>0.35714285714285715</v>
      </c>
      <c r="N23" s="16">
        <v>46</v>
      </c>
      <c r="O23" s="19">
        <f t="shared" ref="O23:P23" si="18">D23/7</f>
        <v>1.4285714285714286</v>
      </c>
      <c r="P23" s="19">
        <f t="shared" si="18"/>
        <v>0</v>
      </c>
      <c r="Q23" s="16">
        <f t="shared" si="9"/>
        <v>32</v>
      </c>
      <c r="R23" s="16"/>
      <c r="S23" s="27">
        <v>1.0137931034482759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0.44517315972222232</v>
      </c>
      <c r="AD23" s="24">
        <f t="shared" si="13"/>
        <v>-9.2150844062500017</v>
      </c>
      <c r="AE23" s="24">
        <v>-9.2200000000000006</v>
      </c>
      <c r="AF23" s="24">
        <v>-33.68</v>
      </c>
      <c r="AG23" s="24">
        <v>0</v>
      </c>
    </row>
    <row r="24" spans="1:33" ht="15.75" customHeight="1">
      <c r="A24" s="2" t="s">
        <v>52</v>
      </c>
      <c r="B24" s="2"/>
      <c r="C24" s="15">
        <f t="shared" si="2"/>
        <v>64.077391304347827</v>
      </c>
      <c r="D24" s="16">
        <v>23</v>
      </c>
      <c r="E24" s="16">
        <v>0</v>
      </c>
      <c r="F24" s="15">
        <v>1473.78</v>
      </c>
      <c r="G24" s="15">
        <v>0</v>
      </c>
      <c r="H24" s="17">
        <f t="shared" si="3"/>
        <v>0</v>
      </c>
      <c r="I24" s="17">
        <f t="shared" si="4"/>
        <v>0.17454321938527118</v>
      </c>
      <c r="J24" s="15">
        <f t="shared" si="5"/>
        <v>257.23830586562497</v>
      </c>
      <c r="K24" s="15">
        <f t="shared" si="6"/>
        <v>11.184274168070651</v>
      </c>
      <c r="L24" s="16">
        <v>55</v>
      </c>
      <c r="M24" s="18">
        <f t="shared" si="7"/>
        <v>0.41818181818181815</v>
      </c>
      <c r="N24" s="16">
        <v>17</v>
      </c>
      <c r="O24" s="19">
        <f t="shared" ref="O24:P24" si="19">D24/7</f>
        <v>3.2857142857142856</v>
      </c>
      <c r="P24" s="19">
        <f t="shared" si="19"/>
        <v>0</v>
      </c>
      <c r="Q24" s="16">
        <f t="shared" si="9"/>
        <v>5</v>
      </c>
      <c r="R24" s="16"/>
      <c r="S24" s="27">
        <v>3.3406593406593408</v>
      </c>
      <c r="T24" s="2">
        <v>200</v>
      </c>
      <c r="U24" s="21">
        <v>100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0.44517315972222232</v>
      </c>
      <c r="AD24" s="24">
        <f t="shared" si="13"/>
        <v>-21.194694134375005</v>
      </c>
      <c r="AE24" s="24">
        <v>-8.68</v>
      </c>
      <c r="AF24" s="24">
        <v>-33.68</v>
      </c>
      <c r="AG24" s="24">
        <v>0</v>
      </c>
    </row>
    <row r="25" spans="1:33" ht="15.75" customHeight="1">
      <c r="A25" s="2" t="s">
        <v>54</v>
      </c>
      <c r="B25" s="2"/>
      <c r="C25" s="15">
        <f t="shared" si="2"/>
        <v>66.989999999999995</v>
      </c>
      <c r="D25" s="16">
        <v>14</v>
      </c>
      <c r="E25" s="16">
        <v>0</v>
      </c>
      <c r="F25" s="15">
        <v>937.8599999999999</v>
      </c>
      <c r="G25" s="15">
        <v>0</v>
      </c>
      <c r="H25" s="17">
        <f t="shared" si="3"/>
        <v>0</v>
      </c>
      <c r="I25" s="17">
        <f t="shared" si="4"/>
        <v>0.20391090549895505</v>
      </c>
      <c r="J25" s="15">
        <f t="shared" si="5"/>
        <v>191.23988183124996</v>
      </c>
      <c r="K25" s="15">
        <f t="shared" si="6"/>
        <v>13.659991559374998</v>
      </c>
      <c r="L25" s="16">
        <v>54</v>
      </c>
      <c r="M25" s="18">
        <f t="shared" si="7"/>
        <v>0.25925925925925924</v>
      </c>
      <c r="N25" s="16">
        <v>7</v>
      </c>
      <c r="O25" s="19">
        <f t="shared" ref="O25:P25" si="20">D25/7</f>
        <v>2</v>
      </c>
      <c r="P25" s="19">
        <f t="shared" si="20"/>
        <v>0</v>
      </c>
      <c r="Q25" s="16">
        <f t="shared" si="9"/>
        <v>3</v>
      </c>
      <c r="R25" s="16"/>
      <c r="S25" s="27">
        <v>4.7027027027027026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0.44517315972222232</v>
      </c>
      <c r="AD25" s="24">
        <f t="shared" si="13"/>
        <v>-12.901118168750003</v>
      </c>
      <c r="AE25" s="24">
        <v>-8.68</v>
      </c>
      <c r="AF25" s="24">
        <v>-33.68</v>
      </c>
      <c r="AG25" s="24">
        <v>0</v>
      </c>
    </row>
    <row r="26" spans="1:33" ht="15.75" customHeight="1">
      <c r="A26" s="2" t="s">
        <v>55</v>
      </c>
      <c r="B26" s="2"/>
      <c r="C26" s="15">
        <f t="shared" si="2"/>
        <v>66.989999999999995</v>
      </c>
      <c r="D26" s="16">
        <v>8</v>
      </c>
      <c r="E26" s="16">
        <v>0</v>
      </c>
      <c r="F26" s="15">
        <v>535.91999999999996</v>
      </c>
      <c r="G26" s="15">
        <v>0</v>
      </c>
      <c r="H26" s="17">
        <f t="shared" si="3"/>
        <v>0</v>
      </c>
      <c r="I26" s="17">
        <f t="shared" si="4"/>
        <v>0.17121945901440505</v>
      </c>
      <c r="J26" s="15">
        <f t="shared" si="5"/>
        <v>91.759932474999943</v>
      </c>
      <c r="K26" s="15">
        <f t="shared" si="6"/>
        <v>11.469991559374993</v>
      </c>
      <c r="L26" s="16">
        <v>12</v>
      </c>
      <c r="M26" s="18">
        <f t="shared" si="7"/>
        <v>0.66666666666666663</v>
      </c>
      <c r="N26" s="16">
        <v>2</v>
      </c>
      <c r="O26" s="19">
        <f t="shared" ref="O26:P26" si="21">D26/7</f>
        <v>1.1428571428571428</v>
      </c>
      <c r="P26" s="19">
        <f t="shared" si="21"/>
        <v>0</v>
      </c>
      <c r="Q26" s="16">
        <f t="shared" si="9"/>
        <v>1</v>
      </c>
      <c r="R26" s="16"/>
      <c r="S26" s="27">
        <v>2.3803680981595088</v>
      </c>
      <c r="T26" s="2">
        <v>200</v>
      </c>
      <c r="U26" s="21">
        <v>100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40</v>
      </c>
      <c r="AB26" s="25">
        <f t="shared" si="12"/>
        <v>-0.69</v>
      </c>
      <c r="AC26" s="26">
        <v>0.44517315972222232</v>
      </c>
      <c r="AD26" s="24">
        <f t="shared" si="13"/>
        <v>-7.3720675250000021</v>
      </c>
      <c r="AE26" s="24">
        <v>-8.68</v>
      </c>
      <c r="AF26" s="24">
        <v>-35.869999999999997</v>
      </c>
      <c r="AG26" s="24">
        <v>0</v>
      </c>
    </row>
    <row r="27" spans="1:33" ht="15.75" customHeight="1">
      <c r="A27" s="2" t="s">
        <v>56</v>
      </c>
      <c r="B27" s="2"/>
      <c r="C27" s="15">
        <f t="shared" si="2"/>
        <v>66.989999999999995</v>
      </c>
      <c r="D27" s="16">
        <v>3</v>
      </c>
      <c r="E27" s="16">
        <v>0</v>
      </c>
      <c r="F27" s="15">
        <v>200.97</v>
      </c>
      <c r="G27" s="15">
        <v>0</v>
      </c>
      <c r="H27" s="17">
        <f t="shared" si="3"/>
        <v>0</v>
      </c>
      <c r="I27" s="17">
        <f t="shared" si="4"/>
        <v>0.17121945901440522</v>
      </c>
      <c r="J27" s="15">
        <f t="shared" si="5"/>
        <v>34.409974678125018</v>
      </c>
      <c r="K27" s="15">
        <f t="shared" si="6"/>
        <v>11.469991559375005</v>
      </c>
      <c r="L27" s="16">
        <v>11</v>
      </c>
      <c r="M27" s="18">
        <f t="shared" si="7"/>
        <v>0.27272727272727271</v>
      </c>
      <c r="N27" s="16">
        <v>99</v>
      </c>
      <c r="O27" s="19">
        <f t="shared" ref="O27:P27" si="22">D27/7</f>
        <v>0.42857142857142855</v>
      </c>
      <c r="P27" s="19">
        <f t="shared" si="22"/>
        <v>0</v>
      </c>
      <c r="Q27" s="16">
        <f t="shared" si="9"/>
        <v>231</v>
      </c>
      <c r="R27" s="16"/>
      <c r="S27" s="27">
        <v>1.580645161290323</v>
      </c>
      <c r="T27" s="2">
        <v>400</v>
      </c>
      <c r="U27" s="21">
        <v>44384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0.44517315972222232</v>
      </c>
      <c r="AD27" s="24">
        <f t="shared" si="13"/>
        <v>-2.7645253218750008</v>
      </c>
      <c r="AE27" s="24">
        <v>-8.68</v>
      </c>
      <c r="AF27" s="24">
        <v>-35.869999999999997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67.682307692307688</v>
      </c>
      <c r="D28" s="16">
        <v>13</v>
      </c>
      <c r="E28" s="16">
        <v>0</v>
      </c>
      <c r="F28" s="15">
        <v>879.86999999999989</v>
      </c>
      <c r="G28" s="15">
        <v>-28.91</v>
      </c>
      <c r="H28" s="17">
        <f t="shared" si="3"/>
        <v>3.2857126620978103E-2</v>
      </c>
      <c r="I28" s="17">
        <f t="shared" si="4"/>
        <v>0.14530543179319103</v>
      </c>
      <c r="J28" s="15">
        <f t="shared" si="5"/>
        <v>127.84989027187497</v>
      </c>
      <c r="K28" s="15">
        <f t="shared" si="6"/>
        <v>9.8346069439903818</v>
      </c>
      <c r="L28" s="16">
        <v>35</v>
      </c>
      <c r="M28" s="18">
        <f t="shared" si="7"/>
        <v>0.37142857142857144</v>
      </c>
      <c r="N28" s="16">
        <v>86</v>
      </c>
      <c r="O28" s="19">
        <f t="shared" ref="O28:P28" si="23">D28/7</f>
        <v>1.8571428571428572</v>
      </c>
      <c r="P28" s="19">
        <f t="shared" si="23"/>
        <v>0</v>
      </c>
      <c r="Q28" s="16">
        <f t="shared" si="9"/>
        <v>46</v>
      </c>
      <c r="R28" s="16"/>
      <c r="S28" s="27">
        <v>2.1674876847290641</v>
      </c>
      <c r="T28" s="2">
        <v>300</v>
      </c>
      <c r="U28" s="21" t="s">
        <v>53</v>
      </c>
      <c r="V28" s="22" t="s">
        <v>53</v>
      </c>
      <c r="W28" s="2">
        <v>1</v>
      </c>
      <c r="X28" s="23">
        <f t="shared" si="10"/>
        <v>7.6923076923076927E-2</v>
      </c>
      <c r="Y28" s="24">
        <f t="shared" si="11"/>
        <v>28.91</v>
      </c>
      <c r="Z28" s="2">
        <v>0</v>
      </c>
      <c r="AA28" s="2" t="s">
        <v>40</v>
      </c>
      <c r="AB28" s="25">
        <f t="shared" si="12"/>
        <v>-0.69</v>
      </c>
      <c r="AC28" s="26">
        <v>0.44517315972222232</v>
      </c>
      <c r="AD28" s="24">
        <f t="shared" si="13"/>
        <v>-11.979609728125002</v>
      </c>
      <c r="AE28" s="24">
        <v>-8.68</v>
      </c>
      <c r="AF28" s="24">
        <v>-35.869999999999997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68.739999999999995</v>
      </c>
      <c r="D29" s="16">
        <v>12</v>
      </c>
      <c r="E29" s="16">
        <v>0</v>
      </c>
      <c r="F29" s="15">
        <v>824.87999999999988</v>
      </c>
      <c r="G29" s="15">
        <v>-40.65</v>
      </c>
      <c r="H29" s="17">
        <f t="shared" si="3"/>
        <v>4.9279895257492004E-2</v>
      </c>
      <c r="I29" s="17">
        <f t="shared" si="4"/>
        <v>0.13922012742762585</v>
      </c>
      <c r="J29" s="15">
        <f t="shared" si="5"/>
        <v>114.83989871249999</v>
      </c>
      <c r="K29" s="15">
        <f t="shared" si="6"/>
        <v>9.5699915593749996</v>
      </c>
      <c r="L29" s="16">
        <v>69</v>
      </c>
      <c r="M29" s="18">
        <f t="shared" si="7"/>
        <v>0.17391304347826086</v>
      </c>
      <c r="N29" s="16">
        <v>46</v>
      </c>
      <c r="O29" s="19">
        <f t="shared" ref="O29:P29" si="24">D29/7</f>
        <v>1.7142857142857142</v>
      </c>
      <c r="P29" s="19">
        <f t="shared" si="24"/>
        <v>0</v>
      </c>
      <c r="Q29" s="16">
        <f t="shared" si="9"/>
        <v>26</v>
      </c>
      <c r="R29" s="16"/>
      <c r="S29" s="27">
        <v>3.9694656488549618</v>
      </c>
      <c r="T29" s="2">
        <v>300</v>
      </c>
      <c r="U29" s="21" t="s">
        <v>53</v>
      </c>
      <c r="V29" s="22" t="s">
        <v>53</v>
      </c>
      <c r="W29" s="2">
        <v>4</v>
      </c>
      <c r="X29" s="23">
        <f t="shared" si="10"/>
        <v>0.33333333333333331</v>
      </c>
      <c r="Y29" s="24">
        <f t="shared" si="11"/>
        <v>10.1625</v>
      </c>
      <c r="Z29" s="2">
        <v>0</v>
      </c>
      <c r="AA29" s="2" t="s">
        <v>40</v>
      </c>
      <c r="AB29" s="25">
        <f t="shared" si="12"/>
        <v>-0.69</v>
      </c>
      <c r="AC29" s="26">
        <v>0.44517315972222232</v>
      </c>
      <c r="AD29" s="24">
        <f t="shared" si="13"/>
        <v>-11.058101287500003</v>
      </c>
      <c r="AE29" s="24">
        <v>-8.68</v>
      </c>
      <c r="AF29" s="24">
        <v>-35.869999999999997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68.990000000000009</v>
      </c>
      <c r="D30" s="16">
        <v>41</v>
      </c>
      <c r="E30" s="16">
        <v>0</v>
      </c>
      <c r="F30" s="15">
        <v>2828.59</v>
      </c>
      <c r="G30" s="15">
        <v>-19.61</v>
      </c>
      <c r="H30" s="17">
        <f t="shared" si="3"/>
        <v>6.9327827645576058E-3</v>
      </c>
      <c r="I30" s="17">
        <f t="shared" si="4"/>
        <v>0.18396432637263618</v>
      </c>
      <c r="J30" s="15">
        <f t="shared" si="5"/>
        <v>520.35965393437505</v>
      </c>
      <c r="K30" s="15">
        <f t="shared" si="6"/>
        <v>12.691698876448172</v>
      </c>
      <c r="L30" s="16">
        <v>89</v>
      </c>
      <c r="M30" s="18">
        <f t="shared" si="7"/>
        <v>0.4606741573033708</v>
      </c>
      <c r="N30" s="16">
        <v>30</v>
      </c>
      <c r="O30" s="19">
        <f t="shared" ref="O30:P30" si="25">D30/7</f>
        <v>5.8571428571428568</v>
      </c>
      <c r="P30" s="19">
        <f t="shared" si="25"/>
        <v>0</v>
      </c>
      <c r="Q30" s="16">
        <f t="shared" si="9"/>
        <v>5</v>
      </c>
      <c r="R30" s="16"/>
      <c r="S30" s="27">
        <v>3.0935960591133012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Summary!A1:AD2000""),9,FALSE),"""")"),300)</f>
        <v>300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3</v>
      </c>
      <c r="X30" s="23">
        <f t="shared" si="10"/>
        <v>7.3170731707317069E-2</v>
      </c>
      <c r="Y30" s="24">
        <f t="shared" si="11"/>
        <v>6.5366666666666662</v>
      </c>
      <c r="Z30" s="2">
        <v>0</v>
      </c>
      <c r="AA30" s="2" t="s">
        <v>40</v>
      </c>
      <c r="AB30" s="25">
        <f t="shared" si="12"/>
        <v>-0.69</v>
      </c>
      <c r="AC30" s="26">
        <v>0.44517315972222232</v>
      </c>
      <c r="AD30" s="24">
        <f t="shared" si="13"/>
        <v>-37.781846065625004</v>
      </c>
      <c r="AE30" s="24">
        <v>-8.68</v>
      </c>
      <c r="AF30" s="24">
        <v>-35.869999999999997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68.989999999999995</v>
      </c>
      <c r="D31" s="16">
        <v>26</v>
      </c>
      <c r="E31" s="16">
        <v>0</v>
      </c>
      <c r="F31" s="15">
        <v>1793.74</v>
      </c>
      <c r="G31" s="15">
        <v>0</v>
      </c>
      <c r="H31" s="17">
        <f t="shared" ref="H31" si="26">G31/F31*-1</f>
        <v>0</v>
      </c>
      <c r="I31" s="17">
        <f t="shared" ref="I31" si="27">J31/F31</f>
        <v>0.19089710913719377</v>
      </c>
      <c r="J31" s="35">
        <f t="shared" ref="J31" si="28">F31*0.85+G31+AF31*D31+D31*AE31+AG31+AD31</f>
        <v>342.41978054374994</v>
      </c>
      <c r="K31" s="35">
        <f t="shared" ref="K31" si="29">J31/D31</f>
        <v>13.169991559374997</v>
      </c>
      <c r="L31" s="16">
        <v>57</v>
      </c>
      <c r="M31" s="18">
        <f t="shared" si="7"/>
        <v>0.45614035087719296</v>
      </c>
      <c r="N31" s="16">
        <v>0</v>
      </c>
      <c r="O31" s="19">
        <f t="shared" ref="O31" si="30">D31/7</f>
        <v>3.7142857142857144</v>
      </c>
      <c r="P31" s="19">
        <f t="shared" ref="P31" si="31">E31/7</f>
        <v>0</v>
      </c>
      <c r="Q31" s="16">
        <f t="shared" ref="Q31" si="32">ROUNDDOWN(N31/(O31+P31),0)</f>
        <v>0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2.924901185770751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3">IFERROR(W31/D31,0)</f>
        <v>0</v>
      </c>
      <c r="Y31" s="24">
        <f t="shared" ref="Y31" si="34">IFERROR(G31/(W31+Z31)*-1,0)</f>
        <v>0</v>
      </c>
      <c r="Z31" s="2">
        <v>0</v>
      </c>
      <c r="AA31" s="2" t="s">
        <v>40</v>
      </c>
      <c r="AB31" s="25">
        <f t="shared" si="12"/>
        <v>-0.69</v>
      </c>
      <c r="AC31" s="26">
        <v>0.44517315972222232</v>
      </c>
      <c r="AD31" s="24">
        <f t="shared" si="13"/>
        <v>-23.959219456250004</v>
      </c>
      <c r="AE31" s="24">
        <v>-8.68</v>
      </c>
      <c r="AF31" s="24">
        <v>-35.869999999999997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78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7.1764705882352935</v>
      </c>
      <c r="D3" s="6">
        <f>SUM(D4:D99766)</f>
        <v>129</v>
      </c>
      <c r="E3" s="6"/>
      <c r="F3" s="5">
        <f t="shared" ref="F3:G3" si="0">SUM(F4:F99766)</f>
        <v>1255.99</v>
      </c>
      <c r="G3" s="5">
        <f t="shared" si="0"/>
        <v>-121.12</v>
      </c>
      <c r="H3" s="7">
        <f>G3/F3*-1</f>
        <v>9.643388880484717E-2</v>
      </c>
      <c r="I3" s="7">
        <f ca="1">J3/F3</f>
        <v>0.13200916383341033</v>
      </c>
      <c r="J3" s="5">
        <f ca="1">SUM(J4:J99766)</f>
        <v>165.80218968312502</v>
      </c>
      <c r="K3" s="5">
        <f ca="1">J3/D3</f>
        <v>1.2852882921172482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30</v>
      </c>
      <c r="X3" s="13">
        <f>AVERAGE(X4:X99766)</f>
        <v>0.17772108843537415</v>
      </c>
      <c r="Y3" s="11">
        <f>ROUND(AVERAGE(Y4:Y99766),2)</f>
        <v>3.09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SKUs!B2:BZ3000""),48,FALSE),"""")*-1"),-2.46)</f>
        <v>-2.46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9.99</v>
      </c>
      <c r="D18" s="16">
        <v>12</v>
      </c>
      <c r="E18" s="16">
        <v>0</v>
      </c>
      <c r="F18" s="15">
        <v>119.88</v>
      </c>
      <c r="G18" s="15">
        <v>-18.5</v>
      </c>
      <c r="H18" s="17">
        <f t="shared" ref="H18:H30" si="3">G18/F18*-1</f>
        <v>0.15432098765432101</v>
      </c>
      <c r="I18" s="17">
        <f t="shared" ref="I18:I30" si="4">J18/F18</f>
        <v>0.10554677909159163</v>
      </c>
      <c r="J18" s="15">
        <f t="shared" ref="J18:J30" si="5">F18*0.85+G18+AF18*D18+D18*AE18+AG18+AD18</f>
        <v>12.652947877500004</v>
      </c>
      <c r="K18" s="15">
        <f t="shared" ref="K18:K30" si="6">J18/D18</f>
        <v>1.0544123231250004</v>
      </c>
      <c r="L18" s="16">
        <v>7</v>
      </c>
      <c r="M18" s="18">
        <f t="shared" ref="M18:M31" si="7">IFERROR(D18/L18,"-")</f>
        <v>1.7142857142857142</v>
      </c>
      <c r="N18" s="16">
        <v>0</v>
      </c>
      <c r="O18" s="19">
        <f t="shared" ref="O18:P18" si="8">D18/7</f>
        <v>1.7142857142857142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12</v>
      </c>
      <c r="X18" s="23">
        <f t="shared" ref="X18:X30" si="10">IFERROR(W18/D18,0)</f>
        <v>1</v>
      </c>
      <c r="Y18" s="24">
        <f t="shared" ref="Y18:Y30" si="11">IFERROR(G18/(W18+Z18)*-1,0)</f>
        <v>1.5416666666666667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5.5758942129629632E-2</v>
      </c>
      <c r="AD18" s="24">
        <f t="shared" ref="AD18:AD31" si="13">IFERROR(AB18*AC18*D18*3,0)</f>
        <v>-1.3850521225000001</v>
      </c>
      <c r="AE18" s="24">
        <v>-3.48</v>
      </c>
      <c r="AF18" s="24">
        <v>-2.2999999999999998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9.9992857142857154</v>
      </c>
      <c r="D19" s="28">
        <v>28</v>
      </c>
      <c r="E19" s="16">
        <v>0</v>
      </c>
      <c r="F19" s="15">
        <v>279.98</v>
      </c>
      <c r="G19" s="15">
        <v>-28.83</v>
      </c>
      <c r="H19" s="17">
        <f t="shared" si="3"/>
        <v>0.10297164083148795</v>
      </c>
      <c r="I19" s="17">
        <f t="shared" ca="1" si="4"/>
        <v>0.14144300205074181</v>
      </c>
      <c r="J19" s="15">
        <f t="shared" ca="1" si="5"/>
        <v>39.601211714166695</v>
      </c>
      <c r="K19" s="15">
        <f t="shared" ca="1" si="6"/>
        <v>1.4143289897916678</v>
      </c>
      <c r="L19" s="16">
        <v>36</v>
      </c>
      <c r="M19" s="18">
        <f t="shared" si="7"/>
        <v>0.77777777777777779</v>
      </c>
      <c r="N19" s="16">
        <v>51</v>
      </c>
      <c r="O19" s="19">
        <f t="shared" ref="O19:P19" si="14">D19/7</f>
        <v>4</v>
      </c>
      <c r="P19" s="19">
        <f t="shared" si="14"/>
        <v>0</v>
      </c>
      <c r="Q19" s="16">
        <f t="shared" si="9"/>
        <v>12</v>
      </c>
      <c r="R19" s="16"/>
      <c r="S19" s="27">
        <v>0.89610389610389607</v>
      </c>
      <c r="T19" s="2"/>
      <c r="U19" s="21"/>
      <c r="V19" s="22"/>
      <c r="W19" s="2">
        <v>5</v>
      </c>
      <c r="X19" s="23">
        <f t="shared" si="10"/>
        <v>0.17857142857142858</v>
      </c>
      <c r="Y19" s="24">
        <f t="shared" si="11"/>
        <v>5.766</v>
      </c>
      <c r="Z19" s="2">
        <v>0</v>
      </c>
      <c r="AA19" s="2" t="s">
        <v>40</v>
      </c>
      <c r="AB19" s="25">
        <f t="shared" si="12"/>
        <v>-0.69</v>
      </c>
      <c r="AC19" s="26">
        <v>5.5758942129629632E-2</v>
      </c>
      <c r="AD19" s="24">
        <f t="shared" si="13"/>
        <v>-3.2317882858333329</v>
      </c>
      <c r="AE19" s="24">
        <v>-3.48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SKUs!B2:BZ3000""),48,false),"""")*-1"),-2.46)</f>
        <v>-2.46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9.9924999999999997</v>
      </c>
      <c r="D20" s="16">
        <v>8</v>
      </c>
      <c r="E20" s="16">
        <v>0</v>
      </c>
      <c r="F20" s="15">
        <v>79.94</v>
      </c>
      <c r="G20" s="15">
        <v>0</v>
      </c>
      <c r="H20" s="17">
        <f t="shared" si="3"/>
        <v>0</v>
      </c>
      <c r="I20" s="17">
        <f t="shared" si="4"/>
        <v>0.2600154105370695</v>
      </c>
      <c r="J20" s="15">
        <f t="shared" si="5"/>
        <v>20.785631918333333</v>
      </c>
      <c r="K20" s="15">
        <f t="shared" si="6"/>
        <v>2.5982039897916667</v>
      </c>
      <c r="L20" s="16">
        <v>9</v>
      </c>
      <c r="M20" s="18">
        <f t="shared" si="7"/>
        <v>0.88888888888888884</v>
      </c>
      <c r="N20" s="16">
        <v>51</v>
      </c>
      <c r="O20" s="19">
        <f t="shared" ref="O20:P20" si="15">D20/7</f>
        <v>1.1428571428571428</v>
      </c>
      <c r="P20" s="19">
        <f t="shared" si="15"/>
        <v>0</v>
      </c>
      <c r="Q20" s="16">
        <f t="shared" si="9"/>
        <v>44</v>
      </c>
      <c r="R20" s="16"/>
      <c r="S20" s="27">
        <v>2.82</v>
      </c>
      <c r="T20" s="2"/>
      <c r="U20" s="21"/>
      <c r="V20" s="22"/>
      <c r="W20" s="2">
        <v>0</v>
      </c>
      <c r="X20" s="23">
        <f t="shared" si="10"/>
        <v>0</v>
      </c>
      <c r="Y20" s="24">
        <f t="shared" si="11"/>
        <v>0</v>
      </c>
      <c r="Z20" s="2">
        <v>0</v>
      </c>
      <c r="AA20" s="2" t="s">
        <v>40</v>
      </c>
      <c r="AB20" s="25">
        <f t="shared" si="12"/>
        <v>-0.69</v>
      </c>
      <c r="AC20" s="26">
        <v>5.5758942129629632E-2</v>
      </c>
      <c r="AD20" s="24">
        <f t="shared" si="13"/>
        <v>-0.92336808166666673</v>
      </c>
      <c r="AE20" s="24">
        <v>-3.48</v>
      </c>
      <c r="AF20" s="24">
        <v>-2.2999999999999998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9.99</v>
      </c>
      <c r="D21" s="16">
        <v>8</v>
      </c>
      <c r="E21" s="16">
        <v>0</v>
      </c>
      <c r="F21" s="15">
        <v>79.92</v>
      </c>
      <c r="G21" s="15">
        <v>0</v>
      </c>
      <c r="H21" s="17">
        <f t="shared" si="3"/>
        <v>0</v>
      </c>
      <c r="I21" s="17">
        <f t="shared" si="4"/>
        <v>0.25986776674591261</v>
      </c>
      <c r="J21" s="15">
        <f t="shared" si="5"/>
        <v>20.768631918333337</v>
      </c>
      <c r="K21" s="15">
        <f t="shared" si="6"/>
        <v>2.5960789897916672</v>
      </c>
      <c r="L21" s="16">
        <v>18</v>
      </c>
      <c r="M21" s="18">
        <f t="shared" si="7"/>
        <v>0.44444444444444442</v>
      </c>
      <c r="N21" s="16">
        <v>45</v>
      </c>
      <c r="O21" s="19">
        <f t="shared" ref="O21:P21" si="16">D21/7</f>
        <v>1.1428571428571428</v>
      </c>
      <c r="P21" s="19">
        <f t="shared" si="16"/>
        <v>0</v>
      </c>
      <c r="Q21" s="16">
        <f t="shared" si="9"/>
        <v>39</v>
      </c>
      <c r="R21" s="16"/>
      <c r="S21" s="27">
        <v>3.3125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40</v>
      </c>
      <c r="AB21" s="25">
        <f t="shared" si="12"/>
        <v>-0.69</v>
      </c>
      <c r="AC21" s="26">
        <v>5.5758942129629632E-2</v>
      </c>
      <c r="AD21" s="24">
        <f t="shared" si="13"/>
        <v>-0.92336808166666673</v>
      </c>
      <c r="AE21" s="24">
        <v>-3.48</v>
      </c>
      <c r="AF21" s="24">
        <v>-2.2999999999999998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9.99</v>
      </c>
      <c r="D22" s="16">
        <v>9</v>
      </c>
      <c r="E22" s="16">
        <v>0</v>
      </c>
      <c r="F22" s="15">
        <v>89.91</v>
      </c>
      <c r="G22" s="15">
        <v>0</v>
      </c>
      <c r="H22" s="17">
        <f t="shared" si="3"/>
        <v>0</v>
      </c>
      <c r="I22" s="17">
        <f t="shared" ca="1" si="4"/>
        <v>0.24385175072989645</v>
      </c>
      <c r="J22" s="15">
        <f t="shared" ca="1" si="5"/>
        <v>21.92471090812499</v>
      </c>
      <c r="K22" s="15">
        <f t="shared" ca="1" si="6"/>
        <v>2.4360789897916657</v>
      </c>
      <c r="L22" s="16">
        <v>18</v>
      </c>
      <c r="M22" s="18">
        <f t="shared" si="7"/>
        <v>0.5</v>
      </c>
      <c r="N22" s="16">
        <v>36</v>
      </c>
      <c r="O22" s="19">
        <f t="shared" ref="O22:P22" si="17">D22/7</f>
        <v>1.2857142857142858</v>
      </c>
      <c r="P22" s="19">
        <f t="shared" si="17"/>
        <v>0</v>
      </c>
      <c r="Q22" s="16">
        <f t="shared" si="9"/>
        <v>28</v>
      </c>
      <c r="R22" s="16"/>
      <c r="S22" s="27">
        <v>1.401459854014599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5.5758942129629632E-2</v>
      </c>
      <c r="AD22" s="24">
        <f t="shared" si="13"/>
        <v>-1.038789091875</v>
      </c>
      <c r="AE22" s="24">
        <v>-3.48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SKUs!B2:BZ3000""),48,false),"""")*-1"),-2.46)</f>
        <v>-2.46</v>
      </c>
      <c r="AG22" s="24">
        <v>0</v>
      </c>
    </row>
    <row r="23" spans="1:33" ht="15.75" customHeight="1">
      <c r="A23" s="2" t="s">
        <v>51</v>
      </c>
      <c r="B23" s="2"/>
      <c r="C23" s="15">
        <f t="shared" si="2"/>
        <v>9.99</v>
      </c>
      <c r="D23" s="16">
        <v>3</v>
      </c>
      <c r="E23" s="16">
        <v>0</v>
      </c>
      <c r="F23" s="15">
        <v>29.97</v>
      </c>
      <c r="G23" s="15">
        <v>0</v>
      </c>
      <c r="H23" s="17">
        <f t="shared" si="3"/>
        <v>0</v>
      </c>
      <c r="I23" s="17">
        <f t="shared" si="4"/>
        <v>0.25986776674591261</v>
      </c>
      <c r="J23" s="15">
        <f t="shared" si="5"/>
        <v>7.7882369693750011</v>
      </c>
      <c r="K23" s="15">
        <f t="shared" si="6"/>
        <v>2.5960789897916672</v>
      </c>
      <c r="L23" s="16">
        <v>10</v>
      </c>
      <c r="M23" s="18">
        <f t="shared" si="7"/>
        <v>0.3</v>
      </c>
      <c r="N23" s="16">
        <v>33</v>
      </c>
      <c r="O23" s="19">
        <f t="shared" ref="O23:P23" si="18">D23/7</f>
        <v>0.42857142857142855</v>
      </c>
      <c r="P23" s="19">
        <f t="shared" si="18"/>
        <v>0</v>
      </c>
      <c r="Q23" s="16">
        <f t="shared" si="9"/>
        <v>77</v>
      </c>
      <c r="R23" s="16"/>
      <c r="S23" s="27">
        <v>1.7179487179487181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5.5758942129629632E-2</v>
      </c>
      <c r="AD23" s="24">
        <f t="shared" si="13"/>
        <v>-0.34626303062500002</v>
      </c>
      <c r="AE23" s="24">
        <v>-3.48</v>
      </c>
      <c r="AF23" s="24">
        <v>-2.2999999999999998</v>
      </c>
      <c r="AG23" s="24">
        <v>0</v>
      </c>
    </row>
    <row r="24" spans="1:33" ht="15.75" customHeight="1">
      <c r="A24" s="2" t="s">
        <v>52</v>
      </c>
      <c r="B24" s="2"/>
      <c r="C24" s="15">
        <f t="shared" si="2"/>
        <v>9.1011111111111109</v>
      </c>
      <c r="D24" s="16">
        <v>18</v>
      </c>
      <c r="E24" s="16">
        <v>0</v>
      </c>
      <c r="F24" s="15">
        <v>163.82</v>
      </c>
      <c r="G24" s="15">
        <v>0</v>
      </c>
      <c r="H24" s="17">
        <f t="shared" si="3"/>
        <v>0</v>
      </c>
      <c r="I24" s="17">
        <f t="shared" si="4"/>
        <v>0.18465035902972768</v>
      </c>
      <c r="J24" s="15">
        <f t="shared" si="5"/>
        <v>30.249421816249985</v>
      </c>
      <c r="K24" s="15">
        <f t="shared" si="6"/>
        <v>1.6805234342361102</v>
      </c>
      <c r="L24" s="16">
        <v>21</v>
      </c>
      <c r="M24" s="18">
        <f t="shared" si="7"/>
        <v>0.8571428571428571</v>
      </c>
      <c r="N24" s="16">
        <v>10</v>
      </c>
      <c r="O24" s="19">
        <f t="shared" ref="O24:P24" si="19">D24/7</f>
        <v>2.5714285714285716</v>
      </c>
      <c r="P24" s="19">
        <f t="shared" si="19"/>
        <v>0</v>
      </c>
      <c r="Q24" s="16">
        <f t="shared" si="9"/>
        <v>3</v>
      </c>
      <c r="R24" s="16"/>
      <c r="S24" s="27">
        <v>5.375</v>
      </c>
      <c r="T24" s="2">
        <v>352</v>
      </c>
      <c r="U24" s="21">
        <v>40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5.5758942129629632E-2</v>
      </c>
      <c r="AD24" s="24">
        <f t="shared" si="13"/>
        <v>-2.07757818375</v>
      </c>
      <c r="AE24" s="24">
        <v>-3.64</v>
      </c>
      <c r="AF24" s="24">
        <v>-2.2999999999999998</v>
      </c>
      <c r="AG24" s="24">
        <v>0</v>
      </c>
    </row>
    <row r="25" spans="1:33" ht="15.75" customHeight="1">
      <c r="A25" s="2" t="s">
        <v>54</v>
      </c>
      <c r="B25" s="2"/>
      <c r="C25" s="15">
        <f t="shared" si="2"/>
        <v>8.99</v>
      </c>
      <c r="D25" s="16">
        <v>15</v>
      </c>
      <c r="E25" s="16">
        <v>0</v>
      </c>
      <c r="F25" s="15">
        <v>134.85</v>
      </c>
      <c r="G25" s="15">
        <v>-17.34</v>
      </c>
      <c r="H25" s="17">
        <f t="shared" si="3"/>
        <v>0.128587319243604</v>
      </c>
      <c r="I25" s="17">
        <f t="shared" si="4"/>
        <v>4.7839709654245333E-2</v>
      </c>
      <c r="J25" s="15">
        <f t="shared" si="5"/>
        <v>6.4511848468749831</v>
      </c>
      <c r="K25" s="15">
        <f t="shared" si="6"/>
        <v>0.43007898979166553</v>
      </c>
      <c r="L25" s="16">
        <v>19</v>
      </c>
      <c r="M25" s="18">
        <f t="shared" si="7"/>
        <v>0.78947368421052633</v>
      </c>
      <c r="N25" s="16">
        <v>4</v>
      </c>
      <c r="O25" s="19">
        <f t="shared" ref="O25:P25" si="20">D25/7</f>
        <v>2.1428571428571428</v>
      </c>
      <c r="P25" s="19">
        <f t="shared" si="20"/>
        <v>0</v>
      </c>
      <c r="Q25" s="16">
        <f t="shared" si="9"/>
        <v>1</v>
      </c>
      <c r="R25" s="16"/>
      <c r="S25" s="27">
        <v>7.1111111111111107</v>
      </c>
      <c r="T25" s="2"/>
      <c r="U25" s="21"/>
      <c r="V25" s="22"/>
      <c r="W25" s="2">
        <v>5</v>
      </c>
      <c r="X25" s="23">
        <f t="shared" si="10"/>
        <v>0.33333333333333331</v>
      </c>
      <c r="Y25" s="24">
        <f t="shared" si="11"/>
        <v>3.468</v>
      </c>
      <c r="Z25" s="2">
        <v>0</v>
      </c>
      <c r="AA25" s="2" t="s">
        <v>40</v>
      </c>
      <c r="AB25" s="25">
        <f t="shared" si="12"/>
        <v>-0.69</v>
      </c>
      <c r="AC25" s="26">
        <v>5.5758942129629632E-2</v>
      </c>
      <c r="AD25" s="24">
        <f t="shared" si="13"/>
        <v>-1.731315153125</v>
      </c>
      <c r="AE25" s="24">
        <v>-3.64</v>
      </c>
      <c r="AF25" s="24">
        <v>-2.2999999999999998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2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3"/>
        <v>#DIV/0!</v>
      </c>
      <c r="I26" s="17" t="e">
        <f t="shared" si="4"/>
        <v>#DIV/0!</v>
      </c>
      <c r="J26" s="15">
        <f t="shared" si="5"/>
        <v>0</v>
      </c>
      <c r="K26" s="15" t="e">
        <f t="shared" si="6"/>
        <v>#DIV/0!</v>
      </c>
      <c r="L26" s="16">
        <v>0</v>
      </c>
      <c r="M26" s="18" t="str">
        <f t="shared" si="7"/>
        <v>-</v>
      </c>
      <c r="N26" s="16">
        <v>0</v>
      </c>
      <c r="O26" s="19">
        <f t="shared" ref="O26:P26" si="21">D26/7</f>
        <v>0</v>
      </c>
      <c r="P26" s="19">
        <f t="shared" si="21"/>
        <v>0</v>
      </c>
      <c r="Q26" s="16" t="e">
        <f t="shared" si="9"/>
        <v>#DIV/0!</v>
      </c>
      <c r="R26" s="16"/>
      <c r="S26" s="27">
        <v>0</v>
      </c>
      <c r="T26" s="2">
        <v>352</v>
      </c>
      <c r="U26" s="21">
        <v>40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40</v>
      </c>
      <c r="AB26" s="25">
        <f t="shared" si="12"/>
        <v>-0.69</v>
      </c>
      <c r="AC26" s="26">
        <v>5.5758942129629632E-2</v>
      </c>
      <c r="AD26" s="24">
        <f t="shared" si="13"/>
        <v>0</v>
      </c>
      <c r="AE26" s="24">
        <v>-3.64</v>
      </c>
      <c r="AF26" s="24">
        <v>-2.46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100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1.7641921397379909</v>
      </c>
      <c r="T27" s="2">
        <v>352</v>
      </c>
      <c r="U27" s="21">
        <v>44384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5.5758942129629632E-2</v>
      </c>
      <c r="AD27" s="24">
        <f t="shared" si="13"/>
        <v>0</v>
      </c>
      <c r="AE27" s="24">
        <v>-3.64</v>
      </c>
      <c r="AF27" s="24">
        <v>-2.46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9.6566666666666663</v>
      </c>
      <c r="D28" s="16">
        <v>6</v>
      </c>
      <c r="E28" s="16">
        <v>0</v>
      </c>
      <c r="F28" s="15">
        <v>57.94</v>
      </c>
      <c r="G28" s="15">
        <v>-10</v>
      </c>
      <c r="H28" s="17">
        <f t="shared" si="3"/>
        <v>0.17259233690024164</v>
      </c>
      <c r="I28" s="17">
        <f t="shared" si="4"/>
        <v>3.3767240917328224E-2</v>
      </c>
      <c r="J28" s="15">
        <f t="shared" si="5"/>
        <v>1.9564739387499972</v>
      </c>
      <c r="K28" s="15">
        <f t="shared" si="6"/>
        <v>0.32607898979166622</v>
      </c>
      <c r="L28" s="16">
        <v>8</v>
      </c>
      <c r="M28" s="18">
        <f t="shared" si="7"/>
        <v>0.75</v>
      </c>
      <c r="N28" s="16">
        <v>94</v>
      </c>
      <c r="O28" s="19">
        <f t="shared" ref="O28:P28" si="23">D28/7</f>
        <v>0.8571428571428571</v>
      </c>
      <c r="P28" s="19">
        <f t="shared" si="23"/>
        <v>0</v>
      </c>
      <c r="Q28" s="16">
        <f t="shared" si="9"/>
        <v>109</v>
      </c>
      <c r="R28" s="16"/>
      <c r="S28" s="27">
        <v>2.436781609195402</v>
      </c>
      <c r="T28" s="2">
        <v>312</v>
      </c>
      <c r="U28" s="21" t="s">
        <v>53</v>
      </c>
      <c r="V28" s="22" t="s">
        <v>53</v>
      </c>
      <c r="W28" s="2">
        <v>3</v>
      </c>
      <c r="X28" s="23">
        <f t="shared" si="10"/>
        <v>0.5</v>
      </c>
      <c r="Y28" s="24">
        <f t="shared" si="11"/>
        <v>1.6666666666666667</v>
      </c>
      <c r="Z28" s="2">
        <v>3</v>
      </c>
      <c r="AA28" s="2" t="s">
        <v>40</v>
      </c>
      <c r="AB28" s="25">
        <f t="shared" si="12"/>
        <v>-0.69</v>
      </c>
      <c r="AC28" s="26">
        <v>5.5758942129629632E-2</v>
      </c>
      <c r="AD28" s="24">
        <f t="shared" si="13"/>
        <v>-0.69252606125000005</v>
      </c>
      <c r="AE28" s="24">
        <v>-3.64</v>
      </c>
      <c r="AF28" s="24">
        <v>-2.46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9.99</v>
      </c>
      <c r="D29" s="16">
        <v>7</v>
      </c>
      <c r="E29" s="16">
        <v>0</v>
      </c>
      <c r="F29" s="15">
        <v>69.930000000000007</v>
      </c>
      <c r="G29" s="15">
        <v>-26.87</v>
      </c>
      <c r="H29" s="17">
        <f t="shared" si="3"/>
        <v>0.38424138424138421</v>
      </c>
      <c r="I29" s="17">
        <f t="shared" si="4"/>
        <v>-0.15640564952750352</v>
      </c>
      <c r="J29" s="15">
        <f t="shared" si="5"/>
        <v>-10.937447071458323</v>
      </c>
      <c r="K29" s="15">
        <f t="shared" si="6"/>
        <v>-1.5624924387797603</v>
      </c>
      <c r="L29" s="16">
        <v>12</v>
      </c>
      <c r="M29" s="18">
        <f t="shared" si="7"/>
        <v>0.58333333333333337</v>
      </c>
      <c r="N29" s="16">
        <v>83</v>
      </c>
      <c r="O29" s="19">
        <f t="shared" ref="O29:P29" si="24">D29/7</f>
        <v>1</v>
      </c>
      <c r="P29" s="19">
        <f t="shared" si="24"/>
        <v>0</v>
      </c>
      <c r="Q29" s="16">
        <f t="shared" si="9"/>
        <v>83</v>
      </c>
      <c r="R29" s="16"/>
      <c r="S29" s="27">
        <v>3.3913043478260869</v>
      </c>
      <c r="T29" s="2">
        <v>312</v>
      </c>
      <c r="U29" s="21" t="s">
        <v>53</v>
      </c>
      <c r="V29" s="22" t="s">
        <v>53</v>
      </c>
      <c r="W29" s="2">
        <v>1</v>
      </c>
      <c r="X29" s="23">
        <f t="shared" si="10"/>
        <v>0.14285714285714285</v>
      </c>
      <c r="Y29" s="24">
        <f t="shared" si="11"/>
        <v>26.87</v>
      </c>
      <c r="Z29" s="2">
        <v>0</v>
      </c>
      <c r="AA29" s="2" t="s">
        <v>40</v>
      </c>
      <c r="AB29" s="25">
        <f t="shared" si="12"/>
        <v>-0.69</v>
      </c>
      <c r="AC29" s="26">
        <v>5.5758942129629632E-2</v>
      </c>
      <c r="AD29" s="24">
        <f t="shared" si="13"/>
        <v>-0.80794707145833322</v>
      </c>
      <c r="AE29" s="24">
        <v>-3.64</v>
      </c>
      <c r="AF29" s="24">
        <v>-2.46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9.99</v>
      </c>
      <c r="D30" s="16">
        <v>12</v>
      </c>
      <c r="E30" s="16">
        <v>0</v>
      </c>
      <c r="F30" s="15">
        <v>119.88</v>
      </c>
      <c r="G30" s="15">
        <v>-19.579999999999998</v>
      </c>
      <c r="H30" s="17">
        <f t="shared" si="3"/>
        <v>0.16332999666332998</v>
      </c>
      <c r="I30" s="17">
        <f t="shared" si="4"/>
        <v>6.4505738050550571E-2</v>
      </c>
      <c r="J30" s="15">
        <f t="shared" si="5"/>
        <v>7.7329478775000018</v>
      </c>
      <c r="K30" s="15">
        <f t="shared" si="6"/>
        <v>0.64441232312500019</v>
      </c>
      <c r="L30" s="16">
        <v>18</v>
      </c>
      <c r="M30" s="18">
        <f t="shared" si="7"/>
        <v>0.66666666666666663</v>
      </c>
      <c r="N30" s="16">
        <v>75</v>
      </c>
      <c r="O30" s="19">
        <f t="shared" ref="O30:P30" si="25">D30/7</f>
        <v>1.7142857142857142</v>
      </c>
      <c r="P30" s="19">
        <f t="shared" si="25"/>
        <v>0</v>
      </c>
      <c r="Q30" s="16">
        <f t="shared" si="9"/>
        <v>43</v>
      </c>
      <c r="R30" s="16"/>
      <c r="S30" s="27">
        <v>2.2123893805309729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Summary!A1:AD2000""),9,FALSE),"""")"),312)</f>
        <v>312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4</v>
      </c>
      <c r="X30" s="23">
        <f t="shared" si="10"/>
        <v>0.33333333333333331</v>
      </c>
      <c r="Y30" s="24">
        <f t="shared" si="11"/>
        <v>3.9159999999999995</v>
      </c>
      <c r="Z30" s="2">
        <v>1</v>
      </c>
      <c r="AA30" s="2" t="s">
        <v>40</v>
      </c>
      <c r="AB30" s="25">
        <f t="shared" si="12"/>
        <v>-0.69</v>
      </c>
      <c r="AC30" s="26">
        <v>5.5758942129629632E-2</v>
      </c>
      <c r="AD30" s="24">
        <f t="shared" si="13"/>
        <v>-1.3850521225000001</v>
      </c>
      <c r="AE30" s="24">
        <v>-3.64</v>
      </c>
      <c r="AF30" s="24">
        <v>-2.46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9.99</v>
      </c>
      <c r="D31" s="16">
        <v>3</v>
      </c>
      <c r="E31" s="16">
        <v>0</v>
      </c>
      <c r="F31" s="15">
        <v>29.97</v>
      </c>
      <c r="G31" s="15">
        <v>0</v>
      </c>
      <c r="H31" s="17">
        <f t="shared" ref="H31" si="26">G31/F31*-1</f>
        <v>0</v>
      </c>
      <c r="I31" s="17">
        <f t="shared" ref="I31" si="27">J31/F31</f>
        <v>0.22783573471388058</v>
      </c>
      <c r="J31" s="35">
        <f t="shared" ref="J31" si="28">F31*0.85+G31+AF31*D31+D31*AE31+AG31+AD31</f>
        <v>6.8282369693750002</v>
      </c>
      <c r="K31" s="35">
        <f t="shared" ref="K31" si="29">J31/D31</f>
        <v>2.2760789897916669</v>
      </c>
      <c r="L31" s="16">
        <v>18</v>
      </c>
      <c r="M31" s="18">
        <f t="shared" si="7"/>
        <v>0.16666666666666666</v>
      </c>
      <c r="N31" s="16">
        <v>70</v>
      </c>
      <c r="O31" s="19">
        <f t="shared" ref="O31" si="30">D31/7</f>
        <v>0.42857142857142855</v>
      </c>
      <c r="P31" s="19">
        <f t="shared" ref="P31" si="31">E31/7</f>
        <v>0</v>
      </c>
      <c r="Q31" s="16">
        <f t="shared" ref="Q31" si="32">ROUNDDOWN(N31/(O31+P31),0)</f>
        <v>163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1.629139072847682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3">IFERROR(W31/D31,0)</f>
        <v>0</v>
      </c>
      <c r="Y31" s="24">
        <f t="shared" ref="Y31" si="34">IFERROR(G31/(W31+Z31)*-1,0)</f>
        <v>0</v>
      </c>
      <c r="Z31" s="2">
        <v>0</v>
      </c>
      <c r="AA31" s="2" t="s">
        <v>40</v>
      </c>
      <c r="AB31" s="25">
        <f t="shared" si="12"/>
        <v>-0.69</v>
      </c>
      <c r="AC31" s="26">
        <v>5.5758942129629632E-2</v>
      </c>
      <c r="AD31" s="24">
        <f t="shared" si="13"/>
        <v>-0.34626303062500002</v>
      </c>
      <c r="AE31" s="24">
        <v>-3.64</v>
      </c>
      <c r="AF31" s="24">
        <v>-2.46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79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18.223529411764705</v>
      </c>
      <c r="D3" s="6">
        <f>SUM(D4:D99766)</f>
        <v>145</v>
      </c>
      <c r="E3" s="6"/>
      <c r="F3" s="5">
        <f t="shared" ref="F3:G3" si="0">SUM(F4:F99766)</f>
        <v>3550.579999999999</v>
      </c>
      <c r="G3" s="5">
        <f t="shared" si="0"/>
        <v>-204.05</v>
      </c>
      <c r="H3" s="7">
        <f>G3/F3*-1</f>
        <v>5.7469483858975171E-2</v>
      </c>
      <c r="I3" s="7">
        <f ca="1">J3/F3</f>
        <v>0.15686998096965846</v>
      </c>
      <c r="J3" s="5">
        <f ca="1">SUM(J4:J99766)</f>
        <v>556.9794170312498</v>
      </c>
      <c r="K3" s="5">
        <f ca="1">J3/D3</f>
        <v>3.8412373588362057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41</v>
      </c>
      <c r="X3" s="13">
        <f>AVERAGE(X4:X99766)</f>
        <v>0.17557561486132914</v>
      </c>
      <c r="Y3" s="11">
        <f>ROUND(AVERAGE(Y4:Y99766),2)</f>
        <v>3.04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SKUs!B2:BZ3000""),48,FALSE),"""")*-1"),-10.54)</f>
        <v>-10.54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24.99</v>
      </c>
      <c r="D18" s="16">
        <v>18</v>
      </c>
      <c r="E18" s="16">
        <v>0</v>
      </c>
      <c r="F18" s="15">
        <v>449.82</v>
      </c>
      <c r="G18" s="15">
        <v>-18.32</v>
      </c>
      <c r="H18" s="17">
        <f t="shared" ref="H18:H30" si="3">G18/F18*-1</f>
        <v>4.0727402071939887E-2</v>
      </c>
      <c r="I18" s="17">
        <f t="shared" ref="I18:I30" si="4">J18/F18</f>
        <v>0.19180531226379435</v>
      </c>
      <c r="J18" s="15">
        <f t="shared" ref="J18:J30" si="5">F18*0.85+G18+AF18*D18+D18*AE18+AG18+AD18</f>
        <v>86.277865562499969</v>
      </c>
      <c r="K18" s="15">
        <f t="shared" ref="K18:K30" si="6">J18/D18</f>
        <v>4.7932147534722205</v>
      </c>
      <c r="L18" s="16">
        <v>7</v>
      </c>
      <c r="M18" s="18">
        <f t="shared" ref="M18:M31" si="7">IFERROR(D18/L18,"-")</f>
        <v>2.5714285714285716</v>
      </c>
      <c r="N18" s="16">
        <v>0</v>
      </c>
      <c r="O18" s="19">
        <f t="shared" ref="O18:P18" si="8">D18/7</f>
        <v>2.5714285714285716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18</v>
      </c>
      <c r="X18" s="23">
        <f t="shared" ref="X18:X30" si="10">IFERROR(W18/D18,0)</f>
        <v>1</v>
      </c>
      <c r="Y18" s="24">
        <f t="shared" ref="Y18:Y30" si="11">IFERROR(G18/(W18+Z18)*-1,0)</f>
        <v>1.0177777777777779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0.10652534722222222</v>
      </c>
      <c r="AD18" s="24">
        <f t="shared" ref="AD18:AD31" si="13">IFERROR(AB18*AC18*D18*3,0)</f>
        <v>-3.9691344375000002</v>
      </c>
      <c r="AE18" s="24">
        <v>-4.9000000000000004</v>
      </c>
      <c r="AF18" s="24">
        <v>-10.31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24.990000000000002</v>
      </c>
      <c r="D19" s="28">
        <v>20</v>
      </c>
      <c r="E19" s="16">
        <v>0</v>
      </c>
      <c r="F19" s="15">
        <v>499.8</v>
      </c>
      <c r="G19" s="15">
        <v>-36.489999999999988</v>
      </c>
      <c r="H19" s="17">
        <f t="shared" si="3"/>
        <v>7.3009203681472568E-2</v>
      </c>
      <c r="I19" s="17">
        <f t="shared" ca="1" si="4"/>
        <v>0.15031982918167264</v>
      </c>
      <c r="J19" s="15">
        <f t="shared" ca="1" si="5"/>
        <v>75.129850624999989</v>
      </c>
      <c r="K19" s="15">
        <f t="shared" ca="1" si="6"/>
        <v>3.7564925312499993</v>
      </c>
      <c r="L19" s="16">
        <v>41</v>
      </c>
      <c r="M19" s="18">
        <f t="shared" si="7"/>
        <v>0.48780487804878048</v>
      </c>
      <c r="N19" s="16">
        <v>90</v>
      </c>
      <c r="O19" s="19">
        <f t="shared" ref="O19:P19" si="14">D19/7</f>
        <v>2.8571428571428572</v>
      </c>
      <c r="P19" s="19">
        <f t="shared" si="14"/>
        <v>0</v>
      </c>
      <c r="Q19" s="16">
        <f t="shared" si="9"/>
        <v>31</v>
      </c>
      <c r="R19" s="16"/>
      <c r="S19" s="27">
        <v>0.72972972972972971</v>
      </c>
      <c r="T19" s="2"/>
      <c r="U19" s="21"/>
      <c r="V19" s="22"/>
      <c r="W19" s="2">
        <v>3</v>
      </c>
      <c r="X19" s="23">
        <f t="shared" si="10"/>
        <v>0.15</v>
      </c>
      <c r="Y19" s="24">
        <f t="shared" si="11"/>
        <v>12.163333333333329</v>
      </c>
      <c r="Z19" s="2">
        <v>0</v>
      </c>
      <c r="AA19" s="2" t="s">
        <v>40</v>
      </c>
      <c r="AB19" s="25">
        <f t="shared" si="12"/>
        <v>-0.69</v>
      </c>
      <c r="AC19" s="26">
        <v>0.10652534722222222</v>
      </c>
      <c r="AD19" s="24">
        <f t="shared" si="13"/>
        <v>-4.4101493749999996</v>
      </c>
      <c r="AE19" s="24">
        <v>-4.9000000000000004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SKUs!B2:BZ3000""),48,false),"""")*-1"),-10.54)</f>
        <v>-10.54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25.143846153846152</v>
      </c>
      <c r="D20" s="16">
        <v>39</v>
      </c>
      <c r="E20" s="16">
        <v>0</v>
      </c>
      <c r="F20" s="15">
        <v>980.6099999999999</v>
      </c>
      <c r="G20" s="15">
        <v>-24.62</v>
      </c>
      <c r="H20" s="17">
        <f t="shared" si="3"/>
        <v>2.5106821264315071E-2</v>
      </c>
      <c r="I20" s="17">
        <f t="shared" si="4"/>
        <v>0.21120395337468501</v>
      </c>
      <c r="J20" s="15">
        <f t="shared" si="5"/>
        <v>207.10870871874985</v>
      </c>
      <c r="K20" s="15">
        <f t="shared" si="6"/>
        <v>5.3104797107371757</v>
      </c>
      <c r="L20" s="16">
        <v>33</v>
      </c>
      <c r="M20" s="18">
        <f t="shared" si="7"/>
        <v>1.1818181818181819</v>
      </c>
      <c r="N20" s="16">
        <v>55</v>
      </c>
      <c r="O20" s="19">
        <f t="shared" ref="O20:P20" si="15">D20/7</f>
        <v>5.5714285714285712</v>
      </c>
      <c r="P20" s="19">
        <f t="shared" si="15"/>
        <v>0</v>
      </c>
      <c r="Q20" s="16">
        <f t="shared" si="9"/>
        <v>9</v>
      </c>
      <c r="R20" s="16"/>
      <c r="S20" s="27">
        <v>3.4761904761904758</v>
      </c>
      <c r="T20" s="2"/>
      <c r="U20" s="21"/>
      <c r="V20" s="22"/>
      <c r="W20" s="2">
        <v>7</v>
      </c>
      <c r="X20" s="23">
        <f t="shared" si="10"/>
        <v>0.17948717948717949</v>
      </c>
      <c r="Y20" s="24">
        <f t="shared" si="11"/>
        <v>3.5171428571428573</v>
      </c>
      <c r="Z20" s="2">
        <v>0</v>
      </c>
      <c r="AA20" s="2" t="s">
        <v>40</v>
      </c>
      <c r="AB20" s="25">
        <f t="shared" si="12"/>
        <v>-0.69</v>
      </c>
      <c r="AC20" s="26">
        <v>0.10652534722222222</v>
      </c>
      <c r="AD20" s="24">
        <f t="shared" si="13"/>
        <v>-8.599791281249999</v>
      </c>
      <c r="AE20" s="24">
        <v>-4.9000000000000004</v>
      </c>
      <c r="AF20" s="24">
        <v>-10.31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27.99</v>
      </c>
      <c r="D21" s="16">
        <v>3</v>
      </c>
      <c r="E21" s="16">
        <v>0</v>
      </c>
      <c r="F21" s="15">
        <v>83.97</v>
      </c>
      <c r="G21" s="15">
        <v>0</v>
      </c>
      <c r="H21" s="17">
        <f t="shared" si="3"/>
        <v>0</v>
      </c>
      <c r="I21" s="17">
        <f t="shared" si="4"/>
        <v>0.2987135595301893</v>
      </c>
      <c r="J21" s="15">
        <f t="shared" si="5"/>
        <v>25.082977593749995</v>
      </c>
      <c r="K21" s="15">
        <f t="shared" si="6"/>
        <v>8.3609925312499982</v>
      </c>
      <c r="L21" s="16">
        <v>14</v>
      </c>
      <c r="M21" s="18">
        <f t="shared" si="7"/>
        <v>0.21428571428571427</v>
      </c>
      <c r="N21" s="16">
        <v>55</v>
      </c>
      <c r="O21" s="19">
        <f t="shared" ref="O21:P21" si="16">D21/7</f>
        <v>0.42857142857142855</v>
      </c>
      <c r="P21" s="19">
        <f t="shared" si="16"/>
        <v>0</v>
      </c>
      <c r="Q21" s="16">
        <f t="shared" si="9"/>
        <v>128</v>
      </c>
      <c r="R21" s="16"/>
      <c r="S21" s="27">
        <v>4.0677966101694913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40</v>
      </c>
      <c r="AB21" s="25">
        <f t="shared" si="12"/>
        <v>-0.69</v>
      </c>
      <c r="AC21" s="26">
        <v>0.10652534722222222</v>
      </c>
      <c r="AD21" s="24">
        <f t="shared" si="13"/>
        <v>-0.66152240625000003</v>
      </c>
      <c r="AE21" s="24">
        <v>-4.9000000000000004</v>
      </c>
      <c r="AF21" s="24">
        <v>-10.31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27.589999999999996</v>
      </c>
      <c r="D22" s="16">
        <v>5</v>
      </c>
      <c r="E22" s="16">
        <v>0</v>
      </c>
      <c r="F22" s="15">
        <v>137.94999999999999</v>
      </c>
      <c r="G22" s="15">
        <v>0</v>
      </c>
      <c r="H22" s="17">
        <f t="shared" si="3"/>
        <v>0</v>
      </c>
      <c r="I22" s="17">
        <f t="shared" ca="1" si="4"/>
        <v>0.28238465136824942</v>
      </c>
      <c r="J22" s="15">
        <f t="shared" ca="1" si="5"/>
        <v>38.954962656250004</v>
      </c>
      <c r="K22" s="15">
        <f t="shared" ca="1" si="6"/>
        <v>7.7909925312500006</v>
      </c>
      <c r="L22" s="16">
        <v>16</v>
      </c>
      <c r="M22" s="18">
        <f t="shared" si="7"/>
        <v>0.3125</v>
      </c>
      <c r="N22" s="16">
        <v>56</v>
      </c>
      <c r="O22" s="19">
        <f t="shared" ref="O22:P22" si="17">D22/7</f>
        <v>0.7142857142857143</v>
      </c>
      <c r="P22" s="19">
        <f t="shared" si="17"/>
        <v>0</v>
      </c>
      <c r="Q22" s="16">
        <f t="shared" si="9"/>
        <v>78</v>
      </c>
      <c r="R22" s="16"/>
      <c r="S22" s="27">
        <v>1.2704081632653059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0.10652534722222222</v>
      </c>
      <c r="AD22" s="24">
        <f t="shared" si="13"/>
        <v>-1.1025373437499999</v>
      </c>
      <c r="AE22" s="24">
        <v>-4.9000000000000004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SKUs!B2:BZ3000""),48,false),"""")*-1"),-10.54)</f>
        <v>-10.54</v>
      </c>
      <c r="AG22" s="24">
        <v>0</v>
      </c>
    </row>
    <row r="23" spans="1:33" ht="15.75" customHeight="1">
      <c r="A23" s="2" t="s">
        <v>51</v>
      </c>
      <c r="B23" s="2"/>
      <c r="C23" s="15">
        <f t="shared" si="2"/>
        <v>25.99</v>
      </c>
      <c r="D23" s="16">
        <v>5</v>
      </c>
      <c r="E23" s="16">
        <v>0</v>
      </c>
      <c r="F23" s="15">
        <v>129.94999999999999</v>
      </c>
      <c r="G23" s="15">
        <v>0</v>
      </c>
      <c r="H23" s="17">
        <f t="shared" si="3"/>
        <v>0</v>
      </c>
      <c r="I23" s="17">
        <f t="shared" si="4"/>
        <v>0.25629059373797597</v>
      </c>
      <c r="J23" s="15">
        <f t="shared" si="5"/>
        <v>33.304962656249977</v>
      </c>
      <c r="K23" s="15">
        <f t="shared" si="6"/>
        <v>6.6609925312499954</v>
      </c>
      <c r="L23" s="16">
        <v>17</v>
      </c>
      <c r="M23" s="18">
        <f t="shared" si="7"/>
        <v>0.29411764705882354</v>
      </c>
      <c r="N23" s="16">
        <v>53</v>
      </c>
      <c r="O23" s="19">
        <f t="shared" ref="O23:P23" si="18">D23/7</f>
        <v>0.7142857142857143</v>
      </c>
      <c r="P23" s="19">
        <f t="shared" si="18"/>
        <v>0</v>
      </c>
      <c r="Q23" s="16">
        <f t="shared" si="9"/>
        <v>74</v>
      </c>
      <c r="R23" s="16"/>
      <c r="S23" s="27">
        <v>1.4825581395348839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0.10652534722222222</v>
      </c>
      <c r="AD23" s="24">
        <f t="shared" si="13"/>
        <v>-1.1025373437499999</v>
      </c>
      <c r="AE23" s="24">
        <v>-4.9000000000000004</v>
      </c>
      <c r="AF23" s="24">
        <v>-10.31</v>
      </c>
      <c r="AG23" s="24">
        <v>0</v>
      </c>
    </row>
    <row r="24" spans="1:33" ht="15.75" customHeight="1">
      <c r="A24" s="2" t="s">
        <v>52</v>
      </c>
      <c r="B24" s="2"/>
      <c r="C24" s="15">
        <f t="shared" si="2"/>
        <v>6.4974999999999996</v>
      </c>
      <c r="D24" s="16">
        <v>4</v>
      </c>
      <c r="E24" s="16">
        <v>0</v>
      </c>
      <c r="F24" s="15">
        <v>25.99</v>
      </c>
      <c r="G24" s="15">
        <v>0</v>
      </c>
      <c r="H24" s="17">
        <f t="shared" si="3"/>
        <v>0</v>
      </c>
      <c r="I24" s="17">
        <f t="shared" si="4"/>
        <v>-1.5325328924586383</v>
      </c>
      <c r="J24" s="15">
        <f t="shared" si="5"/>
        <v>-39.830529875000011</v>
      </c>
      <c r="K24" s="15">
        <f t="shared" si="6"/>
        <v>-9.9576324687500026</v>
      </c>
      <c r="L24" s="16">
        <v>57</v>
      </c>
      <c r="M24" s="18">
        <f t="shared" si="7"/>
        <v>7.0175438596491224E-2</v>
      </c>
      <c r="N24" s="16">
        <v>43</v>
      </c>
      <c r="O24" s="19">
        <f t="shared" ref="O24:P24" si="19">D24/7</f>
        <v>0.5714285714285714</v>
      </c>
      <c r="P24" s="19">
        <f t="shared" si="19"/>
        <v>0</v>
      </c>
      <c r="Q24" s="16">
        <f t="shared" si="9"/>
        <v>75</v>
      </c>
      <c r="R24" s="16"/>
      <c r="S24" s="27">
        <v>3.551401869158878</v>
      </c>
      <c r="T24" s="2">
        <v>880</v>
      </c>
      <c r="U24" s="21">
        <v>80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0.10652534722222222</v>
      </c>
      <c r="AD24" s="24">
        <f t="shared" si="13"/>
        <v>-0.88202987499999996</v>
      </c>
      <c r="AE24" s="24">
        <v>-4.95</v>
      </c>
      <c r="AF24" s="24">
        <v>-10.31</v>
      </c>
      <c r="AG24" s="24">
        <v>0</v>
      </c>
    </row>
    <row r="25" spans="1:33" ht="15.75" customHeight="1">
      <c r="A25" s="2" t="s">
        <v>54</v>
      </c>
      <c r="B25" s="2"/>
      <c r="C25" s="15">
        <f t="shared" si="2"/>
        <v>24.99</v>
      </c>
      <c r="D25" s="16">
        <v>3</v>
      </c>
      <c r="E25" s="16">
        <v>0</v>
      </c>
      <c r="F25" s="15">
        <v>74.97</v>
      </c>
      <c r="G25" s="15">
        <v>-19.03</v>
      </c>
      <c r="H25" s="17">
        <f t="shared" si="3"/>
        <v>0.25383486728024546</v>
      </c>
      <c r="I25" s="17">
        <f t="shared" si="4"/>
        <v>-2.3302953264639232E-2</v>
      </c>
      <c r="J25" s="15">
        <f t="shared" si="5"/>
        <v>-1.7470224062500033</v>
      </c>
      <c r="K25" s="15">
        <f t="shared" si="6"/>
        <v>-0.58234080208333439</v>
      </c>
      <c r="L25" s="16">
        <v>24</v>
      </c>
      <c r="M25" s="18">
        <f t="shared" si="7"/>
        <v>0.125</v>
      </c>
      <c r="N25" s="16">
        <v>40</v>
      </c>
      <c r="O25" s="19">
        <f t="shared" ref="O25:P25" si="20">D25/7</f>
        <v>0.42857142857142855</v>
      </c>
      <c r="P25" s="19">
        <f t="shared" si="20"/>
        <v>0</v>
      </c>
      <c r="Q25" s="16">
        <f t="shared" si="9"/>
        <v>93</v>
      </c>
      <c r="R25" s="16"/>
      <c r="S25" s="27">
        <v>3.92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0.10652534722222222</v>
      </c>
      <c r="AD25" s="24">
        <f t="shared" si="13"/>
        <v>-0.66152240625000003</v>
      </c>
      <c r="AE25" s="24">
        <v>-4.95</v>
      </c>
      <c r="AF25" s="24">
        <v>-10.31</v>
      </c>
      <c r="AG25" s="24">
        <v>0</v>
      </c>
    </row>
    <row r="26" spans="1:33" ht="15.75" customHeight="1">
      <c r="A26" s="2" t="s">
        <v>55</v>
      </c>
      <c r="B26" s="2"/>
      <c r="C26" s="15">
        <f t="shared" si="2"/>
        <v>24.456666666666667</v>
      </c>
      <c r="D26" s="16">
        <v>15</v>
      </c>
      <c r="E26" s="16">
        <v>0</v>
      </c>
      <c r="F26" s="15">
        <v>366.85</v>
      </c>
      <c r="G26" s="15">
        <v>-40.240000000000009</v>
      </c>
      <c r="H26" s="17">
        <f t="shared" si="3"/>
        <v>0.10969060924083415</v>
      </c>
      <c r="I26" s="17">
        <f t="shared" si="4"/>
        <v>9.7928003185906998E-2</v>
      </c>
      <c r="J26" s="15">
        <f t="shared" si="5"/>
        <v>35.924887968749985</v>
      </c>
      <c r="K26" s="15">
        <f t="shared" si="6"/>
        <v>2.3949925312499989</v>
      </c>
      <c r="L26" s="16">
        <v>29</v>
      </c>
      <c r="M26" s="18">
        <f t="shared" si="7"/>
        <v>0.51724137931034486</v>
      </c>
      <c r="N26" s="16">
        <v>23</v>
      </c>
      <c r="O26" s="19">
        <f t="shared" ref="O26:P26" si="21">D26/7</f>
        <v>2.1428571428571428</v>
      </c>
      <c r="P26" s="19">
        <f t="shared" si="21"/>
        <v>0</v>
      </c>
      <c r="Q26" s="16">
        <f t="shared" si="9"/>
        <v>10</v>
      </c>
      <c r="R26" s="16"/>
      <c r="S26" s="27">
        <v>2.0360360360360361</v>
      </c>
      <c r="T26" s="2">
        <v>880</v>
      </c>
      <c r="U26" s="21">
        <v>80</v>
      </c>
      <c r="V26" s="22" t="s">
        <v>53</v>
      </c>
      <c r="W26" s="2">
        <v>8</v>
      </c>
      <c r="X26" s="23">
        <f t="shared" si="10"/>
        <v>0.53333333333333333</v>
      </c>
      <c r="Y26" s="24">
        <f t="shared" si="11"/>
        <v>5.0300000000000011</v>
      </c>
      <c r="Z26" s="2">
        <v>0</v>
      </c>
      <c r="AA26" s="2" t="s">
        <v>40</v>
      </c>
      <c r="AB26" s="25">
        <f t="shared" si="12"/>
        <v>-0.69</v>
      </c>
      <c r="AC26" s="26">
        <v>0.10652534722222222</v>
      </c>
      <c r="AD26" s="24">
        <f t="shared" si="13"/>
        <v>-3.3076120312499997</v>
      </c>
      <c r="AE26" s="24">
        <v>-4.95</v>
      </c>
      <c r="AF26" s="24">
        <v>-10.54</v>
      </c>
      <c r="AG26" s="24">
        <v>0</v>
      </c>
    </row>
    <row r="27" spans="1:33" ht="15.75" customHeight="1">
      <c r="A27" s="2" t="s">
        <v>56</v>
      </c>
      <c r="B27" s="2"/>
      <c r="C27" s="15">
        <f t="shared" si="2"/>
        <v>23.99</v>
      </c>
      <c r="D27" s="16">
        <v>12</v>
      </c>
      <c r="E27" s="16">
        <v>0</v>
      </c>
      <c r="F27" s="15">
        <v>287.88</v>
      </c>
      <c r="G27" s="15">
        <v>-31.09</v>
      </c>
      <c r="H27" s="17">
        <f t="shared" si="3"/>
        <v>0.10799638738363207</v>
      </c>
      <c r="I27" s="17">
        <f t="shared" si="4"/>
        <v>8.7126269192024375E-2</v>
      </c>
      <c r="J27" s="15">
        <f t="shared" si="5"/>
        <v>25.081910374999978</v>
      </c>
      <c r="K27" s="15">
        <f t="shared" si="6"/>
        <v>2.0901591979166647</v>
      </c>
      <c r="L27" s="16">
        <v>33</v>
      </c>
      <c r="M27" s="18">
        <f t="shared" si="7"/>
        <v>0.36363636363636365</v>
      </c>
      <c r="N27" s="16">
        <v>74</v>
      </c>
      <c r="O27" s="19">
        <f t="shared" ref="O27:P27" si="22">D27/7</f>
        <v>1.7142857142857142</v>
      </c>
      <c r="P27" s="19">
        <f t="shared" si="22"/>
        <v>0</v>
      </c>
      <c r="Q27" s="16">
        <f t="shared" si="9"/>
        <v>43</v>
      </c>
      <c r="R27" s="16"/>
      <c r="S27" s="27">
        <v>1.975903614457831</v>
      </c>
      <c r="T27" s="2">
        <v>880</v>
      </c>
      <c r="U27" s="21">
        <v>44384</v>
      </c>
      <c r="V27" s="22" t="s">
        <v>53</v>
      </c>
      <c r="W27" s="2">
        <v>2</v>
      </c>
      <c r="X27" s="23">
        <f t="shared" si="10"/>
        <v>0.16666666666666666</v>
      </c>
      <c r="Y27" s="24">
        <f t="shared" si="11"/>
        <v>15.545</v>
      </c>
      <c r="Z27" s="2">
        <v>0</v>
      </c>
      <c r="AA27" s="2" t="s">
        <v>40</v>
      </c>
      <c r="AB27" s="25">
        <f t="shared" si="12"/>
        <v>-0.69</v>
      </c>
      <c r="AC27" s="26">
        <v>0.10652534722222222</v>
      </c>
      <c r="AD27" s="24">
        <f t="shared" si="13"/>
        <v>-2.6460896250000001</v>
      </c>
      <c r="AE27" s="24">
        <v>-4.95</v>
      </c>
      <c r="AF27" s="24">
        <v>-10.54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24.808181818181819</v>
      </c>
      <c r="D28" s="16">
        <v>11</v>
      </c>
      <c r="E28" s="16">
        <v>0</v>
      </c>
      <c r="F28" s="15">
        <v>272.89</v>
      </c>
      <c r="G28" s="15">
        <v>-7.83</v>
      </c>
      <c r="H28" s="17">
        <f t="shared" si="3"/>
        <v>2.8692879914984062E-2</v>
      </c>
      <c r="I28" s="17">
        <f t="shared" si="4"/>
        <v>0.18802784214793494</v>
      </c>
      <c r="J28" s="15">
        <f t="shared" si="5"/>
        <v>51.310917843749962</v>
      </c>
      <c r="K28" s="15">
        <f t="shared" si="6"/>
        <v>4.6646288948863601</v>
      </c>
      <c r="L28" s="16">
        <v>32</v>
      </c>
      <c r="M28" s="18">
        <f t="shared" si="7"/>
        <v>0.34375</v>
      </c>
      <c r="N28" s="16">
        <v>68</v>
      </c>
      <c r="O28" s="19">
        <f t="shared" ref="O28:P28" si="23">D28/7</f>
        <v>1.5714285714285714</v>
      </c>
      <c r="P28" s="19">
        <f t="shared" si="23"/>
        <v>0</v>
      </c>
      <c r="Q28" s="16">
        <f t="shared" si="9"/>
        <v>43</v>
      </c>
      <c r="R28" s="16"/>
      <c r="S28" s="27">
        <v>2.557692307692307</v>
      </c>
      <c r="T28" s="2">
        <v>800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>
        <f t="shared" si="11"/>
        <v>0</v>
      </c>
      <c r="Z28" s="2">
        <v>0</v>
      </c>
      <c r="AA28" s="2" t="s">
        <v>40</v>
      </c>
      <c r="AB28" s="25">
        <f t="shared" si="12"/>
        <v>-0.69</v>
      </c>
      <c r="AC28" s="26">
        <v>0.10652534722222222</v>
      </c>
      <c r="AD28" s="24">
        <f t="shared" si="13"/>
        <v>-2.42558215625</v>
      </c>
      <c r="AE28" s="24">
        <v>-4.95</v>
      </c>
      <c r="AF28" s="24">
        <v>-10.54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24.99</v>
      </c>
      <c r="D29" s="16">
        <v>1</v>
      </c>
      <c r="E29" s="16">
        <v>0</v>
      </c>
      <c r="F29" s="15">
        <v>24.99</v>
      </c>
      <c r="G29" s="15">
        <v>0</v>
      </c>
      <c r="H29" s="17">
        <f t="shared" si="3"/>
        <v>0</v>
      </c>
      <c r="I29" s="17">
        <f t="shared" si="4"/>
        <v>0.22132823254301717</v>
      </c>
      <c r="J29" s="15">
        <f t="shared" si="5"/>
        <v>5.530992531249999</v>
      </c>
      <c r="K29" s="15">
        <f t="shared" si="6"/>
        <v>5.530992531249999</v>
      </c>
      <c r="L29" s="16">
        <v>9</v>
      </c>
      <c r="M29" s="18">
        <f t="shared" si="7"/>
        <v>0.1111111111111111</v>
      </c>
      <c r="N29" s="16">
        <v>60</v>
      </c>
      <c r="O29" s="19">
        <f t="shared" ref="O29:P29" si="24">D29/7</f>
        <v>0.14285714285714285</v>
      </c>
      <c r="P29" s="19">
        <f t="shared" si="24"/>
        <v>0</v>
      </c>
      <c r="Q29" s="16">
        <f t="shared" si="9"/>
        <v>420</v>
      </c>
      <c r="R29" s="16"/>
      <c r="S29" s="27">
        <v>3.3170731707317072</v>
      </c>
      <c r="T29" s="2">
        <v>800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>
        <f t="shared" si="11"/>
        <v>0</v>
      </c>
      <c r="Z29" s="2">
        <v>0</v>
      </c>
      <c r="AA29" s="2" t="s">
        <v>40</v>
      </c>
      <c r="AB29" s="25">
        <f t="shared" si="12"/>
        <v>-0.69</v>
      </c>
      <c r="AC29" s="26">
        <v>0.10652534722222222</v>
      </c>
      <c r="AD29" s="24">
        <f t="shared" si="13"/>
        <v>-0.22050746874999999</v>
      </c>
      <c r="AE29" s="24">
        <v>-4.95</v>
      </c>
      <c r="AF29" s="24">
        <v>-10.54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24.99</v>
      </c>
      <c r="D30" s="16">
        <v>2</v>
      </c>
      <c r="E30" s="16">
        <v>0</v>
      </c>
      <c r="F30" s="15">
        <v>49.98</v>
      </c>
      <c r="G30" s="15">
        <v>-10.68</v>
      </c>
      <c r="H30" s="17">
        <f t="shared" si="3"/>
        <v>0.21368547418967587</v>
      </c>
      <c r="I30" s="17">
        <f t="shared" si="4"/>
        <v>7.6427583533413097E-3</v>
      </c>
      <c r="J30" s="15">
        <f t="shared" si="5"/>
        <v>0.38198506249999864</v>
      </c>
      <c r="K30" s="15">
        <f t="shared" si="6"/>
        <v>0.19099253124999932</v>
      </c>
      <c r="L30" s="16">
        <v>25</v>
      </c>
      <c r="M30" s="18">
        <f t="shared" si="7"/>
        <v>0.08</v>
      </c>
      <c r="N30" s="16">
        <v>62</v>
      </c>
      <c r="O30" s="19">
        <f t="shared" ref="O30:P30" si="25">D30/7</f>
        <v>0.2857142857142857</v>
      </c>
      <c r="P30" s="19">
        <f t="shared" si="25"/>
        <v>0</v>
      </c>
      <c r="Q30" s="16">
        <f t="shared" si="9"/>
        <v>217</v>
      </c>
      <c r="R30" s="16"/>
      <c r="S30" s="27">
        <v>1.8969072164948451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Summary!A1:AD2000""),9,FALSE),"""")"),800)</f>
        <v>800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>
        <f t="shared" si="11"/>
        <v>0</v>
      </c>
      <c r="Z30" s="2">
        <v>0</v>
      </c>
      <c r="AA30" s="2" t="s">
        <v>40</v>
      </c>
      <c r="AB30" s="25">
        <f t="shared" si="12"/>
        <v>-0.69</v>
      </c>
      <c r="AC30" s="26">
        <v>0.10652534722222222</v>
      </c>
      <c r="AD30" s="24">
        <f t="shared" si="13"/>
        <v>-0.44101493749999998</v>
      </c>
      <c r="AE30" s="24">
        <v>-4.95</v>
      </c>
      <c r="AF30" s="24">
        <v>-10.54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23.561428571428571</v>
      </c>
      <c r="D31" s="16">
        <v>7</v>
      </c>
      <c r="E31" s="16">
        <v>0</v>
      </c>
      <c r="F31" s="15">
        <v>164.93</v>
      </c>
      <c r="G31" s="15">
        <v>-15.75</v>
      </c>
      <c r="H31" s="17">
        <f t="shared" ref="H31" si="26">G31/F31*-1</f>
        <v>9.5495058509670772E-2</v>
      </c>
      <c r="I31" s="17">
        <f t="shared" ref="I31" si="27">J31/F31</f>
        <v>8.7715683737040043E-2</v>
      </c>
      <c r="J31" s="35">
        <f t="shared" ref="J31" si="28">F31*0.85+G31+AF31*D31+D31*AE31+AG31+AD31</f>
        <v>14.466947718750015</v>
      </c>
      <c r="K31" s="35">
        <f t="shared" ref="K31" si="29">J31/D31</f>
        <v>2.0667068169642877</v>
      </c>
      <c r="L31" s="16">
        <v>33</v>
      </c>
      <c r="M31" s="18">
        <f t="shared" si="7"/>
        <v>0.21212121212121213</v>
      </c>
      <c r="N31" s="16">
        <v>55</v>
      </c>
      <c r="O31" s="19">
        <f t="shared" ref="O31" si="30">D31/7</f>
        <v>1</v>
      </c>
      <c r="P31" s="19">
        <f t="shared" ref="P31" si="31">E31/7</f>
        <v>0</v>
      </c>
      <c r="Q31" s="16">
        <f t="shared" ref="Q31" si="32">ROUNDDOWN(N31/(O31+P31),0)</f>
        <v>55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1.6524590163934429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3</v>
      </c>
      <c r="X31" s="23">
        <f t="shared" ref="X31" si="33">IFERROR(W31/D31,0)</f>
        <v>0.42857142857142855</v>
      </c>
      <c r="Y31" s="24">
        <f t="shared" ref="Y31" si="34">IFERROR(G31/(W31+Z31)*-1,0)</f>
        <v>5.25</v>
      </c>
      <c r="Z31" s="2">
        <v>0</v>
      </c>
      <c r="AA31" s="2" t="s">
        <v>40</v>
      </c>
      <c r="AB31" s="25">
        <f t="shared" si="12"/>
        <v>-0.69</v>
      </c>
      <c r="AC31" s="26">
        <v>0.10652534722222222</v>
      </c>
      <c r="AD31" s="24">
        <f t="shared" si="13"/>
        <v>-1.5435522812499998</v>
      </c>
      <c r="AE31" s="24">
        <v>-4.95</v>
      </c>
      <c r="AF31" s="24">
        <v>-10.54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80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11.55764705882353</v>
      </c>
      <c r="D3" s="6">
        <f>SUM(D4:D99766)</f>
        <v>133</v>
      </c>
      <c r="E3" s="6"/>
      <c r="F3" s="5">
        <f t="shared" ref="F3:G3" si="0">SUM(F4:F99766)</f>
        <v>2418.6800000000003</v>
      </c>
      <c r="G3" s="5">
        <f t="shared" si="0"/>
        <v>-221.26000000000002</v>
      </c>
      <c r="H3" s="7">
        <f>G3/F3*-1</f>
        <v>9.1479650057055911E-2</v>
      </c>
      <c r="I3" s="7">
        <f ca="1">J3/F3</f>
        <v>0.2396492370967841</v>
      </c>
      <c r="J3" s="5">
        <f ca="1">SUM(J4:J99766)</f>
        <v>579.63481678124981</v>
      </c>
      <c r="K3" s="5">
        <f ca="1">J3/D3</f>
        <v>4.3581565171522545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24</v>
      </c>
      <c r="X3" s="13">
        <f>AVERAGE(X4:X99766)</f>
        <v>0.2798760293591121</v>
      </c>
      <c r="Y3" s="11">
        <f>ROUND(AVERAGE(Y4:Y99766),2)</f>
        <v>4.8899999999999997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SKUs!B2:BZ3000""),48,FALSE),"""")*-1"),-4.874)</f>
        <v>-4.8739999999999997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18.989999999999998</v>
      </c>
      <c r="D18" s="16">
        <v>1</v>
      </c>
      <c r="E18" s="16">
        <v>0</v>
      </c>
      <c r="F18" s="15">
        <v>18.989999999999998</v>
      </c>
      <c r="G18" s="15">
        <v>-17.29</v>
      </c>
      <c r="H18" s="17">
        <f t="shared" ref="H18:H30" si="3">G18/F18*-1</f>
        <v>0.9104791995787257</v>
      </c>
      <c r="I18" s="17">
        <f t="shared" ref="I18:I30" si="4">J18/F18</f>
        <v>-0.53965707444707756</v>
      </c>
      <c r="J18" s="15">
        <f t="shared" ref="J18:J30" si="5">F18*0.85+G18+AF18*D18+D18*AE18+AG18+AD18</f>
        <v>-10.248087843750001</v>
      </c>
      <c r="K18" s="15">
        <f t="shared" ref="K18:K30" si="6">J18/D18</f>
        <v>-10.248087843750001</v>
      </c>
      <c r="L18" s="16">
        <v>9</v>
      </c>
      <c r="M18" s="18">
        <f t="shared" ref="M18:M31" si="7">IFERROR(D18/L18,"-")</f>
        <v>0.1111111111111111</v>
      </c>
      <c r="N18" s="16">
        <v>0</v>
      </c>
      <c r="O18" s="19">
        <f t="shared" ref="O18:P18" si="8">D18/7</f>
        <v>0.14285714285714285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1</v>
      </c>
      <c r="X18" s="23">
        <f t="shared" ref="X18:X30" si="10">IFERROR(W18/D18,0)</f>
        <v>1</v>
      </c>
      <c r="Y18" s="24">
        <f t="shared" ref="Y18:Y30" si="11">IFERROR(G18/(W18+Z18)*-1,0)</f>
        <v>17.29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4.8110069444444452E-2</v>
      </c>
      <c r="AD18" s="24">
        <f t="shared" ref="AD18:AD31" si="13">IFERROR(AB18*AC18*D18*3,0)</f>
        <v>-9.9587843750000016E-2</v>
      </c>
      <c r="AE18" s="24">
        <v>-4.9000000000000004</v>
      </c>
      <c r="AF18" s="24">
        <v>-4.0999999999999996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18.114999999999998</v>
      </c>
      <c r="D19" s="28">
        <v>16</v>
      </c>
      <c r="E19" s="16">
        <v>0</v>
      </c>
      <c r="F19" s="15">
        <v>289.83999999999997</v>
      </c>
      <c r="G19" s="15">
        <v>-13.56</v>
      </c>
      <c r="H19" s="17">
        <f t="shared" si="3"/>
        <v>4.6784432790505114E-2</v>
      </c>
      <c r="I19" s="17">
        <f t="shared" ca="1" si="4"/>
        <v>0.25816517561413188</v>
      </c>
      <c r="J19" s="15">
        <f t="shared" ca="1" si="5"/>
        <v>74.826594499999985</v>
      </c>
      <c r="K19" s="15">
        <f t="shared" ca="1" si="6"/>
        <v>4.676662156249999</v>
      </c>
      <c r="L19" s="16">
        <v>24</v>
      </c>
      <c r="M19" s="18">
        <f t="shared" si="7"/>
        <v>0.66666666666666663</v>
      </c>
      <c r="N19" s="16">
        <v>78</v>
      </c>
      <c r="O19" s="19">
        <f t="shared" ref="O19:P19" si="14">D19/7</f>
        <v>2.2857142857142856</v>
      </c>
      <c r="P19" s="19">
        <f t="shared" si="14"/>
        <v>0</v>
      </c>
      <c r="Q19" s="16">
        <f t="shared" si="9"/>
        <v>34</v>
      </c>
      <c r="R19" s="16"/>
      <c r="S19" s="27">
        <v>0.22580645161290319</v>
      </c>
      <c r="T19" s="2"/>
      <c r="U19" s="21"/>
      <c r="V19" s="22"/>
      <c r="W19" s="2">
        <v>0</v>
      </c>
      <c r="X19" s="23">
        <f t="shared" si="10"/>
        <v>0</v>
      </c>
      <c r="Y19" s="24">
        <f t="shared" si="11"/>
        <v>0</v>
      </c>
      <c r="Z19" s="2">
        <v>0</v>
      </c>
      <c r="AA19" s="2" t="s">
        <v>40</v>
      </c>
      <c r="AB19" s="25">
        <f t="shared" si="12"/>
        <v>-0.69</v>
      </c>
      <c r="AC19" s="26">
        <v>4.8110069444444452E-2</v>
      </c>
      <c r="AD19" s="24">
        <f t="shared" si="13"/>
        <v>-1.5934055000000003</v>
      </c>
      <c r="AE19" s="24">
        <v>-4.9000000000000004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SKUs!B2:BZ3000""),48,false),"""")*-1"),-4.874)</f>
        <v>-4.8739999999999997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16.990000000000002</v>
      </c>
      <c r="D20" s="16">
        <v>10</v>
      </c>
      <c r="E20" s="16">
        <v>0</v>
      </c>
      <c r="F20" s="15">
        <v>169.9</v>
      </c>
      <c r="G20" s="15">
        <v>-10.46</v>
      </c>
      <c r="H20" s="17">
        <f t="shared" si="3"/>
        <v>6.1565626839317246E-2</v>
      </c>
      <c r="I20" s="17">
        <f t="shared" si="4"/>
        <v>0.25261401743672746</v>
      </c>
      <c r="J20" s="15">
        <f t="shared" si="5"/>
        <v>42.919121562499996</v>
      </c>
      <c r="K20" s="15">
        <f t="shared" si="6"/>
        <v>4.2919121562499996</v>
      </c>
      <c r="L20" s="16">
        <v>17</v>
      </c>
      <c r="M20" s="18">
        <f t="shared" si="7"/>
        <v>0.58823529411764708</v>
      </c>
      <c r="N20" s="16">
        <v>71</v>
      </c>
      <c r="O20" s="19">
        <f t="shared" ref="O20:P20" si="15">D20/7</f>
        <v>1.4285714285714286</v>
      </c>
      <c r="P20" s="19">
        <f t="shared" si="15"/>
        <v>0</v>
      </c>
      <c r="Q20" s="16">
        <f t="shared" si="9"/>
        <v>49</v>
      </c>
      <c r="R20" s="16"/>
      <c r="S20" s="27">
        <v>0.96</v>
      </c>
      <c r="T20" s="2"/>
      <c r="U20" s="21"/>
      <c r="V20" s="22"/>
      <c r="W20" s="2">
        <v>1</v>
      </c>
      <c r="X20" s="23">
        <f t="shared" si="10"/>
        <v>0.1</v>
      </c>
      <c r="Y20" s="24">
        <f t="shared" si="11"/>
        <v>10.46</v>
      </c>
      <c r="Z20" s="2">
        <v>0</v>
      </c>
      <c r="AA20" s="2" t="s">
        <v>40</v>
      </c>
      <c r="AB20" s="25">
        <f t="shared" si="12"/>
        <v>-0.69</v>
      </c>
      <c r="AC20" s="26">
        <v>4.8110069444444452E-2</v>
      </c>
      <c r="AD20" s="24">
        <f t="shared" si="13"/>
        <v>-0.99587843750000005</v>
      </c>
      <c r="AE20" s="24">
        <v>-4.9000000000000004</v>
      </c>
      <c r="AF20" s="24">
        <v>-4.1040000000000001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17.525714285714287</v>
      </c>
      <c r="D21" s="16">
        <v>28</v>
      </c>
      <c r="E21" s="16">
        <v>0</v>
      </c>
      <c r="F21" s="15">
        <v>490.72</v>
      </c>
      <c r="G21" s="15">
        <v>-12.62</v>
      </c>
      <c r="H21" s="17">
        <f t="shared" si="3"/>
        <v>2.5717313335507006E-2</v>
      </c>
      <c r="I21" s="17">
        <f t="shared" si="4"/>
        <v>0.30484092838074667</v>
      </c>
      <c r="J21" s="15">
        <f t="shared" si="5"/>
        <v>149.59154037500002</v>
      </c>
      <c r="K21" s="15">
        <f t="shared" si="6"/>
        <v>5.3425550133928583</v>
      </c>
      <c r="L21" s="16">
        <v>41</v>
      </c>
      <c r="M21" s="18">
        <f t="shared" si="7"/>
        <v>0.68292682926829273</v>
      </c>
      <c r="N21" s="16">
        <v>47</v>
      </c>
      <c r="O21" s="19">
        <f t="shared" ref="O21:P21" si="16">D21/7</f>
        <v>4</v>
      </c>
      <c r="P21" s="19">
        <f t="shared" si="16"/>
        <v>0</v>
      </c>
      <c r="Q21" s="16">
        <f t="shared" si="9"/>
        <v>11</v>
      </c>
      <c r="R21" s="16"/>
      <c r="S21" s="27">
        <v>3</v>
      </c>
      <c r="T21" s="2"/>
      <c r="U21" s="21"/>
      <c r="V21" s="22"/>
      <c r="W21" s="2">
        <v>5</v>
      </c>
      <c r="X21" s="23">
        <f t="shared" si="10"/>
        <v>0.17857142857142858</v>
      </c>
      <c r="Y21" s="24">
        <f t="shared" si="11"/>
        <v>2.1033333333333331</v>
      </c>
      <c r="Z21" s="2">
        <v>1</v>
      </c>
      <c r="AA21" s="2" t="s">
        <v>40</v>
      </c>
      <c r="AB21" s="25">
        <f t="shared" si="12"/>
        <v>-0.69</v>
      </c>
      <c r="AC21" s="26">
        <v>4.8110069444444452E-2</v>
      </c>
      <c r="AD21" s="24">
        <f t="shared" si="13"/>
        <v>-2.7884596250000002</v>
      </c>
      <c r="AE21" s="24">
        <v>-4.9000000000000004</v>
      </c>
      <c r="AF21" s="24">
        <v>-4.1040000000000001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17.989999999999998</v>
      </c>
      <c r="D22" s="16">
        <v>4</v>
      </c>
      <c r="E22" s="16">
        <v>0</v>
      </c>
      <c r="F22" s="15">
        <v>71.959999999999994</v>
      </c>
      <c r="G22" s="15">
        <v>0</v>
      </c>
      <c r="H22" s="17">
        <f t="shared" si="3"/>
        <v>0</v>
      </c>
      <c r="I22" s="17">
        <f t="shared" ca="1" si="4"/>
        <v>0.30116243225402983</v>
      </c>
      <c r="J22" s="15">
        <f t="shared" ca="1" si="5"/>
        <v>21.671648624999985</v>
      </c>
      <c r="K22" s="15">
        <f t="shared" ca="1" si="6"/>
        <v>5.4179121562499963</v>
      </c>
      <c r="L22" s="16">
        <v>25</v>
      </c>
      <c r="M22" s="18">
        <f t="shared" si="7"/>
        <v>0.16</v>
      </c>
      <c r="N22" s="16">
        <v>41</v>
      </c>
      <c r="O22" s="19">
        <f t="shared" ref="O22:P22" si="17">D22/7</f>
        <v>0.5714285714285714</v>
      </c>
      <c r="P22" s="19">
        <f t="shared" si="17"/>
        <v>0</v>
      </c>
      <c r="Q22" s="16">
        <f t="shared" si="9"/>
        <v>71</v>
      </c>
      <c r="R22" s="16"/>
      <c r="S22" s="27">
        <v>1.225352112676056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4.8110069444444452E-2</v>
      </c>
      <c r="AD22" s="24">
        <f t="shared" si="13"/>
        <v>-0.39835137500000006</v>
      </c>
      <c r="AE22" s="24">
        <v>-4.9000000000000004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SKUs!B2:BZ3000""),48,false),"""")*-1"),-4.874)</f>
        <v>-4.8739999999999997</v>
      </c>
      <c r="AG22" s="24">
        <v>0</v>
      </c>
    </row>
    <row r="23" spans="1:33" ht="15.75" customHeight="1">
      <c r="A23" s="2" t="s">
        <v>51</v>
      </c>
      <c r="B23" s="2"/>
      <c r="C23" s="15">
        <f t="shared" si="2"/>
        <v>17.989999999999998</v>
      </c>
      <c r="D23" s="16">
        <v>6</v>
      </c>
      <c r="E23" s="16">
        <v>0</v>
      </c>
      <c r="F23" s="15">
        <v>107.94</v>
      </c>
      <c r="G23" s="15">
        <v>-29.3</v>
      </c>
      <c r="H23" s="17">
        <f t="shared" si="3"/>
        <v>0.27144710024087459</v>
      </c>
      <c r="I23" s="17">
        <f t="shared" si="4"/>
        <v>7.2516888433388854E-2</v>
      </c>
      <c r="J23" s="15">
        <f t="shared" si="5"/>
        <v>7.8274729374999934</v>
      </c>
      <c r="K23" s="15">
        <f t="shared" si="6"/>
        <v>1.3045788229166655</v>
      </c>
      <c r="L23" s="16">
        <v>28</v>
      </c>
      <c r="M23" s="18">
        <f t="shared" si="7"/>
        <v>0.21428571428571427</v>
      </c>
      <c r="N23" s="16">
        <v>34</v>
      </c>
      <c r="O23" s="19">
        <f t="shared" ref="O23:P23" si="18">D23/7</f>
        <v>0.8571428571428571</v>
      </c>
      <c r="P23" s="19">
        <f t="shared" si="18"/>
        <v>0</v>
      </c>
      <c r="Q23" s="16">
        <f t="shared" si="9"/>
        <v>39</v>
      </c>
      <c r="R23" s="16"/>
      <c r="S23" s="27">
        <v>1.304347826086957</v>
      </c>
      <c r="T23" s="2"/>
      <c r="U23" s="21"/>
      <c r="V23" s="22"/>
      <c r="W23" s="2">
        <v>4</v>
      </c>
      <c r="X23" s="23">
        <f t="shared" si="10"/>
        <v>0.66666666666666663</v>
      </c>
      <c r="Y23" s="24">
        <f t="shared" si="11"/>
        <v>7.3250000000000002</v>
      </c>
      <c r="Z23" s="2">
        <v>0</v>
      </c>
      <c r="AA23" s="2" t="s">
        <v>40</v>
      </c>
      <c r="AB23" s="25">
        <f t="shared" si="12"/>
        <v>-0.69</v>
      </c>
      <c r="AC23" s="26">
        <v>4.8110069444444452E-2</v>
      </c>
      <c r="AD23" s="24">
        <f t="shared" si="13"/>
        <v>-0.59752706250000009</v>
      </c>
      <c r="AE23" s="24">
        <v>-4.9000000000000004</v>
      </c>
      <c r="AF23" s="24">
        <v>-4.1040000000000001</v>
      </c>
      <c r="AG23" s="24">
        <v>0</v>
      </c>
    </row>
    <row r="24" spans="1:33" ht="15.75" customHeight="1">
      <c r="A24" s="2" t="s">
        <v>52</v>
      </c>
      <c r="B24" s="2"/>
      <c r="C24" s="15">
        <f t="shared" si="2"/>
        <v>17.428125000000001</v>
      </c>
      <c r="D24" s="16">
        <v>16</v>
      </c>
      <c r="E24" s="16">
        <v>0</v>
      </c>
      <c r="F24" s="15">
        <v>278.85000000000002</v>
      </c>
      <c r="G24" s="15">
        <v>-41.52</v>
      </c>
      <c r="H24" s="17">
        <f t="shared" si="3"/>
        <v>0.14889725658956429</v>
      </c>
      <c r="I24" s="17">
        <f t="shared" si="4"/>
        <v>0.17588343015958402</v>
      </c>
      <c r="J24" s="15">
        <f t="shared" si="5"/>
        <v>49.045094500000005</v>
      </c>
      <c r="K24" s="15">
        <f t="shared" si="6"/>
        <v>3.0653184062500003</v>
      </c>
      <c r="L24" s="16">
        <v>64</v>
      </c>
      <c r="M24" s="18">
        <f t="shared" si="7"/>
        <v>0.25</v>
      </c>
      <c r="N24" s="16">
        <v>9</v>
      </c>
      <c r="O24" s="19">
        <f t="shared" ref="O24:P24" si="19">D24/7</f>
        <v>2.2857142857142856</v>
      </c>
      <c r="P24" s="19">
        <f t="shared" si="19"/>
        <v>0</v>
      </c>
      <c r="Q24" s="16">
        <f t="shared" si="9"/>
        <v>3</v>
      </c>
      <c r="R24" s="16"/>
      <c r="S24" s="27">
        <v>3.910112359550562</v>
      </c>
      <c r="T24" s="2">
        <v>300</v>
      </c>
      <c r="U24" s="21" t="s">
        <v>53</v>
      </c>
      <c r="V24" s="22" t="s">
        <v>53</v>
      </c>
      <c r="W24" s="2">
        <v>1</v>
      </c>
      <c r="X24" s="23">
        <f t="shared" si="10"/>
        <v>6.25E-2</v>
      </c>
      <c r="Y24" s="24">
        <f t="shared" si="11"/>
        <v>8.3040000000000003</v>
      </c>
      <c r="Z24" s="2">
        <v>4</v>
      </c>
      <c r="AA24" s="2" t="s">
        <v>40</v>
      </c>
      <c r="AB24" s="25">
        <f t="shared" si="12"/>
        <v>-0.69</v>
      </c>
      <c r="AC24" s="26">
        <v>4.8110069444444452E-2</v>
      </c>
      <c r="AD24" s="24">
        <f t="shared" si="13"/>
        <v>-1.5934055000000003</v>
      </c>
      <c r="AE24" s="24">
        <v>-4.95</v>
      </c>
      <c r="AF24" s="24">
        <v>-4.1040000000000001</v>
      </c>
      <c r="AG24" s="24">
        <v>0</v>
      </c>
    </row>
    <row r="25" spans="1:33" ht="15.75" customHeight="1">
      <c r="A25" s="2" t="s">
        <v>54</v>
      </c>
      <c r="B25" s="2"/>
      <c r="C25" s="15">
        <f t="shared" si="2"/>
        <v>19.042631578947361</v>
      </c>
      <c r="D25" s="16">
        <v>19</v>
      </c>
      <c r="E25" s="16">
        <v>0</v>
      </c>
      <c r="F25" s="15">
        <v>361.80999999999989</v>
      </c>
      <c r="G25" s="15">
        <v>-35.65</v>
      </c>
      <c r="H25" s="17">
        <f t="shared" si="3"/>
        <v>9.8532378872889112E-2</v>
      </c>
      <c r="I25" s="17">
        <f t="shared" si="4"/>
        <v>0.27077839465119796</v>
      </c>
      <c r="J25" s="15">
        <f t="shared" si="5"/>
        <v>97.970330968749906</v>
      </c>
      <c r="K25" s="15">
        <f t="shared" si="6"/>
        <v>5.1563332088815743</v>
      </c>
      <c r="L25" s="16">
        <v>41</v>
      </c>
      <c r="M25" s="18">
        <f t="shared" si="7"/>
        <v>0.46341463414634149</v>
      </c>
      <c r="N25" s="16">
        <v>1</v>
      </c>
      <c r="O25" s="19">
        <f t="shared" ref="O25:P25" si="20">D25/7</f>
        <v>2.7142857142857144</v>
      </c>
      <c r="P25" s="19">
        <f t="shared" si="20"/>
        <v>0</v>
      </c>
      <c r="Q25" s="16">
        <f t="shared" si="9"/>
        <v>0</v>
      </c>
      <c r="R25" s="16"/>
      <c r="S25" s="27">
        <v>7.6923076923076934</v>
      </c>
      <c r="T25" s="2"/>
      <c r="U25" s="21"/>
      <c r="V25" s="22"/>
      <c r="W25" s="2">
        <v>4</v>
      </c>
      <c r="X25" s="23">
        <f t="shared" si="10"/>
        <v>0.21052631578947367</v>
      </c>
      <c r="Y25" s="24">
        <f t="shared" si="11"/>
        <v>8.9124999999999996</v>
      </c>
      <c r="Z25" s="2">
        <v>0</v>
      </c>
      <c r="AA25" s="2" t="s">
        <v>40</v>
      </c>
      <c r="AB25" s="25">
        <f t="shared" si="12"/>
        <v>-0.69</v>
      </c>
      <c r="AC25" s="26">
        <v>4.8110069444444452E-2</v>
      </c>
      <c r="AD25" s="24">
        <f t="shared" si="13"/>
        <v>-1.8921690312499999</v>
      </c>
      <c r="AE25" s="24">
        <v>-4.95</v>
      </c>
      <c r="AF25" s="24">
        <v>-4.1040000000000001</v>
      </c>
      <c r="AG25" s="24">
        <v>0</v>
      </c>
    </row>
    <row r="26" spans="1:33" ht="15.75" customHeight="1">
      <c r="A26" s="2" t="s">
        <v>55</v>
      </c>
      <c r="B26" s="2"/>
      <c r="C26" s="15">
        <f t="shared" si="2"/>
        <v>19.989999999999998</v>
      </c>
      <c r="D26" s="16">
        <v>1</v>
      </c>
      <c r="E26" s="16">
        <v>0</v>
      </c>
      <c r="F26" s="15">
        <v>19.989999999999998</v>
      </c>
      <c r="G26" s="15">
        <v>-11.14</v>
      </c>
      <c r="H26" s="17">
        <f t="shared" si="3"/>
        <v>0.55727863931965993</v>
      </c>
      <c r="I26" s="17">
        <f t="shared" si="4"/>
        <v>-0.20370624531015519</v>
      </c>
      <c r="J26" s="15">
        <f t="shared" si="5"/>
        <v>-4.0720878437500021</v>
      </c>
      <c r="K26" s="15">
        <f t="shared" si="6"/>
        <v>-4.0720878437500021</v>
      </c>
      <c r="L26" s="16">
        <v>19</v>
      </c>
      <c r="M26" s="18">
        <f t="shared" si="7"/>
        <v>5.2631578947368418E-2</v>
      </c>
      <c r="N26" s="16">
        <v>1</v>
      </c>
      <c r="O26" s="19">
        <f t="shared" ref="O26:P26" si="21">D26/7</f>
        <v>0.14285714285714285</v>
      </c>
      <c r="P26" s="19">
        <f t="shared" si="21"/>
        <v>0</v>
      </c>
      <c r="Q26" s="16">
        <f t="shared" si="9"/>
        <v>7</v>
      </c>
      <c r="R26" s="16"/>
      <c r="S26" s="27">
        <v>0</v>
      </c>
      <c r="T26" s="2">
        <v>300</v>
      </c>
      <c r="U26" s="21" t="s">
        <v>53</v>
      </c>
      <c r="V26" s="22" t="s">
        <v>53</v>
      </c>
      <c r="W26" s="2">
        <v>1</v>
      </c>
      <c r="X26" s="23">
        <f t="shared" si="10"/>
        <v>1</v>
      </c>
      <c r="Y26" s="24">
        <f t="shared" si="11"/>
        <v>11.14</v>
      </c>
      <c r="Z26" s="2">
        <v>0</v>
      </c>
      <c r="AA26" s="2" t="s">
        <v>40</v>
      </c>
      <c r="AB26" s="25">
        <f t="shared" si="12"/>
        <v>-0.69</v>
      </c>
      <c r="AC26" s="26">
        <v>4.8110069444444452E-2</v>
      </c>
      <c r="AD26" s="24">
        <f t="shared" si="13"/>
        <v>-9.9587843750000016E-2</v>
      </c>
      <c r="AE26" s="24">
        <v>-4.95</v>
      </c>
      <c r="AF26" s="24">
        <v>-4.8739999999999997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101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1.669421487603306</v>
      </c>
      <c r="T27" s="2">
        <v>900</v>
      </c>
      <c r="U27" s="21" t="s">
        <v>53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4.8110069444444452E-2</v>
      </c>
      <c r="AD27" s="24">
        <f t="shared" si="13"/>
        <v>0</v>
      </c>
      <c r="AE27" s="24">
        <v>-4.95</v>
      </c>
      <c r="AF27" s="24">
        <v>-4.8739999999999997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19.323333333333334</v>
      </c>
      <c r="D28" s="16">
        <v>3</v>
      </c>
      <c r="E28" s="16">
        <v>0</v>
      </c>
      <c r="F28" s="15">
        <v>57.97</v>
      </c>
      <c r="G28" s="15">
        <v>0</v>
      </c>
      <c r="H28" s="17">
        <f t="shared" si="3"/>
        <v>0</v>
      </c>
      <c r="I28" s="17">
        <f t="shared" si="4"/>
        <v>0.33644534187942032</v>
      </c>
      <c r="J28" s="15">
        <f t="shared" si="5"/>
        <v>19.503736468749995</v>
      </c>
      <c r="K28" s="15">
        <f t="shared" si="6"/>
        <v>6.501245489583332</v>
      </c>
      <c r="L28" s="16">
        <v>15</v>
      </c>
      <c r="M28" s="18">
        <f t="shared" si="7"/>
        <v>0.2</v>
      </c>
      <c r="N28" s="16">
        <v>98</v>
      </c>
      <c r="O28" s="19">
        <f t="shared" ref="O28:P28" si="23">D28/7</f>
        <v>0.42857142857142855</v>
      </c>
      <c r="P28" s="19">
        <f t="shared" si="23"/>
        <v>0</v>
      </c>
      <c r="Q28" s="16">
        <f t="shared" si="9"/>
        <v>228</v>
      </c>
      <c r="R28" s="16"/>
      <c r="S28" s="27">
        <v>1.9904306220095691</v>
      </c>
      <c r="T28" s="2">
        <v>900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>
        <f t="shared" si="11"/>
        <v>0</v>
      </c>
      <c r="Z28" s="2">
        <v>0</v>
      </c>
      <c r="AA28" s="2" t="s">
        <v>40</v>
      </c>
      <c r="AB28" s="25">
        <f t="shared" si="12"/>
        <v>-0.69</v>
      </c>
      <c r="AC28" s="26">
        <v>4.8110069444444452E-2</v>
      </c>
      <c r="AD28" s="24">
        <f t="shared" si="13"/>
        <v>-0.29876353125000005</v>
      </c>
      <c r="AE28" s="24">
        <v>-4.95</v>
      </c>
      <c r="AF28" s="24">
        <v>-4.8739999999999997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18.989999999999998</v>
      </c>
      <c r="D29" s="16">
        <v>5</v>
      </c>
      <c r="E29" s="16">
        <v>0</v>
      </c>
      <c r="F29" s="15">
        <v>94.949999999999989</v>
      </c>
      <c r="G29" s="15">
        <v>-27.45</v>
      </c>
      <c r="H29" s="17">
        <f t="shared" si="3"/>
        <v>0.28909952606635075</v>
      </c>
      <c r="I29" s="17">
        <f t="shared" si="4"/>
        <v>3.8331340508161997E-2</v>
      </c>
      <c r="J29" s="15">
        <f t="shared" si="5"/>
        <v>3.6395607812499815</v>
      </c>
      <c r="K29" s="15">
        <f t="shared" si="6"/>
        <v>0.72791215624999628</v>
      </c>
      <c r="L29" s="16">
        <v>31</v>
      </c>
      <c r="M29" s="18">
        <f t="shared" si="7"/>
        <v>0.16129032258064516</v>
      </c>
      <c r="N29" s="16">
        <v>69</v>
      </c>
      <c r="O29" s="19">
        <f t="shared" ref="O29:P29" si="24">D29/7</f>
        <v>0.7142857142857143</v>
      </c>
      <c r="P29" s="19">
        <f t="shared" si="24"/>
        <v>0</v>
      </c>
      <c r="Q29" s="16">
        <f t="shared" si="9"/>
        <v>96</v>
      </c>
      <c r="R29" s="16"/>
      <c r="S29" s="27">
        <v>3.3488372093023262</v>
      </c>
      <c r="T29" s="2">
        <v>900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>
        <f t="shared" si="11"/>
        <v>0</v>
      </c>
      <c r="Z29" s="2">
        <v>0</v>
      </c>
      <c r="AA29" s="2" t="s">
        <v>40</v>
      </c>
      <c r="AB29" s="25">
        <f t="shared" si="12"/>
        <v>-0.69</v>
      </c>
      <c r="AC29" s="26">
        <v>4.8110069444444452E-2</v>
      </c>
      <c r="AD29" s="24">
        <f t="shared" si="13"/>
        <v>-0.49793921875000002</v>
      </c>
      <c r="AE29" s="24">
        <v>-4.95</v>
      </c>
      <c r="AF29" s="24">
        <v>-4.8739999999999997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18.990000000000002</v>
      </c>
      <c r="D30" s="16">
        <v>10</v>
      </c>
      <c r="E30" s="16">
        <v>0</v>
      </c>
      <c r="F30" s="15">
        <v>189.9</v>
      </c>
      <c r="G30" s="15">
        <v>-20.03</v>
      </c>
      <c r="H30" s="17">
        <f t="shared" si="3"/>
        <v>0.10547656661400738</v>
      </c>
      <c r="I30" s="17">
        <f t="shared" si="4"/>
        <v>0.22195429996050553</v>
      </c>
      <c r="J30" s="15">
        <f t="shared" si="5"/>
        <v>42.1491215625</v>
      </c>
      <c r="K30" s="15">
        <f t="shared" si="6"/>
        <v>4.2149121562499996</v>
      </c>
      <c r="L30" s="16">
        <v>37</v>
      </c>
      <c r="M30" s="18">
        <f t="shared" si="7"/>
        <v>0.27027027027027029</v>
      </c>
      <c r="N30" s="16">
        <v>80</v>
      </c>
      <c r="O30" s="19">
        <f t="shared" ref="O30:P30" si="25">D30/7</f>
        <v>1.4285714285714286</v>
      </c>
      <c r="P30" s="19">
        <f t="shared" si="25"/>
        <v>0</v>
      </c>
      <c r="Q30" s="16">
        <f t="shared" si="9"/>
        <v>56</v>
      </c>
      <c r="R30" s="16"/>
      <c r="S30" s="27">
        <v>2.0877192982456139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Summary!A1:AD2000""),9,FALSE),"""")"),900)</f>
        <v>900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7</v>
      </c>
      <c r="X30" s="23">
        <f t="shared" si="10"/>
        <v>0.7</v>
      </c>
      <c r="Y30" s="24">
        <f t="shared" si="11"/>
        <v>2.8614285714285717</v>
      </c>
      <c r="Z30" s="2">
        <v>0</v>
      </c>
      <c r="AA30" s="2" t="s">
        <v>40</v>
      </c>
      <c r="AB30" s="25">
        <f t="shared" si="12"/>
        <v>-0.69</v>
      </c>
      <c r="AC30" s="26">
        <v>4.8110069444444452E-2</v>
      </c>
      <c r="AD30" s="24">
        <f t="shared" si="13"/>
        <v>-0.99587843750000005</v>
      </c>
      <c r="AE30" s="24">
        <v>-4.95</v>
      </c>
      <c r="AF30" s="24">
        <v>-4.8739999999999997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18.990000000000002</v>
      </c>
      <c r="D31" s="16">
        <v>14</v>
      </c>
      <c r="E31" s="16">
        <v>0</v>
      </c>
      <c r="F31" s="15">
        <v>265.86</v>
      </c>
      <c r="G31" s="15">
        <v>-2.2400000000000002</v>
      </c>
      <c r="H31" s="17">
        <f t="shared" ref="H31" si="26">G31/F31*-1</f>
        <v>8.4254870984728815E-3</v>
      </c>
      <c r="I31" s="17">
        <f t="shared" ref="I31" si="27">J31/F31</f>
        <v>0.31900537947604002</v>
      </c>
      <c r="J31" s="35">
        <f t="shared" ref="J31" si="28">F31*0.85+G31+AF31*D31+D31*AE31+AG31+AD31</f>
        <v>84.810770187499998</v>
      </c>
      <c r="K31" s="35">
        <f t="shared" ref="K31" si="29">J31/D31</f>
        <v>6.0579121562499996</v>
      </c>
      <c r="L31" s="16">
        <v>44</v>
      </c>
      <c r="M31" s="18">
        <f t="shared" si="7"/>
        <v>0.31818181818181818</v>
      </c>
      <c r="N31" s="16">
        <v>67</v>
      </c>
      <c r="O31" s="19">
        <f t="shared" ref="O31" si="30">D31/7</f>
        <v>2</v>
      </c>
      <c r="P31" s="19">
        <f t="shared" ref="P31" si="31">E31/7</f>
        <v>0</v>
      </c>
      <c r="Q31" s="16">
        <f t="shared" ref="Q31" si="32">ROUNDDOWN(N31/(O31+P31),0)</f>
        <v>33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1.6741214057507989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3">IFERROR(W31/D31,0)</f>
        <v>0</v>
      </c>
      <c r="Y31" s="24">
        <f t="shared" ref="Y31" si="34">IFERROR(G31/(W31+Z31)*-1,0)</f>
        <v>0</v>
      </c>
      <c r="Z31" s="2">
        <v>0</v>
      </c>
      <c r="AA31" s="2" t="s">
        <v>40</v>
      </c>
      <c r="AB31" s="25">
        <f t="shared" si="12"/>
        <v>-0.69</v>
      </c>
      <c r="AC31" s="26">
        <v>4.8110069444444452E-2</v>
      </c>
      <c r="AD31" s="24">
        <f t="shared" si="13"/>
        <v>-1.3942298125000001</v>
      </c>
      <c r="AE31" s="24">
        <v>-4.95</v>
      </c>
      <c r="AF31" s="24">
        <v>-4.8739999999999997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81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62.101960784313654</v>
      </c>
      <c r="D3" s="6">
        <f>SUM(D4:D99766)</f>
        <v>187</v>
      </c>
      <c r="E3" s="6"/>
      <c r="F3" s="5">
        <f t="shared" ref="F3:G3" si="0">SUM(F4:F99766)</f>
        <v>12839.129999999997</v>
      </c>
      <c r="G3" s="5">
        <f t="shared" si="0"/>
        <v>-160.46999999999997</v>
      </c>
      <c r="H3" s="7">
        <f>G3/F3*-1</f>
        <v>1.2498510413088738E-2</v>
      </c>
      <c r="I3" s="7">
        <f ca="1">J3/F3</f>
        <v>9.3618605774042102E-2</v>
      </c>
      <c r="J3" s="5">
        <f ca="1">SUM(J4:J99766)</f>
        <v>1201.981449951677</v>
      </c>
      <c r="K3" s="5">
        <f ca="1">J3/D3</f>
        <v>6.4277082885116412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21</v>
      </c>
      <c r="X3" s="13">
        <f>AVERAGE(X4:X99766)</f>
        <v>6.877803618246274E-2</v>
      </c>
      <c r="Y3" s="11">
        <f>ROUND(AVERAGE(Y4:Y99766),2)</f>
        <v>4.16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SKUs!B2:BZ3000""),48,FALSE),"""")*-1"),-39.1866666666666)</f>
        <v>-39.186666666666603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65.989999999999995</v>
      </c>
      <c r="D18" s="16">
        <v>5</v>
      </c>
      <c r="E18" s="16">
        <v>0</v>
      </c>
      <c r="F18" s="15">
        <v>329.95</v>
      </c>
      <c r="G18" s="15">
        <v>-20.53</v>
      </c>
      <c r="H18" s="17">
        <f t="shared" ref="H18:H30" si="3">G18/F18*-1</f>
        <v>6.2221548719502959E-2</v>
      </c>
      <c r="I18" s="17">
        <f t="shared" ref="I18:I30" si="4">J18/F18</f>
        <v>5.3554766707076804E-2</v>
      </c>
      <c r="J18" s="15">
        <f t="shared" ref="J18:J30" si="5">F18*0.85+G18+AF18*D18+D18*AE18+AG18+AD18</f>
        <v>17.67039527499999</v>
      </c>
      <c r="K18" s="15">
        <f t="shared" ref="K18:K30" si="6">J18/D18</f>
        <v>3.5340790549999981</v>
      </c>
      <c r="L18" s="16">
        <v>9</v>
      </c>
      <c r="M18" s="18">
        <f t="shared" ref="M18:M31" si="7">IFERROR(D18/L18,"-")</f>
        <v>0.55555555555555558</v>
      </c>
      <c r="N18" s="16">
        <v>0</v>
      </c>
      <c r="O18" s="19">
        <f t="shared" ref="O18:P18" si="8">D18/7</f>
        <v>0.7142857142857143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2</v>
      </c>
      <c r="X18" s="23">
        <f t="shared" ref="X18:X30" si="10">IFERROR(W18/D18,0)</f>
        <v>0.4</v>
      </c>
      <c r="Y18" s="24">
        <f t="shared" ref="Y18:Y30" si="11">IFERROR(G18/(W18+Z18)*-1,0)</f>
        <v>10.265000000000001</v>
      </c>
      <c r="Z18" s="2">
        <v>0</v>
      </c>
      <c r="AA18" s="2" t="s">
        <v>64</v>
      </c>
      <c r="AB18" s="25">
        <f t="shared" ref="AB18:AB31" si="12">IF(OR(AA18="UsLargeStandardSize",AA18="UsSmallStandardSize"),-0.69,-0.48)</f>
        <v>-0.48</v>
      </c>
      <c r="AC18" s="26">
        <v>0.35515343402777783</v>
      </c>
      <c r="AD18" s="24">
        <f t="shared" ref="AD18:AD31" si="13">IFERROR(AB18*AC18*D18*3,0)</f>
        <v>-2.5571047250000003</v>
      </c>
      <c r="AE18" s="24">
        <v>-13.2</v>
      </c>
      <c r="AF18" s="24">
        <v>-34.74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67.704285714285703</v>
      </c>
      <c r="D19" s="28">
        <v>77</v>
      </c>
      <c r="E19" s="16">
        <v>0</v>
      </c>
      <c r="F19" s="15">
        <v>5213.2299999999996</v>
      </c>
      <c r="G19" s="15">
        <v>-51.55</v>
      </c>
      <c r="H19" s="17">
        <f t="shared" si="3"/>
        <v>9.8883034126635502E-3</v>
      </c>
      <c r="I19" s="17">
        <f t="shared" ca="1" si="4"/>
        <v>5.8800926470090623E-2</v>
      </c>
      <c r="J19" s="15">
        <f t="shared" ca="1" si="5"/>
        <v>306.54275390167049</v>
      </c>
      <c r="K19" s="15">
        <f t="shared" ca="1" si="6"/>
        <v>3.9810747259957209</v>
      </c>
      <c r="L19" s="16">
        <v>150</v>
      </c>
      <c r="M19" s="18">
        <f t="shared" si="7"/>
        <v>0.51333333333333331</v>
      </c>
      <c r="N19" s="16">
        <v>48</v>
      </c>
      <c r="O19" s="19">
        <f t="shared" ref="O19:P19" si="14">D19/7</f>
        <v>11</v>
      </c>
      <c r="P19" s="19">
        <f t="shared" si="14"/>
        <v>0</v>
      </c>
      <c r="Q19" s="16">
        <f t="shared" si="9"/>
        <v>4</v>
      </c>
      <c r="R19" s="16"/>
      <c r="S19" s="27">
        <v>1.336363636363636</v>
      </c>
      <c r="T19" s="2"/>
      <c r="U19" s="21"/>
      <c r="V19" s="22"/>
      <c r="W19" s="2">
        <v>9</v>
      </c>
      <c r="X19" s="23">
        <f t="shared" si="10"/>
        <v>0.11688311688311688</v>
      </c>
      <c r="Y19" s="24">
        <f t="shared" si="11"/>
        <v>5.1549999999999994</v>
      </c>
      <c r="Z19" s="2">
        <v>1</v>
      </c>
      <c r="AA19" s="2" t="s">
        <v>64</v>
      </c>
      <c r="AB19" s="25">
        <f t="shared" si="12"/>
        <v>-0.48</v>
      </c>
      <c r="AC19" s="26">
        <v>0.35515343402777783</v>
      </c>
      <c r="AD19" s="24">
        <f t="shared" si="13"/>
        <v>-39.379412765000005</v>
      </c>
      <c r="AE19" s="24">
        <v>-13.2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SKUs!B2:BZ3000""),48,false),"""")*-1"),-39.1866666666666)</f>
        <v>-39.186666666666603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68.32802816901409</v>
      </c>
      <c r="D20" s="16">
        <v>71</v>
      </c>
      <c r="E20" s="16">
        <v>0</v>
      </c>
      <c r="F20" s="15">
        <v>4851.29</v>
      </c>
      <c r="G20" s="15">
        <v>-12.38</v>
      </c>
      <c r="H20" s="17">
        <f t="shared" si="3"/>
        <v>2.5518985671852232E-3</v>
      </c>
      <c r="I20" s="17">
        <f t="shared" si="4"/>
        <v>0.1383966490503909</v>
      </c>
      <c r="J20" s="15">
        <f t="shared" si="5"/>
        <v>671.40227957167087</v>
      </c>
      <c r="K20" s="15">
        <f t="shared" si="6"/>
        <v>9.456370134812266</v>
      </c>
      <c r="L20" s="16">
        <v>116</v>
      </c>
      <c r="M20" s="18">
        <f t="shared" si="7"/>
        <v>0.61206896551724133</v>
      </c>
      <c r="N20" s="16">
        <v>10</v>
      </c>
      <c r="O20" s="19">
        <f t="shared" ref="O20:P20" si="15">D20/7</f>
        <v>10.142857142857142</v>
      </c>
      <c r="P20" s="19">
        <f t="shared" si="15"/>
        <v>0</v>
      </c>
      <c r="Q20" s="16">
        <f t="shared" si="9"/>
        <v>0</v>
      </c>
      <c r="R20" s="16"/>
      <c r="S20" s="27">
        <v>30.428571428571431</v>
      </c>
      <c r="T20" s="2"/>
      <c r="U20" s="21"/>
      <c r="V20" s="22"/>
      <c r="W20" s="2">
        <v>8</v>
      </c>
      <c r="X20" s="23">
        <f t="shared" si="10"/>
        <v>0.11267605633802817</v>
      </c>
      <c r="Y20" s="24">
        <f t="shared" si="11"/>
        <v>1.1254545454545455</v>
      </c>
      <c r="Z20" s="2">
        <v>3</v>
      </c>
      <c r="AA20" s="2" t="s">
        <v>64</v>
      </c>
      <c r="AB20" s="25">
        <f t="shared" si="12"/>
        <v>-0.48</v>
      </c>
      <c r="AC20" s="26">
        <v>0.35515343402777783</v>
      </c>
      <c r="AD20" s="24">
        <f t="shared" si="13"/>
        <v>-36.310887094999998</v>
      </c>
      <c r="AE20" s="24">
        <v>-13.2</v>
      </c>
      <c r="AF20" s="24">
        <v>-34.736666666666601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68.989999999999995</v>
      </c>
      <c r="D21" s="16">
        <v>3</v>
      </c>
      <c r="E21" s="16">
        <v>0</v>
      </c>
      <c r="F21" s="15">
        <v>206.97</v>
      </c>
      <c r="G21" s="15">
        <v>0</v>
      </c>
      <c r="H21" s="17">
        <f t="shared" si="3"/>
        <v>0</v>
      </c>
      <c r="I21" s="17">
        <f t="shared" si="4"/>
        <v>0.14775202766101461</v>
      </c>
      <c r="J21" s="15">
        <f t="shared" si="5"/>
        <v>30.580237165000192</v>
      </c>
      <c r="K21" s="15">
        <f t="shared" si="6"/>
        <v>10.193412388333398</v>
      </c>
      <c r="L21" s="16">
        <v>8</v>
      </c>
      <c r="M21" s="18">
        <f t="shared" si="7"/>
        <v>0.375</v>
      </c>
      <c r="N21" s="16">
        <v>3</v>
      </c>
      <c r="O21" s="19">
        <f t="shared" ref="O21:P21" si="16">D21/7</f>
        <v>0.42857142857142855</v>
      </c>
      <c r="P21" s="19">
        <f t="shared" si="16"/>
        <v>0</v>
      </c>
      <c r="Q21" s="16">
        <f t="shared" si="9"/>
        <v>7</v>
      </c>
      <c r="R21" s="16"/>
      <c r="S21" s="27">
        <v>92.399999999999991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64</v>
      </c>
      <c r="AB21" s="25">
        <f t="shared" si="12"/>
        <v>-0.48</v>
      </c>
      <c r="AC21" s="26">
        <v>0.35515343402777783</v>
      </c>
      <c r="AD21" s="24">
        <f t="shared" si="13"/>
        <v>-1.534262835</v>
      </c>
      <c r="AE21" s="24">
        <v>-13.2</v>
      </c>
      <c r="AF21" s="24">
        <v>-34.736666666666601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69.989999999999995</v>
      </c>
      <c r="D22" s="16">
        <v>5</v>
      </c>
      <c r="E22" s="16">
        <v>0</v>
      </c>
      <c r="F22" s="15">
        <v>349.95</v>
      </c>
      <c r="G22" s="15">
        <v>0</v>
      </c>
      <c r="H22" s="17">
        <f t="shared" si="3"/>
        <v>0</v>
      </c>
      <c r="I22" s="17">
        <f t="shared" ca="1" si="4"/>
        <v>9.4205063413821843E-2</v>
      </c>
      <c r="J22" s="15">
        <f t="shared" ca="1" si="5"/>
        <v>32.967061941666955</v>
      </c>
      <c r="K22" s="15">
        <f t="shared" ca="1" si="6"/>
        <v>6.593412388333391</v>
      </c>
      <c r="L22" s="16">
        <v>13</v>
      </c>
      <c r="M22" s="18">
        <f t="shared" si="7"/>
        <v>0.38461538461538464</v>
      </c>
      <c r="N22" s="16">
        <v>2</v>
      </c>
      <c r="O22" s="19">
        <f t="shared" ref="O22:P22" si="17">D22/7</f>
        <v>0.7142857142857143</v>
      </c>
      <c r="P22" s="19">
        <f t="shared" si="17"/>
        <v>0</v>
      </c>
      <c r="Q22" s="16">
        <f t="shared" si="9"/>
        <v>2</v>
      </c>
      <c r="R22" s="16"/>
      <c r="S22" s="27">
        <v>2.872727272727273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64</v>
      </c>
      <c r="AB22" s="25">
        <f t="shared" si="12"/>
        <v>-0.48</v>
      </c>
      <c r="AC22" s="26">
        <v>0.35515343402777783</v>
      </c>
      <c r="AD22" s="24">
        <f t="shared" si="13"/>
        <v>-2.5571047250000003</v>
      </c>
      <c r="AE22" s="24">
        <v>-13.2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SKUs!B2:BZ3000""),48,false),"""")*-1"),-39.1866666666666)</f>
        <v>-39.186666666666603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2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3"/>
        <v>#DIV/0!</v>
      </c>
      <c r="I23" s="17" t="e">
        <f t="shared" si="4"/>
        <v>#DIV/0!</v>
      </c>
      <c r="J23" s="15">
        <f t="shared" si="5"/>
        <v>0</v>
      </c>
      <c r="K23" s="15" t="e">
        <f t="shared" si="6"/>
        <v>#DIV/0!</v>
      </c>
      <c r="L23" s="16">
        <v>0</v>
      </c>
      <c r="M23" s="18" t="str">
        <f t="shared" si="7"/>
        <v>-</v>
      </c>
      <c r="N23" s="16">
        <v>1</v>
      </c>
      <c r="O23" s="19">
        <f t="shared" ref="O23:P23" si="18">D23/7</f>
        <v>0</v>
      </c>
      <c r="P23" s="19">
        <f t="shared" si="18"/>
        <v>0</v>
      </c>
      <c r="Q23" s="16" t="e">
        <f t="shared" si="9"/>
        <v>#DIV/0!</v>
      </c>
      <c r="R23" s="16"/>
      <c r="S23" s="27">
        <v>3.18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64</v>
      </c>
      <c r="AB23" s="25">
        <f t="shared" si="12"/>
        <v>-0.48</v>
      </c>
      <c r="AC23" s="26">
        <v>0.35515343402777783</v>
      </c>
      <c r="AD23" s="24">
        <f t="shared" si="13"/>
        <v>0</v>
      </c>
      <c r="AE23" s="24">
        <v>-13.2</v>
      </c>
      <c r="AF23" s="24">
        <v>-34.736666666666601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2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3"/>
        <v>#DIV/0!</v>
      </c>
      <c r="I24" s="17" t="e">
        <f t="shared" si="4"/>
        <v>#DIV/0!</v>
      </c>
      <c r="J24" s="15">
        <f t="shared" si="5"/>
        <v>0</v>
      </c>
      <c r="K24" s="15" t="e">
        <f t="shared" si="6"/>
        <v>#DIV/0!</v>
      </c>
      <c r="L24" s="16">
        <v>0</v>
      </c>
      <c r="M24" s="18" t="str">
        <f t="shared" si="7"/>
        <v>-</v>
      </c>
      <c r="N24" s="16">
        <v>1</v>
      </c>
      <c r="O24" s="19">
        <f t="shared" ref="O24:P24" si="19">D24/7</f>
        <v>0</v>
      </c>
      <c r="P24" s="19">
        <f t="shared" si="19"/>
        <v>0</v>
      </c>
      <c r="Q24" s="16" t="e">
        <f t="shared" si="9"/>
        <v>#DIV/0!</v>
      </c>
      <c r="R24" s="16"/>
      <c r="S24" s="27">
        <v>42.666666666666657</v>
      </c>
      <c r="T24" s="2">
        <v>500</v>
      </c>
      <c r="U24" s="21" t="s">
        <v>53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64</v>
      </c>
      <c r="AB24" s="25">
        <f t="shared" si="12"/>
        <v>-0.48</v>
      </c>
      <c r="AC24" s="26">
        <v>0.35515343402777783</v>
      </c>
      <c r="AD24" s="24">
        <f t="shared" si="13"/>
        <v>0</v>
      </c>
      <c r="AE24" s="24">
        <v>-13.2</v>
      </c>
      <c r="AF24" s="24">
        <v>-34.736666666666601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2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3"/>
        <v>#DIV/0!</v>
      </c>
      <c r="I25" s="17" t="e">
        <f t="shared" si="4"/>
        <v>#DIV/0!</v>
      </c>
      <c r="J25" s="15">
        <f t="shared" si="5"/>
        <v>0</v>
      </c>
      <c r="K25" s="15" t="e">
        <f t="shared" si="6"/>
        <v>#DIV/0!</v>
      </c>
      <c r="L25" s="16">
        <v>0</v>
      </c>
      <c r="M25" s="18" t="str">
        <f t="shared" si="7"/>
        <v>-</v>
      </c>
      <c r="N25" s="16">
        <v>1</v>
      </c>
      <c r="O25" s="19">
        <f t="shared" ref="O25:P25" si="20">D25/7</f>
        <v>0</v>
      </c>
      <c r="P25" s="19">
        <f t="shared" si="20"/>
        <v>0</v>
      </c>
      <c r="Q25" s="16" t="e">
        <f t="shared" si="9"/>
        <v>#DIV/0!</v>
      </c>
      <c r="R25" s="16"/>
      <c r="S25" s="27">
        <v>106.6666666666667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64</v>
      </c>
      <c r="AB25" s="25">
        <f t="shared" si="12"/>
        <v>-0.48</v>
      </c>
      <c r="AC25" s="26">
        <v>0.35515343402777783</v>
      </c>
      <c r="AD25" s="24">
        <f t="shared" si="13"/>
        <v>0</v>
      </c>
      <c r="AE25" s="24">
        <v>-13.6</v>
      </c>
      <c r="AF25" s="24">
        <v>-34.736666666666601</v>
      </c>
      <c r="AG25" s="24">
        <v>0</v>
      </c>
    </row>
    <row r="26" spans="1:33" ht="15.75" customHeight="1">
      <c r="A26" s="2" t="s">
        <v>55</v>
      </c>
      <c r="B26" s="2"/>
      <c r="C26" s="15">
        <f t="shared" si="2"/>
        <v>69.989999999999995</v>
      </c>
      <c r="D26" s="16">
        <v>1</v>
      </c>
      <c r="E26" s="16">
        <v>0</v>
      </c>
      <c r="F26" s="15">
        <v>69.989999999999995</v>
      </c>
      <c r="G26" s="15">
        <v>0</v>
      </c>
      <c r="H26" s="17">
        <f t="shared" si="3"/>
        <v>0</v>
      </c>
      <c r="I26" s="17">
        <f t="shared" si="4"/>
        <v>8.8489961256370792E-2</v>
      </c>
      <c r="J26" s="15">
        <f t="shared" si="5"/>
        <v>6.1934123883333916</v>
      </c>
      <c r="K26" s="15">
        <f t="shared" si="6"/>
        <v>6.1934123883333916</v>
      </c>
      <c r="L26" s="16">
        <v>1</v>
      </c>
      <c r="M26" s="18">
        <f t="shared" si="7"/>
        <v>1</v>
      </c>
      <c r="N26" s="16">
        <v>0</v>
      </c>
      <c r="O26" s="19">
        <f t="shared" ref="O26:P26" si="21">D26/7</f>
        <v>0.14285714285714285</v>
      </c>
      <c r="P26" s="19">
        <f t="shared" si="21"/>
        <v>0</v>
      </c>
      <c r="Q26" s="16">
        <f t="shared" si="9"/>
        <v>0</v>
      </c>
      <c r="R26" s="16"/>
      <c r="S26" s="27">
        <v>0</v>
      </c>
      <c r="T26" s="2">
        <v>500</v>
      </c>
      <c r="U26" s="21" t="s">
        <v>53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64</v>
      </c>
      <c r="AB26" s="25">
        <f t="shared" si="12"/>
        <v>-0.48</v>
      </c>
      <c r="AC26" s="26">
        <v>0.35515343402777783</v>
      </c>
      <c r="AD26" s="24">
        <f t="shared" si="13"/>
        <v>-0.51142094500000002</v>
      </c>
      <c r="AE26" s="24">
        <v>-13.6</v>
      </c>
      <c r="AF26" s="24">
        <v>-39.186666666666603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41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3.3025641025641019</v>
      </c>
      <c r="T27" s="2">
        <v>1000</v>
      </c>
      <c r="U27" s="21" t="s">
        <v>53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64</v>
      </c>
      <c r="AB27" s="25">
        <f t="shared" si="12"/>
        <v>-0.48</v>
      </c>
      <c r="AC27" s="26">
        <v>0.35515343402777783</v>
      </c>
      <c r="AD27" s="24">
        <f t="shared" si="13"/>
        <v>0</v>
      </c>
      <c r="AE27" s="24">
        <v>-13.6</v>
      </c>
      <c r="AF27" s="24">
        <v>-39.186666666666603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70.489999999999995</v>
      </c>
      <c r="D28" s="16">
        <v>4</v>
      </c>
      <c r="E28" s="16">
        <v>0</v>
      </c>
      <c r="F28" s="15">
        <v>281.95999999999998</v>
      </c>
      <c r="G28" s="15">
        <v>0</v>
      </c>
      <c r="H28" s="17">
        <f t="shared" si="3"/>
        <v>0</v>
      </c>
      <c r="I28" s="17">
        <f t="shared" si="4"/>
        <v>9.389150784981401E-2</v>
      </c>
      <c r="J28" s="15">
        <f t="shared" si="5"/>
        <v>26.473649553333555</v>
      </c>
      <c r="K28" s="15">
        <f t="shared" si="6"/>
        <v>6.6184123883333887</v>
      </c>
      <c r="L28" s="16">
        <v>10</v>
      </c>
      <c r="M28" s="18">
        <f t="shared" si="7"/>
        <v>0.4</v>
      </c>
      <c r="N28" s="16">
        <v>37</v>
      </c>
      <c r="O28" s="19">
        <f t="shared" ref="O28:P28" si="23">D28/7</f>
        <v>0.5714285714285714</v>
      </c>
      <c r="P28" s="19">
        <f t="shared" si="23"/>
        <v>0</v>
      </c>
      <c r="Q28" s="16">
        <f t="shared" si="9"/>
        <v>64</v>
      </c>
      <c r="R28" s="16"/>
      <c r="S28" s="27">
        <v>8.25</v>
      </c>
      <c r="T28" s="2">
        <v>1150</v>
      </c>
      <c r="U28" s="21">
        <v>150</v>
      </c>
      <c r="V28" s="22" t="s">
        <v>53</v>
      </c>
      <c r="W28" s="2">
        <v>0</v>
      </c>
      <c r="X28" s="23">
        <f t="shared" si="10"/>
        <v>0</v>
      </c>
      <c r="Y28" s="24">
        <f t="shared" si="11"/>
        <v>0</v>
      </c>
      <c r="Z28" s="2">
        <v>0</v>
      </c>
      <c r="AA28" s="2" t="s">
        <v>64</v>
      </c>
      <c r="AB28" s="25">
        <f t="shared" si="12"/>
        <v>-0.48</v>
      </c>
      <c r="AC28" s="26">
        <v>0.35515343402777783</v>
      </c>
      <c r="AD28" s="24">
        <f t="shared" si="13"/>
        <v>-2.0456837800000001</v>
      </c>
      <c r="AE28" s="24">
        <v>-13.6</v>
      </c>
      <c r="AF28" s="24">
        <v>-39.186666666666603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71.989999999999995</v>
      </c>
      <c r="D29" s="16">
        <v>4</v>
      </c>
      <c r="E29" s="16">
        <v>0</v>
      </c>
      <c r="F29" s="15">
        <v>287.95999999999998</v>
      </c>
      <c r="G29" s="15">
        <v>-21.4</v>
      </c>
      <c r="H29" s="17">
        <f t="shared" si="3"/>
        <v>7.4315877205167385E-2</v>
      </c>
      <c r="I29" s="17">
        <f t="shared" si="4"/>
        <v>3.5330079015604754E-2</v>
      </c>
      <c r="J29" s="15">
        <f t="shared" si="5"/>
        <v>10.173649553333544</v>
      </c>
      <c r="K29" s="15">
        <f t="shared" si="6"/>
        <v>2.5434123883333859</v>
      </c>
      <c r="L29" s="16">
        <v>28</v>
      </c>
      <c r="M29" s="18">
        <f t="shared" si="7"/>
        <v>0.14285714285714285</v>
      </c>
      <c r="N29" s="16">
        <v>30</v>
      </c>
      <c r="O29" s="19">
        <f t="shared" ref="O29:P29" si="24">D29/7</f>
        <v>0.5714285714285714</v>
      </c>
      <c r="P29" s="19">
        <f t="shared" si="24"/>
        <v>0</v>
      </c>
      <c r="Q29" s="16">
        <f t="shared" si="9"/>
        <v>52</v>
      </c>
      <c r="R29" s="16"/>
      <c r="S29" s="27">
        <v>16.292682926829269</v>
      </c>
      <c r="T29" s="2">
        <v>1150</v>
      </c>
      <c r="U29" s="21">
        <v>150</v>
      </c>
      <c r="V29" s="22" t="s">
        <v>53</v>
      </c>
      <c r="W29" s="2">
        <v>1</v>
      </c>
      <c r="X29" s="23">
        <f t="shared" si="10"/>
        <v>0.25</v>
      </c>
      <c r="Y29" s="24">
        <f t="shared" si="11"/>
        <v>7.1333333333333329</v>
      </c>
      <c r="Z29" s="2">
        <v>2</v>
      </c>
      <c r="AA29" s="2" t="s">
        <v>64</v>
      </c>
      <c r="AB29" s="25">
        <f t="shared" si="12"/>
        <v>-0.48</v>
      </c>
      <c r="AC29" s="26">
        <v>0.35515343402777783</v>
      </c>
      <c r="AD29" s="24">
        <f t="shared" si="13"/>
        <v>-2.0456837800000001</v>
      </c>
      <c r="AE29" s="24">
        <v>-13.6</v>
      </c>
      <c r="AF29" s="24">
        <v>-39.186666666666603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72.739999999999995</v>
      </c>
      <c r="D30" s="16">
        <v>12</v>
      </c>
      <c r="E30" s="16">
        <v>0</v>
      </c>
      <c r="F30" s="15">
        <v>872.88</v>
      </c>
      <c r="G30" s="15">
        <v>-34.549999999999997</v>
      </c>
      <c r="H30" s="17">
        <f t="shared" si="3"/>
        <v>3.958161488406195E-2</v>
      </c>
      <c r="I30" s="17">
        <f t="shared" si="4"/>
        <v>7.7697906539273234E-2</v>
      </c>
      <c r="J30" s="15">
        <f t="shared" si="5"/>
        <v>67.820948660000823</v>
      </c>
      <c r="K30" s="15">
        <f t="shared" si="6"/>
        <v>5.6517457216667353</v>
      </c>
      <c r="L30" s="16">
        <v>43</v>
      </c>
      <c r="M30" s="18">
        <f t="shared" si="7"/>
        <v>0.27906976744186046</v>
      </c>
      <c r="N30" s="16">
        <v>25</v>
      </c>
      <c r="O30" s="19">
        <f t="shared" ref="O30:P30" si="25">D30/7</f>
        <v>1.7142857142857142</v>
      </c>
      <c r="P30" s="19">
        <f t="shared" si="25"/>
        <v>0</v>
      </c>
      <c r="Q30" s="16">
        <f t="shared" si="9"/>
        <v>14</v>
      </c>
      <c r="R30" s="16"/>
      <c r="S30" s="27">
        <v>3.5897435897435899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Summary!A1:AD2000""),9,FALSE),"""")"),1150)</f>
        <v>1150</v>
      </c>
      <c r="U30" s="21">
        <f ca="1">IFERROR(__xludf.DUMMYFUNCTION("IFERROR(VLOOKUP($B$2,IMPORTRANGE(""https://docs.google.com/spreadsheets/d/1iVgg6Mw12RULLujzHmfOFIY8Q_KaAD8anoZzgtVAQ74/edit#gid=1503384807"",""Complete Mart - Summary!A1:AD2000""),28,FALSE),"""")"),150)</f>
        <v>150</v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1</v>
      </c>
      <c r="X30" s="23">
        <f t="shared" si="10"/>
        <v>8.3333333333333329E-2</v>
      </c>
      <c r="Y30" s="24">
        <f t="shared" si="11"/>
        <v>34.549999999999997</v>
      </c>
      <c r="Z30" s="2">
        <v>0</v>
      </c>
      <c r="AA30" s="2" t="s">
        <v>64</v>
      </c>
      <c r="AB30" s="25">
        <f t="shared" si="12"/>
        <v>-0.48</v>
      </c>
      <c r="AC30" s="26">
        <v>0.35515343402777783</v>
      </c>
      <c r="AD30" s="24">
        <f t="shared" si="13"/>
        <v>-6.1370513400000002</v>
      </c>
      <c r="AE30" s="24">
        <v>-13.6</v>
      </c>
      <c r="AF30" s="24">
        <v>-39.186666666666603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74.989999999999995</v>
      </c>
      <c r="D31" s="16">
        <v>5</v>
      </c>
      <c r="E31" s="16">
        <v>0</v>
      </c>
      <c r="F31" s="15">
        <v>374.95</v>
      </c>
      <c r="G31" s="15">
        <v>-20.059999999999999</v>
      </c>
      <c r="H31" s="17">
        <f t="shared" ref="H31" si="26">G31/F31*-1</f>
        <v>5.3500466728897182E-2</v>
      </c>
      <c r="I31" s="17">
        <f t="shared" ref="I31" si="27">J31/F31</f>
        <v>8.5763600324488473E-2</v>
      </c>
      <c r="J31" s="35">
        <f t="shared" ref="J31" si="28">F31*0.85+G31+AF31*D31+D31*AE31+AG31+AD31</f>
        <v>32.157061941666953</v>
      </c>
      <c r="K31" s="35">
        <f t="shared" ref="K31" si="29">J31/D31</f>
        <v>6.4314123883333902</v>
      </c>
      <c r="L31" s="16">
        <v>30</v>
      </c>
      <c r="M31" s="18">
        <f t="shared" si="7"/>
        <v>0.16666666666666666</v>
      </c>
      <c r="N31" s="16">
        <v>19</v>
      </c>
      <c r="O31" s="19">
        <f t="shared" ref="O31" si="30">D31/7</f>
        <v>0.7142857142857143</v>
      </c>
      <c r="P31" s="19">
        <f t="shared" ref="P31" si="31">E31/7</f>
        <v>0</v>
      </c>
      <c r="Q31" s="16">
        <f t="shared" ref="Q31" si="32">ROUNDDOWN(N31/(O31+P31),0)</f>
        <v>26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3.1962616822429908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3">IFERROR(W31/D31,0)</f>
        <v>0</v>
      </c>
      <c r="Y31" s="24">
        <f t="shared" ref="Y31" si="34">IFERROR(G31/(W31+Z31)*-1,0)</f>
        <v>0</v>
      </c>
      <c r="Z31" s="2">
        <v>0</v>
      </c>
      <c r="AA31" s="2" t="s">
        <v>64</v>
      </c>
      <c r="AB31" s="25">
        <f t="shared" si="12"/>
        <v>-0.48</v>
      </c>
      <c r="AC31" s="26">
        <v>0.35515343402777783</v>
      </c>
      <c r="AD31" s="24">
        <f t="shared" si="13"/>
        <v>-2.5571047250000003</v>
      </c>
      <c r="AE31" s="24">
        <v>-13.6</v>
      </c>
      <c r="AF31" s="24">
        <v>-39.186666666666603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82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18.992156862745063</v>
      </c>
      <c r="D3" s="6">
        <f>SUM(D4:D99766)</f>
        <v>199</v>
      </c>
      <c r="E3" s="6"/>
      <c r="F3" s="5">
        <f t="shared" ref="F3:G3" si="0">SUM(F4:F99766)</f>
        <v>4357.28</v>
      </c>
      <c r="G3" s="5">
        <f t="shared" si="0"/>
        <v>-220.89000000000001</v>
      </c>
      <c r="H3" s="7">
        <f>G3/F3*-1</f>
        <v>5.0694469944552574E-2</v>
      </c>
      <c r="I3" s="7">
        <f ca="1">J3/F3</f>
        <v>9.1771306974143291E-2</v>
      </c>
      <c r="J3" s="5">
        <f ca="1">SUM(J4:J99766)</f>
        <v>399.87328045229503</v>
      </c>
      <c r="K3" s="5">
        <f ca="1">J3/D3</f>
        <v>2.0094134696095227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15</v>
      </c>
      <c r="X3" s="13">
        <f>AVERAGE(X4:X99766)</f>
        <v>0.11789039067784712</v>
      </c>
      <c r="Y3" s="11">
        <f>ROUND(AVERAGE(Y4:Y99766),2)</f>
        <v>4.96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SKUs!B2:BZ3000""),48,FALSE),"""")*-1"),-10.1633333333333)</f>
        <v>-10.1633333333333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23.99</v>
      </c>
      <c r="D18" s="16">
        <v>4</v>
      </c>
      <c r="E18" s="16">
        <v>0</v>
      </c>
      <c r="F18" s="15">
        <v>95.96</v>
      </c>
      <c r="G18" s="15">
        <v>-18.920000000000002</v>
      </c>
      <c r="H18" s="17">
        <f t="shared" ref="H18:H30" si="3">G18/F18*-1</f>
        <v>0.19716548561900796</v>
      </c>
      <c r="I18" s="17">
        <f t="shared" ref="I18:I30" si="4">J18/F18</f>
        <v>4.7141144087814245E-2</v>
      </c>
      <c r="J18" s="15">
        <f t="shared" ref="J18:J30" si="5">F18*0.85+G18+AF18*D18+D18*AE18+AG18+AD18</f>
        <v>4.5236641866666547</v>
      </c>
      <c r="K18" s="15">
        <f t="shared" ref="K18:K30" si="6">J18/D18</f>
        <v>1.1309160466666637</v>
      </c>
      <c r="L18" s="16">
        <v>9</v>
      </c>
      <c r="M18" s="18">
        <f t="shared" ref="M18:M31" si="7">IFERROR(D18/L18,"-")</f>
        <v>0.44444444444444442</v>
      </c>
      <c r="N18" s="16">
        <v>0</v>
      </c>
      <c r="O18" s="19">
        <f t="shared" ref="O18:P18" si="8">D18/7</f>
        <v>0.5714285714285714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4</v>
      </c>
      <c r="X18" s="23">
        <f t="shared" ref="X18:X30" si="10">IFERROR(W18/D18,0)</f>
        <v>1</v>
      </c>
      <c r="Y18" s="24">
        <f t="shared" ref="Y18:Y30" si="11">IFERROR(G18/(W18+Z18)*-1,0)</f>
        <v>4.7300000000000004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0.10656229629629629</v>
      </c>
      <c r="AD18" s="24">
        <f t="shared" ref="AD18:AD31" si="13">IFERROR(AB18*AC18*D18*3,0)</f>
        <v>-0.88233581333333322</v>
      </c>
      <c r="AE18" s="24">
        <v>-5.8</v>
      </c>
      <c r="AF18" s="24">
        <v>-8.51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25.43</v>
      </c>
      <c r="D19" s="28">
        <v>25</v>
      </c>
      <c r="E19" s="16">
        <v>0</v>
      </c>
      <c r="F19" s="15">
        <v>635.75</v>
      </c>
      <c r="G19" s="15">
        <v>-30.96</v>
      </c>
      <c r="H19" s="17">
        <f t="shared" si="3"/>
        <v>4.8698387731026346E-2</v>
      </c>
      <c r="I19" s="17">
        <f t="shared" ca="1" si="4"/>
        <v>0.16489118023332142</v>
      </c>
      <c r="J19" s="15">
        <f t="shared" ca="1" si="5"/>
        <v>104.8295678333341</v>
      </c>
      <c r="K19" s="15">
        <f t="shared" ca="1" si="6"/>
        <v>4.1931827133333641</v>
      </c>
      <c r="L19" s="16">
        <v>37</v>
      </c>
      <c r="M19" s="18">
        <f t="shared" si="7"/>
        <v>0.67567567567567566</v>
      </c>
      <c r="N19" s="16">
        <v>149</v>
      </c>
      <c r="O19" s="19">
        <f t="shared" ref="O19:P19" si="14">D19/7</f>
        <v>3.5714285714285716</v>
      </c>
      <c r="P19" s="19">
        <f t="shared" si="14"/>
        <v>0</v>
      </c>
      <c r="Q19" s="16">
        <f t="shared" si="9"/>
        <v>41</v>
      </c>
      <c r="R19" s="16"/>
      <c r="S19" s="27">
        <v>0.24590163934426229</v>
      </c>
      <c r="T19" s="2"/>
      <c r="U19" s="21"/>
      <c r="V19" s="22"/>
      <c r="W19" s="2">
        <v>3</v>
      </c>
      <c r="X19" s="23">
        <f t="shared" si="10"/>
        <v>0.12</v>
      </c>
      <c r="Y19" s="24">
        <f t="shared" si="11"/>
        <v>7.74</v>
      </c>
      <c r="Z19" s="2">
        <v>1</v>
      </c>
      <c r="AA19" s="2" t="s">
        <v>40</v>
      </c>
      <c r="AB19" s="25">
        <f t="shared" si="12"/>
        <v>-0.69</v>
      </c>
      <c r="AC19" s="26">
        <v>0.10656229629629629</v>
      </c>
      <c r="AD19" s="24">
        <f t="shared" si="13"/>
        <v>-5.5145988333333325</v>
      </c>
      <c r="AE19" s="24">
        <v>-5.8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SKUs!B2:BZ3000""),48,false),"""")*-1"),-10.1633333333333)</f>
        <v>-10.1633333333333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25.990000000000002</v>
      </c>
      <c r="D20" s="16">
        <v>7</v>
      </c>
      <c r="E20" s="16">
        <v>0</v>
      </c>
      <c r="F20" s="15">
        <v>181.93</v>
      </c>
      <c r="G20" s="15">
        <v>-8.83</v>
      </c>
      <c r="H20" s="17">
        <f t="shared" si="3"/>
        <v>4.8535150882207438E-2</v>
      </c>
      <c r="I20" s="17">
        <f t="shared" si="4"/>
        <v>0.2422529488997601</v>
      </c>
      <c r="J20" s="15">
        <f t="shared" si="5"/>
        <v>44.073078993333354</v>
      </c>
      <c r="K20" s="15">
        <f t="shared" si="6"/>
        <v>6.2961541419047649</v>
      </c>
      <c r="L20" s="16">
        <v>9</v>
      </c>
      <c r="M20" s="18">
        <f t="shared" si="7"/>
        <v>0.77777777777777779</v>
      </c>
      <c r="N20" s="16">
        <v>164</v>
      </c>
      <c r="O20" s="19">
        <f t="shared" ref="O20:P20" si="15">D20/7</f>
        <v>1</v>
      </c>
      <c r="P20" s="19">
        <f t="shared" si="15"/>
        <v>0</v>
      </c>
      <c r="Q20" s="16">
        <f t="shared" si="9"/>
        <v>164</v>
      </c>
      <c r="R20" s="16"/>
      <c r="S20" s="27">
        <v>0.63636363636363635</v>
      </c>
      <c r="T20" s="2"/>
      <c r="U20" s="21"/>
      <c r="V20" s="22"/>
      <c r="W20" s="2">
        <v>0</v>
      </c>
      <c r="X20" s="23">
        <f t="shared" si="10"/>
        <v>0</v>
      </c>
      <c r="Y20" s="24">
        <f t="shared" si="11"/>
        <v>0</v>
      </c>
      <c r="Z20" s="2">
        <v>0</v>
      </c>
      <c r="AA20" s="2" t="s">
        <v>40</v>
      </c>
      <c r="AB20" s="25">
        <f t="shared" si="12"/>
        <v>-0.69</v>
      </c>
      <c r="AC20" s="26">
        <v>0.10656229629629629</v>
      </c>
      <c r="AD20" s="24">
        <f t="shared" si="13"/>
        <v>-1.5440876733333331</v>
      </c>
      <c r="AE20" s="24">
        <v>-5.8</v>
      </c>
      <c r="AF20" s="24">
        <v>-8.5133333333333301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25.99</v>
      </c>
      <c r="D21" s="16">
        <v>9</v>
      </c>
      <c r="E21" s="16">
        <v>0</v>
      </c>
      <c r="F21" s="15">
        <v>233.91</v>
      </c>
      <c r="G21" s="15">
        <v>-34.26</v>
      </c>
      <c r="H21" s="17">
        <f t="shared" si="3"/>
        <v>0.14646658971399257</v>
      </c>
      <c r="I21" s="17">
        <f t="shared" si="4"/>
        <v>0.144321510067975</v>
      </c>
      <c r="J21" s="15">
        <f t="shared" si="5"/>
        <v>33.758244420000032</v>
      </c>
      <c r="K21" s="15">
        <f t="shared" si="6"/>
        <v>3.7509160466666702</v>
      </c>
      <c r="L21" s="16">
        <v>40</v>
      </c>
      <c r="M21" s="18">
        <f t="shared" si="7"/>
        <v>0.22500000000000001</v>
      </c>
      <c r="N21" s="16">
        <v>157</v>
      </c>
      <c r="O21" s="19">
        <f t="shared" ref="O21:P21" si="16">D21/7</f>
        <v>1.2857142857142858</v>
      </c>
      <c r="P21" s="19">
        <f t="shared" si="16"/>
        <v>0</v>
      </c>
      <c r="Q21" s="16">
        <f t="shared" si="9"/>
        <v>122</v>
      </c>
      <c r="R21" s="16"/>
      <c r="S21" s="27">
        <v>0.77358490566037741</v>
      </c>
      <c r="T21" s="2"/>
      <c r="U21" s="21"/>
      <c r="V21" s="22"/>
      <c r="W21" s="2">
        <v>3</v>
      </c>
      <c r="X21" s="23">
        <f t="shared" si="10"/>
        <v>0.33333333333333331</v>
      </c>
      <c r="Y21" s="24">
        <f t="shared" si="11"/>
        <v>11.42</v>
      </c>
      <c r="Z21" s="2">
        <v>0</v>
      </c>
      <c r="AA21" s="2" t="s">
        <v>40</v>
      </c>
      <c r="AB21" s="25">
        <f t="shared" si="12"/>
        <v>-0.69</v>
      </c>
      <c r="AC21" s="26">
        <v>0.10656229629629629</v>
      </c>
      <c r="AD21" s="24">
        <f t="shared" si="13"/>
        <v>-1.9852555799999996</v>
      </c>
      <c r="AE21" s="24">
        <v>-5.8</v>
      </c>
      <c r="AF21" s="24">
        <v>-8.5133333333333301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25.99</v>
      </c>
      <c r="D22" s="16">
        <v>4</v>
      </c>
      <c r="E22" s="16">
        <v>0</v>
      </c>
      <c r="F22" s="15">
        <v>103.96</v>
      </c>
      <c r="G22" s="15">
        <v>-10.24</v>
      </c>
      <c r="H22" s="17">
        <f t="shared" si="3"/>
        <v>9.8499422854944216E-2</v>
      </c>
      <c r="I22" s="17">
        <f t="shared" ca="1" si="4"/>
        <v>0.12880272079004865</v>
      </c>
      <c r="J22" s="15">
        <f t="shared" ca="1" si="5"/>
        <v>13.390330853333458</v>
      </c>
      <c r="K22" s="15">
        <f t="shared" ca="1" si="6"/>
        <v>3.3475827133333644</v>
      </c>
      <c r="L22" s="16">
        <v>21</v>
      </c>
      <c r="M22" s="18">
        <f t="shared" si="7"/>
        <v>0.19047619047619047</v>
      </c>
      <c r="N22" s="16">
        <v>149</v>
      </c>
      <c r="O22" s="19">
        <f t="shared" ref="O22:P22" si="17">D22/7</f>
        <v>0.5714285714285714</v>
      </c>
      <c r="P22" s="19">
        <f t="shared" si="17"/>
        <v>0</v>
      </c>
      <c r="Q22" s="16">
        <f t="shared" si="9"/>
        <v>260</v>
      </c>
      <c r="R22" s="16"/>
      <c r="S22" s="27">
        <v>0.40170940170940173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0.10656229629629629</v>
      </c>
      <c r="AD22" s="24">
        <f t="shared" si="13"/>
        <v>-0.88233581333333322</v>
      </c>
      <c r="AE22" s="24">
        <v>-5.8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SKUs!B2:BZ3000""),48,false),"""")*-1"),-10.1633333333333)</f>
        <v>-10.1633333333333</v>
      </c>
      <c r="AG22" s="24">
        <v>0</v>
      </c>
    </row>
    <row r="23" spans="1:33" ht="15.75" customHeight="1">
      <c r="A23" s="2" t="s">
        <v>51</v>
      </c>
      <c r="B23" s="2"/>
      <c r="C23" s="15">
        <f t="shared" si="2"/>
        <v>24.10576923076923</v>
      </c>
      <c r="D23" s="16">
        <v>26</v>
      </c>
      <c r="E23" s="16">
        <v>0</v>
      </c>
      <c r="F23" s="15">
        <v>626.75</v>
      </c>
      <c r="G23" s="15">
        <v>-29.53</v>
      </c>
      <c r="H23" s="17">
        <f t="shared" si="3"/>
        <v>4.7116074990027922E-2</v>
      </c>
      <c r="I23" s="17">
        <f t="shared" si="4"/>
        <v>0.19996114965563103</v>
      </c>
      <c r="J23" s="15">
        <f t="shared" si="5"/>
        <v>125.32565054666675</v>
      </c>
      <c r="K23" s="15">
        <f t="shared" si="6"/>
        <v>4.8202173287179519</v>
      </c>
      <c r="L23" s="16">
        <v>35</v>
      </c>
      <c r="M23" s="18">
        <f t="shared" si="7"/>
        <v>0.74285714285714288</v>
      </c>
      <c r="N23" s="16">
        <v>119</v>
      </c>
      <c r="O23" s="19">
        <f t="shared" ref="O23:P23" si="18">D23/7</f>
        <v>3.7142857142857144</v>
      </c>
      <c r="P23" s="19">
        <f t="shared" si="18"/>
        <v>0</v>
      </c>
      <c r="Q23" s="16">
        <f t="shared" si="9"/>
        <v>32</v>
      </c>
      <c r="R23" s="16"/>
      <c r="S23" s="27">
        <v>0.65094339622641506</v>
      </c>
      <c r="T23" s="2"/>
      <c r="U23" s="21"/>
      <c r="V23" s="22"/>
      <c r="W23" s="2">
        <v>2</v>
      </c>
      <c r="X23" s="23">
        <f t="shared" si="10"/>
        <v>7.6923076923076927E-2</v>
      </c>
      <c r="Y23" s="24">
        <f t="shared" si="11"/>
        <v>14.765000000000001</v>
      </c>
      <c r="Z23" s="2">
        <v>0</v>
      </c>
      <c r="AA23" s="2" t="s">
        <v>40</v>
      </c>
      <c r="AB23" s="25">
        <f t="shared" si="12"/>
        <v>-0.69</v>
      </c>
      <c r="AC23" s="26">
        <v>0.10656229629629629</v>
      </c>
      <c r="AD23" s="24">
        <f t="shared" si="13"/>
        <v>-5.735182786666666</v>
      </c>
      <c r="AE23" s="24">
        <v>-5.8</v>
      </c>
      <c r="AF23" s="24">
        <v>-8.5133333333333301</v>
      </c>
      <c r="AG23" s="24">
        <v>0</v>
      </c>
    </row>
    <row r="24" spans="1:33" ht="15.75" customHeight="1">
      <c r="A24" s="2" t="s">
        <v>52</v>
      </c>
      <c r="B24" s="2"/>
      <c r="C24" s="15">
        <f t="shared" si="2"/>
        <v>11.580731707317071</v>
      </c>
      <c r="D24" s="16">
        <v>41</v>
      </c>
      <c r="E24" s="16">
        <v>0</v>
      </c>
      <c r="F24" s="15">
        <v>474.80999999999989</v>
      </c>
      <c r="G24" s="15">
        <v>-41.42</v>
      </c>
      <c r="H24" s="17">
        <f t="shared" si="3"/>
        <v>8.7234893957583062E-2</v>
      </c>
      <c r="I24" s="17">
        <f t="shared" si="4"/>
        <v>-0.50778650144970272</v>
      </c>
      <c r="J24" s="15">
        <f t="shared" si="5"/>
        <v>-241.10210875333331</v>
      </c>
      <c r="K24" s="15">
        <f t="shared" si="6"/>
        <v>-5.8805392378861781</v>
      </c>
      <c r="L24" s="16">
        <v>65</v>
      </c>
      <c r="M24" s="18">
        <f t="shared" si="7"/>
        <v>0.63076923076923075</v>
      </c>
      <c r="N24" s="16">
        <v>80</v>
      </c>
      <c r="O24" s="19">
        <f t="shared" ref="O24:P24" si="19">D24/7</f>
        <v>5.8571428571428568</v>
      </c>
      <c r="P24" s="19">
        <f t="shared" si="19"/>
        <v>0</v>
      </c>
      <c r="Q24" s="16">
        <f t="shared" si="9"/>
        <v>13</v>
      </c>
      <c r="R24" s="16"/>
      <c r="S24" s="27">
        <v>1.887096774193548</v>
      </c>
      <c r="T24" s="2">
        <v>806</v>
      </c>
      <c r="U24" s="21">
        <v>204</v>
      </c>
      <c r="V24" s="22" t="s">
        <v>53</v>
      </c>
      <c r="W24" s="2">
        <v>2</v>
      </c>
      <c r="X24" s="23">
        <f t="shared" si="10"/>
        <v>4.878048780487805E-2</v>
      </c>
      <c r="Y24" s="24">
        <f t="shared" si="11"/>
        <v>20.71</v>
      </c>
      <c r="Z24" s="2">
        <v>0</v>
      </c>
      <c r="AA24" s="2" t="s">
        <v>40</v>
      </c>
      <c r="AB24" s="25">
        <f t="shared" si="12"/>
        <v>-0.69</v>
      </c>
      <c r="AC24" s="26">
        <v>0.10656229629629629</v>
      </c>
      <c r="AD24" s="24">
        <f t="shared" si="13"/>
        <v>-9.0439420866666644</v>
      </c>
      <c r="AE24" s="24">
        <v>-5.98</v>
      </c>
      <c r="AF24" s="24">
        <v>-8.5133333333333301</v>
      </c>
      <c r="AG24" s="24">
        <v>0</v>
      </c>
    </row>
    <row r="25" spans="1:33" ht="15.75" customHeight="1">
      <c r="A25" s="2" t="s">
        <v>54</v>
      </c>
      <c r="B25" s="2"/>
      <c r="C25" s="15">
        <f t="shared" si="2"/>
        <v>19.634999999999998</v>
      </c>
      <c r="D25" s="16">
        <v>14</v>
      </c>
      <c r="E25" s="16">
        <v>0</v>
      </c>
      <c r="F25" s="15">
        <v>274.89</v>
      </c>
      <c r="G25" s="15">
        <v>-36.64</v>
      </c>
      <c r="H25" s="17">
        <f t="shared" si="3"/>
        <v>0.13328967950816692</v>
      </c>
      <c r="I25" s="17">
        <f t="shared" si="4"/>
        <v>-3.2661581044538847E-2</v>
      </c>
      <c r="J25" s="15">
        <f t="shared" si="5"/>
        <v>-8.9783420133332825</v>
      </c>
      <c r="K25" s="15">
        <f t="shared" si="6"/>
        <v>-0.64131014380952023</v>
      </c>
      <c r="L25" s="16">
        <v>51</v>
      </c>
      <c r="M25" s="18">
        <f t="shared" si="7"/>
        <v>0.27450980392156865</v>
      </c>
      <c r="N25" s="16">
        <v>70</v>
      </c>
      <c r="O25" s="19">
        <f t="shared" ref="O25:P25" si="20">D25/7</f>
        <v>2</v>
      </c>
      <c r="P25" s="19">
        <f t="shared" si="20"/>
        <v>0</v>
      </c>
      <c r="Q25" s="16">
        <f t="shared" si="9"/>
        <v>35</v>
      </c>
      <c r="R25" s="16"/>
      <c r="S25" s="27">
        <v>2.1896551724137931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0.10656229629629629</v>
      </c>
      <c r="AD25" s="24">
        <f t="shared" si="13"/>
        <v>-3.0881753466666662</v>
      </c>
      <c r="AE25" s="24">
        <v>-5.98</v>
      </c>
      <c r="AF25" s="24">
        <v>-8.5133333333333301</v>
      </c>
      <c r="AG25" s="24">
        <v>0</v>
      </c>
    </row>
    <row r="26" spans="1:33" ht="15.75" customHeight="1">
      <c r="A26" s="2" t="s">
        <v>55</v>
      </c>
      <c r="B26" s="2"/>
      <c r="C26" s="15">
        <f t="shared" si="2"/>
        <v>23.205000000000002</v>
      </c>
      <c r="D26" s="16">
        <v>14</v>
      </c>
      <c r="E26" s="16">
        <v>0</v>
      </c>
      <c r="F26" s="15">
        <v>324.87</v>
      </c>
      <c r="G26" s="15">
        <v>-10.09</v>
      </c>
      <c r="H26" s="17">
        <f t="shared" si="3"/>
        <v>3.105857727706467E-2</v>
      </c>
      <c r="I26" s="17">
        <f t="shared" si="4"/>
        <v>0.10958730075748398</v>
      </c>
      <c r="J26" s="15">
        <f t="shared" si="5"/>
        <v>35.60162639708382</v>
      </c>
      <c r="K26" s="15">
        <f t="shared" si="6"/>
        <v>2.5429733140774156</v>
      </c>
      <c r="L26" s="16">
        <v>44</v>
      </c>
      <c r="M26" s="18">
        <f t="shared" si="7"/>
        <v>0.31818181818181818</v>
      </c>
      <c r="N26" s="16">
        <v>55</v>
      </c>
      <c r="O26" s="19">
        <f t="shared" ref="O26:P26" si="21">D26/7</f>
        <v>2</v>
      </c>
      <c r="P26" s="19">
        <f t="shared" si="21"/>
        <v>0</v>
      </c>
      <c r="Q26" s="16">
        <f t="shared" si="9"/>
        <v>27</v>
      </c>
      <c r="R26" s="16"/>
      <c r="S26" s="27">
        <v>1.401960784313725</v>
      </c>
      <c r="T26" s="2">
        <v>806</v>
      </c>
      <c r="U26" s="21">
        <v>204</v>
      </c>
      <c r="V26" s="22" t="s">
        <v>53</v>
      </c>
      <c r="W26" s="2">
        <v>1</v>
      </c>
      <c r="X26" s="23">
        <f t="shared" si="10"/>
        <v>7.1428571428571425E-2</v>
      </c>
      <c r="Y26" s="24">
        <f t="shared" si="11"/>
        <v>10.09</v>
      </c>
      <c r="Z26" s="2">
        <v>0</v>
      </c>
      <c r="AA26" s="2" t="s">
        <v>40</v>
      </c>
      <c r="AB26" s="25">
        <f t="shared" si="12"/>
        <v>-0.69</v>
      </c>
      <c r="AC26" s="26">
        <v>0.15325075694444443</v>
      </c>
      <c r="AD26" s="24">
        <f t="shared" si="13"/>
        <v>-4.4412069362499986</v>
      </c>
      <c r="AE26" s="24">
        <v>-5.98</v>
      </c>
      <c r="AF26" s="24">
        <v>-10.1633333333333</v>
      </c>
      <c r="AG26" s="24">
        <v>0</v>
      </c>
    </row>
    <row r="27" spans="1:33" ht="15.75" customHeight="1">
      <c r="A27" s="2" t="s">
        <v>56</v>
      </c>
      <c r="B27" s="2"/>
      <c r="C27" s="15">
        <f t="shared" si="2"/>
        <v>24.990000000000002</v>
      </c>
      <c r="D27" s="16">
        <v>15</v>
      </c>
      <c r="E27" s="16">
        <v>0</v>
      </c>
      <c r="F27" s="15">
        <v>374.85</v>
      </c>
      <c r="G27" s="15">
        <v>0</v>
      </c>
      <c r="H27" s="17">
        <f t="shared" si="3"/>
        <v>0</v>
      </c>
      <c r="I27" s="17">
        <f t="shared" si="4"/>
        <v>0.19131402960350938</v>
      </c>
      <c r="J27" s="15">
        <f t="shared" si="5"/>
        <v>71.714063996875495</v>
      </c>
      <c r="K27" s="15">
        <f t="shared" si="6"/>
        <v>4.7809375997916996</v>
      </c>
      <c r="L27" s="16">
        <v>30</v>
      </c>
      <c r="M27" s="18">
        <f t="shared" si="7"/>
        <v>0.5</v>
      </c>
      <c r="N27" s="16">
        <v>38</v>
      </c>
      <c r="O27" s="19">
        <f t="shared" ref="O27:P27" si="22">D27/7</f>
        <v>2.1428571428571428</v>
      </c>
      <c r="P27" s="19">
        <f t="shared" si="22"/>
        <v>0</v>
      </c>
      <c r="Q27" s="16">
        <f t="shared" si="9"/>
        <v>17</v>
      </c>
      <c r="R27" s="16"/>
      <c r="S27" s="27">
        <v>1.64769647696477</v>
      </c>
      <c r="T27" s="2">
        <v>806</v>
      </c>
      <c r="U27" s="21">
        <v>44384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0.15325075694444443</v>
      </c>
      <c r="AD27" s="24">
        <f t="shared" si="13"/>
        <v>-4.7584360031249986</v>
      </c>
      <c r="AE27" s="24">
        <v>-5.98</v>
      </c>
      <c r="AF27" s="24">
        <v>-10.1633333333333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25.605384615384615</v>
      </c>
      <c r="D28" s="16">
        <v>26</v>
      </c>
      <c r="E28" s="16">
        <v>0</v>
      </c>
      <c r="F28" s="15">
        <v>665.74</v>
      </c>
      <c r="G28" s="15">
        <v>0</v>
      </c>
      <c r="H28" s="17">
        <f t="shared" si="3"/>
        <v>0</v>
      </c>
      <c r="I28" s="17">
        <f t="shared" si="4"/>
        <v>0.20714449724304412</v>
      </c>
      <c r="J28" s="15">
        <f t="shared" si="5"/>
        <v>137.90437759458419</v>
      </c>
      <c r="K28" s="15">
        <f t="shared" si="6"/>
        <v>5.3040145228686226</v>
      </c>
      <c r="L28" s="16">
        <v>54</v>
      </c>
      <c r="M28" s="18">
        <f t="shared" si="7"/>
        <v>0.48148148148148145</v>
      </c>
      <c r="N28" s="16">
        <v>17</v>
      </c>
      <c r="O28" s="19">
        <f t="shared" ref="O28:P28" si="23">D28/7</f>
        <v>3.7142857142857144</v>
      </c>
      <c r="P28" s="19">
        <f t="shared" si="23"/>
        <v>0</v>
      </c>
      <c r="Q28" s="16">
        <f t="shared" si="9"/>
        <v>4</v>
      </c>
      <c r="R28" s="16"/>
      <c r="S28" s="27">
        <v>2.5507246376811592</v>
      </c>
      <c r="T28" s="2">
        <v>602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>
        <f t="shared" si="11"/>
        <v>0</v>
      </c>
      <c r="Z28" s="2">
        <v>0</v>
      </c>
      <c r="AA28" s="2" t="s">
        <v>40</v>
      </c>
      <c r="AB28" s="25">
        <f t="shared" si="12"/>
        <v>-0.69</v>
      </c>
      <c r="AC28" s="26">
        <v>0.15325075694444443</v>
      </c>
      <c r="AD28" s="24">
        <f t="shared" si="13"/>
        <v>-8.2479557387499973</v>
      </c>
      <c r="AE28" s="24">
        <v>-5.98</v>
      </c>
      <c r="AF28" s="24">
        <v>-10.1633333333333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25.990000000000002</v>
      </c>
      <c r="D29" s="16">
        <v>14</v>
      </c>
      <c r="E29" s="16">
        <v>0</v>
      </c>
      <c r="F29" s="15">
        <v>363.86</v>
      </c>
      <c r="G29" s="15">
        <v>0</v>
      </c>
      <c r="H29" s="17">
        <f t="shared" si="3"/>
        <v>0</v>
      </c>
      <c r="I29" s="17">
        <f t="shared" si="4"/>
        <v>0.21665785301237783</v>
      </c>
      <c r="J29" s="15">
        <f t="shared" si="5"/>
        <v>78.833126397083802</v>
      </c>
      <c r="K29" s="15">
        <f t="shared" si="6"/>
        <v>5.6309375997917002</v>
      </c>
      <c r="L29" s="16">
        <v>42</v>
      </c>
      <c r="M29" s="18">
        <f t="shared" si="7"/>
        <v>0.33333333333333331</v>
      </c>
      <c r="N29" s="16">
        <v>0</v>
      </c>
      <c r="O29" s="19">
        <f t="shared" ref="O29:P29" si="24">D29/7</f>
        <v>2</v>
      </c>
      <c r="P29" s="19">
        <f t="shared" si="24"/>
        <v>0</v>
      </c>
      <c r="Q29" s="16">
        <f t="shared" si="9"/>
        <v>0</v>
      </c>
      <c r="R29" s="16"/>
      <c r="S29" s="27">
        <v>3.350427350427351</v>
      </c>
      <c r="T29" s="2">
        <v>602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>
        <f t="shared" si="11"/>
        <v>0</v>
      </c>
      <c r="Z29" s="2">
        <v>0</v>
      </c>
      <c r="AA29" s="2" t="s">
        <v>40</v>
      </c>
      <c r="AB29" s="25">
        <f t="shared" si="12"/>
        <v>-0.69</v>
      </c>
      <c r="AC29" s="26">
        <v>0.15325075694444443</v>
      </c>
      <c r="AD29" s="24">
        <f t="shared" si="13"/>
        <v>-4.4412069362499986</v>
      </c>
      <c r="AE29" s="24">
        <v>-5.98</v>
      </c>
      <c r="AF29" s="24">
        <v>-10.1633333333333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2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3"/>
        <v>#DIV/0!</v>
      </c>
      <c r="I30" s="17" t="e">
        <f t="shared" si="4"/>
        <v>#DIV/0!</v>
      </c>
      <c r="J30" s="15">
        <f t="shared" si="5"/>
        <v>0</v>
      </c>
      <c r="K30" s="15" t="e">
        <f t="shared" si="6"/>
        <v>#DIV/0!</v>
      </c>
      <c r="L30" s="16">
        <v>0</v>
      </c>
      <c r="M30" s="18" t="str">
        <f t="shared" si="7"/>
        <v>-</v>
      </c>
      <c r="N30" s="16">
        <v>0</v>
      </c>
      <c r="O30" s="19">
        <f t="shared" ref="O30:P30" si="25">D30/7</f>
        <v>0</v>
      </c>
      <c r="P30" s="19">
        <f t="shared" si="25"/>
        <v>0</v>
      </c>
      <c r="Q30" s="16" t="e">
        <f t="shared" si="9"/>
        <v>#DIV/0!</v>
      </c>
      <c r="R30" s="16"/>
      <c r="S30" s="27">
        <v>1.8896882494004801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Summary!A1:AD2000""),9,FALSE),"""")"),602)</f>
        <v>602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>
        <f t="shared" si="11"/>
        <v>0</v>
      </c>
      <c r="Z30" s="2">
        <v>0</v>
      </c>
      <c r="AA30" s="2" t="s">
        <v>40</v>
      </c>
      <c r="AB30" s="25">
        <f t="shared" si="12"/>
        <v>-0.69</v>
      </c>
      <c r="AC30" s="26">
        <v>0.15325075694444443</v>
      </c>
      <c r="AD30" s="24">
        <f t="shared" si="13"/>
        <v>0</v>
      </c>
      <c r="AE30" s="24">
        <v>-5.98</v>
      </c>
      <c r="AF30" s="24">
        <v>-10.1633333333333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2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26">G31/F31*-1</f>
        <v>#DIV/0!</v>
      </c>
      <c r="I31" s="17" t="e">
        <f t="shared" ref="I31" si="27">J31/F31</f>
        <v>#DIV/0!</v>
      </c>
      <c r="J31" s="35">
        <f t="shared" ref="J31" si="28">F31*0.85+G31+AF31*D31+D31*AE31+AG31+AD31</f>
        <v>0</v>
      </c>
      <c r="K31" s="35" t="e">
        <f t="shared" ref="K31" si="29">J31/D31</f>
        <v>#DIV/0!</v>
      </c>
      <c r="L31" s="16">
        <v>0</v>
      </c>
      <c r="M31" s="18" t="str">
        <f t="shared" si="7"/>
        <v>-</v>
      </c>
      <c r="N31" s="16">
        <v>0</v>
      </c>
      <c r="O31" s="19">
        <f t="shared" ref="O31" si="30">D31/7</f>
        <v>0</v>
      </c>
      <c r="P31" s="19">
        <f t="shared" ref="P31" si="31">E31/7</f>
        <v>0</v>
      </c>
      <c r="Q31" s="16" t="e">
        <f t="shared" ref="Q31" si="32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2.0432432432432428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3">IFERROR(W31/D31,0)</f>
        <v>0</v>
      </c>
      <c r="Y31" s="24">
        <f t="shared" ref="Y31" si="34">IFERROR(G31/(W31+Z31)*-1,0)</f>
        <v>0</v>
      </c>
      <c r="Z31" s="2">
        <v>0</v>
      </c>
      <c r="AA31" s="2" t="s">
        <v>40</v>
      </c>
      <c r="AB31" s="25">
        <f t="shared" si="12"/>
        <v>-0.69</v>
      </c>
      <c r="AC31" s="26">
        <v>0.15325075694444443</v>
      </c>
      <c r="AD31" s="24">
        <f t="shared" si="13"/>
        <v>0</v>
      </c>
      <c r="AE31" s="24">
        <v>-5.98</v>
      </c>
      <c r="AF31" s="24">
        <v>-10.1633333333333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83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21.376470588235296</v>
      </c>
      <c r="D3" s="6">
        <f>SUM(D4:D99766)</f>
        <v>78</v>
      </c>
      <c r="E3" s="6"/>
      <c r="F3" s="5">
        <f t="shared" ref="F3:G3" si="0">SUM(F4:F99766)</f>
        <v>2201.2200000000003</v>
      </c>
      <c r="G3" s="5">
        <f t="shared" si="0"/>
        <v>-219.61999999999995</v>
      </c>
      <c r="H3" s="7">
        <f>G3/F3*-1</f>
        <v>9.9771944648876495E-2</v>
      </c>
      <c r="I3" s="7">
        <f ca="1">J3/F3</f>
        <v>0.12853871181095031</v>
      </c>
      <c r="J3" s="5">
        <f ca="1">SUM(J4:J99766)</f>
        <v>282.94198321250008</v>
      </c>
      <c r="K3" s="5">
        <f ca="1">J3/D3</f>
        <v>3.6274613232371804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30</v>
      </c>
      <c r="X3" s="13">
        <f>AVERAGE(X4:X99766)</f>
        <v>0.35655243878928083</v>
      </c>
      <c r="Y3" s="11">
        <f>ROUND(AVERAGE(Y4:Y99766),2)</f>
        <v>3.63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SKUs!B2:BZ3000""),48,FALSE),"""")*-1"),-12.19)</f>
        <v>-12.19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26.99</v>
      </c>
      <c r="D18" s="16">
        <v>3</v>
      </c>
      <c r="E18" s="16">
        <v>0</v>
      </c>
      <c r="F18" s="15">
        <v>80.97</v>
      </c>
      <c r="G18" s="15">
        <v>-16.399999999999999</v>
      </c>
      <c r="H18" s="17">
        <f t="shared" ref="H18:H30" si="3">G18/F18*-1</f>
        <v>0.20254415215511917</v>
      </c>
      <c r="I18" s="17">
        <f t="shared" ref="I18:I30" si="4">J18/F18</f>
        <v>4.0433770918241359E-2</v>
      </c>
      <c r="J18" s="15">
        <f t="shared" ref="J18:J30" si="5">F18*0.85+G18+AF18*D18+D18*AE18+AG18+AD18</f>
        <v>3.2739224312500026</v>
      </c>
      <c r="K18" s="15">
        <f t="shared" ref="K18:K30" si="6">J18/D18</f>
        <v>1.0913074770833342</v>
      </c>
      <c r="L18" s="16">
        <v>10</v>
      </c>
      <c r="M18" s="18">
        <f t="shared" ref="M18:M31" si="7">IFERROR(D18/L18,"-")</f>
        <v>0.3</v>
      </c>
      <c r="N18" s="16">
        <v>0</v>
      </c>
      <c r="O18" s="19">
        <f t="shared" ref="O18:P18" si="8">D18/7</f>
        <v>0.42857142857142855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3</v>
      </c>
      <c r="X18" s="23">
        <f t="shared" ref="X18:X30" si="10">IFERROR(W18/D18,0)</f>
        <v>1</v>
      </c>
      <c r="Y18" s="24">
        <f t="shared" ref="Y18:Y30" si="11">IFERROR(G18/(W18+Z18)*-1,0)</f>
        <v>4.0999999999999996</v>
      </c>
      <c r="Z18" s="2">
        <v>1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0.14179993055555554</v>
      </c>
      <c r="AD18" s="24">
        <f t="shared" ref="AD18:AD31" si="13">IFERROR(AB18*AC18*D18*3,0)</f>
        <v>-0.88057756874999982</v>
      </c>
      <c r="AE18" s="24">
        <v>-6.18</v>
      </c>
      <c r="AF18" s="24">
        <v>-9.91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26.99</v>
      </c>
      <c r="D19" s="28">
        <v>12</v>
      </c>
      <c r="E19" s="16">
        <v>0</v>
      </c>
      <c r="F19" s="15">
        <v>323.88</v>
      </c>
      <c r="G19" s="15">
        <v>-26.36</v>
      </c>
      <c r="H19" s="17">
        <f t="shared" si="3"/>
        <v>8.1388168457453378E-2</v>
      </c>
      <c r="I19" s="17">
        <f t="shared" ca="1" si="4"/>
        <v>7.711402286340617E-2</v>
      </c>
      <c r="J19" s="15">
        <f t="shared" ca="1" si="5"/>
        <v>24.975689724999992</v>
      </c>
      <c r="K19" s="15">
        <f t="shared" ca="1" si="6"/>
        <v>2.0813074770833326</v>
      </c>
      <c r="L19" s="16">
        <v>28</v>
      </c>
      <c r="M19" s="18">
        <f t="shared" si="7"/>
        <v>0.42857142857142855</v>
      </c>
      <c r="N19" s="16">
        <v>39</v>
      </c>
      <c r="O19" s="19">
        <f t="shared" ref="O19:P19" si="14">D19/7</f>
        <v>1.7142857142857142</v>
      </c>
      <c r="P19" s="19">
        <f t="shared" si="14"/>
        <v>0</v>
      </c>
      <c r="Q19" s="16">
        <f t="shared" si="9"/>
        <v>22</v>
      </c>
      <c r="R19" s="16"/>
      <c r="S19" s="27">
        <v>1.153846153846154</v>
      </c>
      <c r="T19" s="2"/>
      <c r="U19" s="21"/>
      <c r="V19" s="22"/>
      <c r="W19" s="2">
        <v>5</v>
      </c>
      <c r="X19" s="23">
        <f t="shared" si="10"/>
        <v>0.41666666666666669</v>
      </c>
      <c r="Y19" s="24">
        <f t="shared" si="11"/>
        <v>2.9288888888888889</v>
      </c>
      <c r="Z19" s="2">
        <v>4</v>
      </c>
      <c r="AA19" s="2" t="s">
        <v>40</v>
      </c>
      <c r="AB19" s="25">
        <f t="shared" si="12"/>
        <v>-0.69</v>
      </c>
      <c r="AC19" s="26">
        <v>0.14179993055555554</v>
      </c>
      <c r="AD19" s="24">
        <f t="shared" si="13"/>
        <v>-3.5223102749999993</v>
      </c>
      <c r="AE19" s="24">
        <v>-6.18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SKUs!B2:BZ3000""),48,false),"""")*-1"),-12.19)</f>
        <v>-12.19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27.990000000000002</v>
      </c>
      <c r="D20" s="16">
        <v>19</v>
      </c>
      <c r="E20" s="16">
        <v>0</v>
      </c>
      <c r="F20" s="15">
        <v>531.81000000000006</v>
      </c>
      <c r="G20" s="15">
        <v>-9.83</v>
      </c>
      <c r="H20" s="17">
        <f t="shared" si="3"/>
        <v>1.8484045053684586E-2</v>
      </c>
      <c r="I20" s="17">
        <f t="shared" si="4"/>
        <v>0.24618098330465785</v>
      </c>
      <c r="J20" s="15">
        <f t="shared" si="5"/>
        <v>130.9215087312501</v>
      </c>
      <c r="K20" s="15">
        <f t="shared" si="6"/>
        <v>6.8906057226973738</v>
      </c>
      <c r="L20" s="16">
        <v>6</v>
      </c>
      <c r="M20" s="18">
        <f t="shared" si="7"/>
        <v>3.1666666666666665</v>
      </c>
      <c r="N20" s="16">
        <v>17</v>
      </c>
      <c r="O20" s="19">
        <f t="shared" ref="O20:P20" si="15">D20/7</f>
        <v>2.7142857142857144</v>
      </c>
      <c r="P20" s="19">
        <f t="shared" si="15"/>
        <v>0</v>
      </c>
      <c r="Q20" s="16">
        <f t="shared" si="9"/>
        <v>6</v>
      </c>
      <c r="R20" s="16"/>
      <c r="S20" s="27">
        <v>1.545454545454545</v>
      </c>
      <c r="T20" s="2"/>
      <c r="U20" s="21"/>
      <c r="V20" s="22"/>
      <c r="W20" s="2">
        <v>1</v>
      </c>
      <c r="X20" s="23">
        <f t="shared" si="10"/>
        <v>5.2631578947368418E-2</v>
      </c>
      <c r="Y20" s="24">
        <f t="shared" si="11"/>
        <v>4.915</v>
      </c>
      <c r="Z20" s="2">
        <v>1</v>
      </c>
      <c r="AA20" s="2" t="s">
        <v>40</v>
      </c>
      <c r="AB20" s="25">
        <f t="shared" si="12"/>
        <v>-0.69</v>
      </c>
      <c r="AC20" s="26">
        <v>0.14179993055555554</v>
      </c>
      <c r="AD20" s="24">
        <f t="shared" si="13"/>
        <v>-5.5769912687499978</v>
      </c>
      <c r="AE20" s="24">
        <v>-6.18</v>
      </c>
      <c r="AF20" s="24">
        <v>-9.91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27.990000000000002</v>
      </c>
      <c r="D21" s="16">
        <v>13</v>
      </c>
      <c r="E21" s="16">
        <v>0</v>
      </c>
      <c r="F21" s="15">
        <v>363.87</v>
      </c>
      <c r="G21" s="15">
        <v>-34.719999999999978</v>
      </c>
      <c r="H21" s="17">
        <f t="shared" si="3"/>
        <v>9.5418693489432979E-2</v>
      </c>
      <c r="I21" s="17">
        <f t="shared" si="4"/>
        <v>0.16924633486890919</v>
      </c>
      <c r="J21" s="15">
        <f t="shared" si="5"/>
        <v>61.583663868749987</v>
      </c>
      <c r="K21" s="15">
        <f t="shared" si="6"/>
        <v>4.7372049129807685</v>
      </c>
      <c r="L21" s="16">
        <v>28</v>
      </c>
      <c r="M21" s="18">
        <f t="shared" si="7"/>
        <v>0.4642857142857143</v>
      </c>
      <c r="N21" s="16">
        <v>6</v>
      </c>
      <c r="O21" s="19">
        <f t="shared" ref="O21:P21" si="16">D21/7</f>
        <v>1.8571428571428572</v>
      </c>
      <c r="P21" s="19">
        <f t="shared" si="16"/>
        <v>0</v>
      </c>
      <c r="Q21" s="16">
        <f t="shared" si="9"/>
        <v>3</v>
      </c>
      <c r="R21" s="16"/>
      <c r="S21" s="27">
        <v>12.9</v>
      </c>
      <c r="T21" s="2"/>
      <c r="U21" s="21"/>
      <c r="V21" s="22"/>
      <c r="W21" s="2">
        <v>3</v>
      </c>
      <c r="X21" s="23">
        <f t="shared" si="10"/>
        <v>0.23076923076923078</v>
      </c>
      <c r="Y21" s="24">
        <f t="shared" si="11"/>
        <v>8.6799999999999944</v>
      </c>
      <c r="Z21" s="2">
        <v>1</v>
      </c>
      <c r="AA21" s="2" t="s">
        <v>40</v>
      </c>
      <c r="AB21" s="25">
        <f t="shared" si="12"/>
        <v>-0.69</v>
      </c>
      <c r="AC21" s="26">
        <v>0.14179993055555554</v>
      </c>
      <c r="AD21" s="24">
        <f t="shared" si="13"/>
        <v>-3.8158361312499993</v>
      </c>
      <c r="AE21" s="24">
        <v>-6.18</v>
      </c>
      <c r="AF21" s="24">
        <v>-9.91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27.99</v>
      </c>
      <c r="D22" s="16">
        <v>4</v>
      </c>
      <c r="E22" s="16">
        <v>0</v>
      </c>
      <c r="F22" s="15">
        <v>111.96</v>
      </c>
      <c r="G22" s="15">
        <v>-9.4700000000000006</v>
      </c>
      <c r="H22" s="17">
        <f t="shared" si="3"/>
        <v>8.4583779921400509E-2</v>
      </c>
      <c r="I22" s="17">
        <f t="shared" ca="1" si="4"/>
        <v>9.8623584985709195E-2</v>
      </c>
      <c r="J22" s="15">
        <f t="shared" ca="1" si="5"/>
        <v>11.041896575000001</v>
      </c>
      <c r="K22" s="15">
        <f t="shared" ca="1" si="6"/>
        <v>2.7604741437500002</v>
      </c>
      <c r="L22" s="16">
        <v>20</v>
      </c>
      <c r="M22" s="18">
        <f t="shared" si="7"/>
        <v>0.2</v>
      </c>
      <c r="N22" s="16">
        <v>1</v>
      </c>
      <c r="O22" s="19">
        <f t="shared" ref="O22:P22" si="17">D22/7</f>
        <v>0.5714285714285714</v>
      </c>
      <c r="P22" s="19">
        <f t="shared" si="17"/>
        <v>0</v>
      </c>
      <c r="Q22" s="16">
        <f t="shared" si="9"/>
        <v>1</v>
      </c>
      <c r="R22" s="16"/>
      <c r="S22" s="27">
        <v>2.4406779661016951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0.14179993055555554</v>
      </c>
      <c r="AD22" s="24">
        <f t="shared" si="13"/>
        <v>-1.1741034249999998</v>
      </c>
      <c r="AE22" s="24">
        <v>-6.18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SKUs!B2:BZ3000""),48,false),"""")*-1"),-12.19)</f>
        <v>-12.19</v>
      </c>
      <c r="AG22" s="24">
        <v>0</v>
      </c>
    </row>
    <row r="23" spans="1:33" ht="15.75" customHeight="1">
      <c r="A23" s="2" t="s">
        <v>51</v>
      </c>
      <c r="B23" s="2"/>
      <c r="C23" s="15">
        <f t="shared" si="2"/>
        <v>27.99</v>
      </c>
      <c r="D23" s="16">
        <v>1</v>
      </c>
      <c r="E23" s="16">
        <v>0</v>
      </c>
      <c r="F23" s="15">
        <v>27.99</v>
      </c>
      <c r="G23" s="15">
        <v>0</v>
      </c>
      <c r="H23" s="17">
        <f t="shared" si="3"/>
        <v>0</v>
      </c>
      <c r="I23" s="17">
        <f t="shared" si="4"/>
        <v>0.26466502835834227</v>
      </c>
      <c r="J23" s="15">
        <f t="shared" si="5"/>
        <v>7.4079741437499997</v>
      </c>
      <c r="K23" s="15">
        <f t="shared" si="6"/>
        <v>7.4079741437499997</v>
      </c>
      <c r="L23" s="16">
        <v>3</v>
      </c>
      <c r="M23" s="18">
        <f t="shared" si="7"/>
        <v>0.33333333333333331</v>
      </c>
      <c r="N23" s="16">
        <v>0</v>
      </c>
      <c r="O23" s="19">
        <f t="shared" ref="O23:P23" si="18">D23/7</f>
        <v>0.14285714285714285</v>
      </c>
      <c r="P23" s="19">
        <f t="shared" si="18"/>
        <v>0</v>
      </c>
      <c r="Q23" s="16">
        <f t="shared" si="9"/>
        <v>0</v>
      </c>
      <c r="R23" s="16"/>
      <c r="S23" s="27">
        <v>0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0.14179993055555554</v>
      </c>
      <c r="AD23" s="24">
        <f t="shared" si="13"/>
        <v>-0.29352585624999994</v>
      </c>
      <c r="AE23" s="24">
        <v>-6.18</v>
      </c>
      <c r="AF23" s="24">
        <v>-9.91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2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3"/>
        <v>#DIV/0!</v>
      </c>
      <c r="I24" s="17" t="e">
        <f t="shared" si="4"/>
        <v>#DIV/0!</v>
      </c>
      <c r="J24" s="15">
        <f t="shared" si="5"/>
        <v>0</v>
      </c>
      <c r="K24" s="15" t="e">
        <f t="shared" si="6"/>
        <v>#DIV/0!</v>
      </c>
      <c r="L24" s="16">
        <v>0</v>
      </c>
      <c r="M24" s="18" t="str">
        <f t="shared" si="7"/>
        <v>-</v>
      </c>
      <c r="N24" s="16">
        <v>1</v>
      </c>
      <c r="O24" s="19">
        <f t="shared" ref="O24:P24" si="19">D24/7</f>
        <v>0</v>
      </c>
      <c r="P24" s="19">
        <f t="shared" si="19"/>
        <v>0</v>
      </c>
      <c r="Q24" s="16" t="e">
        <f t="shared" si="9"/>
        <v>#DIV/0!</v>
      </c>
      <c r="R24" s="16"/>
      <c r="S24" s="27">
        <v>5.9428571428571431</v>
      </c>
      <c r="T24" s="2">
        <v>204</v>
      </c>
      <c r="U24" s="21" t="s">
        <v>53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0.14179993055555554</v>
      </c>
      <c r="AD24" s="24">
        <f t="shared" si="13"/>
        <v>0</v>
      </c>
      <c r="AE24" s="24">
        <v>-6.18</v>
      </c>
      <c r="AF24" s="24">
        <v>-9.91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2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3"/>
        <v>#DIV/0!</v>
      </c>
      <c r="I25" s="17" t="e">
        <f t="shared" si="4"/>
        <v>#DIV/0!</v>
      </c>
      <c r="J25" s="15">
        <f t="shared" si="5"/>
        <v>0</v>
      </c>
      <c r="K25" s="15" t="e">
        <f t="shared" si="6"/>
        <v>#DIV/0!</v>
      </c>
      <c r="L25" s="16">
        <v>0</v>
      </c>
      <c r="M25" s="18" t="str">
        <f t="shared" si="7"/>
        <v>-</v>
      </c>
      <c r="N25" s="16">
        <v>1</v>
      </c>
      <c r="O25" s="19">
        <f t="shared" ref="O25:P25" si="20">D25/7</f>
        <v>0</v>
      </c>
      <c r="P25" s="19">
        <f t="shared" si="20"/>
        <v>0</v>
      </c>
      <c r="Q25" s="16" t="e">
        <f t="shared" si="9"/>
        <v>#DIV/0!</v>
      </c>
      <c r="R25" s="16"/>
      <c r="S25" s="27">
        <v>14.857142857142859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0.14179993055555554</v>
      </c>
      <c r="AD25" s="24">
        <f t="shared" si="13"/>
        <v>0</v>
      </c>
      <c r="AE25" s="24">
        <v>-5.98</v>
      </c>
      <c r="AF25" s="24">
        <v>-9.91</v>
      </c>
      <c r="AG25" s="24">
        <v>0</v>
      </c>
    </row>
    <row r="26" spans="1:33" ht="15.75" customHeight="1">
      <c r="A26" s="2" t="s">
        <v>55</v>
      </c>
      <c r="B26" s="2"/>
      <c r="C26" s="15">
        <f t="shared" si="2"/>
        <v>27.99</v>
      </c>
      <c r="D26" s="16">
        <v>1</v>
      </c>
      <c r="E26" s="16">
        <v>0</v>
      </c>
      <c r="F26" s="15">
        <v>27.99</v>
      </c>
      <c r="G26" s="15">
        <v>0</v>
      </c>
      <c r="H26" s="17">
        <f t="shared" si="3"/>
        <v>0</v>
      </c>
      <c r="I26" s="17">
        <f t="shared" si="4"/>
        <v>0.19035277398177922</v>
      </c>
      <c r="J26" s="15">
        <f t="shared" si="5"/>
        <v>5.3279741437499997</v>
      </c>
      <c r="K26" s="15">
        <f t="shared" si="6"/>
        <v>5.3279741437499997</v>
      </c>
      <c r="L26" s="16">
        <v>2</v>
      </c>
      <c r="M26" s="18">
        <f t="shared" si="7"/>
        <v>0.5</v>
      </c>
      <c r="N26" s="16">
        <v>0</v>
      </c>
      <c r="O26" s="19">
        <f t="shared" ref="O26:P26" si="21">D26/7</f>
        <v>0.14285714285714285</v>
      </c>
      <c r="P26" s="19">
        <f t="shared" si="21"/>
        <v>0</v>
      </c>
      <c r="Q26" s="16">
        <f t="shared" si="9"/>
        <v>0</v>
      </c>
      <c r="R26" s="16"/>
      <c r="S26" s="27">
        <v>0</v>
      </c>
      <c r="T26" s="2">
        <v>204</v>
      </c>
      <c r="U26" s="21" t="s">
        <v>53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40</v>
      </c>
      <c r="AB26" s="25">
        <f t="shared" si="12"/>
        <v>-0.69</v>
      </c>
      <c r="AC26" s="26">
        <v>0.14179993055555554</v>
      </c>
      <c r="AD26" s="24">
        <f t="shared" si="13"/>
        <v>-0.29352585624999994</v>
      </c>
      <c r="AE26" s="24">
        <v>-5.98</v>
      </c>
      <c r="AF26" s="24">
        <v>-12.19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48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2.0990099009900991</v>
      </c>
      <c r="T27" s="2">
        <v>404</v>
      </c>
      <c r="U27" s="21" t="s">
        <v>53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0.14179993055555554</v>
      </c>
      <c r="AD27" s="24">
        <f t="shared" si="13"/>
        <v>0</v>
      </c>
      <c r="AE27" s="24">
        <v>-5.98</v>
      </c>
      <c r="AF27" s="24">
        <v>-12.19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28.99</v>
      </c>
      <c r="D28" s="16">
        <v>1</v>
      </c>
      <c r="E28" s="16">
        <v>0</v>
      </c>
      <c r="F28" s="15">
        <v>28.99</v>
      </c>
      <c r="G28" s="15">
        <v>-27.42</v>
      </c>
      <c r="H28" s="17">
        <f t="shared" si="3"/>
        <v>0.94584339427388764</v>
      </c>
      <c r="I28" s="17">
        <f t="shared" si="4"/>
        <v>-0.73273631791134886</v>
      </c>
      <c r="J28" s="15">
        <f t="shared" si="5"/>
        <v>-21.242025856250002</v>
      </c>
      <c r="K28" s="15">
        <f t="shared" si="6"/>
        <v>-21.242025856250002</v>
      </c>
      <c r="L28" s="16">
        <v>7</v>
      </c>
      <c r="M28" s="18">
        <f t="shared" si="7"/>
        <v>0.14285714285714285</v>
      </c>
      <c r="N28" s="16">
        <v>47</v>
      </c>
      <c r="O28" s="19">
        <f t="shared" ref="O28:P28" si="23">D28/7</f>
        <v>0.14285714285714285</v>
      </c>
      <c r="P28" s="19">
        <f t="shared" si="23"/>
        <v>0</v>
      </c>
      <c r="Q28" s="16">
        <f t="shared" si="9"/>
        <v>329</v>
      </c>
      <c r="R28" s="16"/>
      <c r="S28" s="27">
        <v>2.666666666666667</v>
      </c>
      <c r="T28" s="2">
        <v>404</v>
      </c>
      <c r="U28" s="21" t="s">
        <v>53</v>
      </c>
      <c r="V28" s="22" t="s">
        <v>53</v>
      </c>
      <c r="W28" s="2">
        <v>1</v>
      </c>
      <c r="X28" s="23">
        <f t="shared" si="10"/>
        <v>1</v>
      </c>
      <c r="Y28" s="24">
        <f t="shared" si="11"/>
        <v>13.71</v>
      </c>
      <c r="Z28" s="2">
        <v>1</v>
      </c>
      <c r="AA28" s="2" t="s">
        <v>40</v>
      </c>
      <c r="AB28" s="25">
        <f t="shared" si="12"/>
        <v>-0.69</v>
      </c>
      <c r="AC28" s="26">
        <v>0.14179993055555554</v>
      </c>
      <c r="AD28" s="24">
        <f t="shared" si="13"/>
        <v>-0.29352585624999994</v>
      </c>
      <c r="AE28" s="24">
        <v>-5.98</v>
      </c>
      <c r="AF28" s="24">
        <v>-12.19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28.99</v>
      </c>
      <c r="D29" s="16">
        <v>12</v>
      </c>
      <c r="E29" s="16">
        <v>0</v>
      </c>
      <c r="F29" s="15">
        <v>347.88</v>
      </c>
      <c r="G29" s="15">
        <v>-39.659999999999997</v>
      </c>
      <c r="H29" s="17">
        <f t="shared" si="3"/>
        <v>0.11400482925146602</v>
      </c>
      <c r="I29" s="17">
        <f t="shared" si="4"/>
        <v>9.9102247111072794E-2</v>
      </c>
      <c r="J29" s="15">
        <f t="shared" si="5"/>
        <v>34.475689725000002</v>
      </c>
      <c r="K29" s="15">
        <f t="shared" si="6"/>
        <v>2.87297414375</v>
      </c>
      <c r="L29" s="16">
        <v>23</v>
      </c>
      <c r="M29" s="18">
        <f t="shared" si="7"/>
        <v>0.52173913043478259</v>
      </c>
      <c r="N29" s="16">
        <v>25</v>
      </c>
      <c r="O29" s="19">
        <f t="shared" ref="O29:P29" si="24">D29/7</f>
        <v>1.7142857142857142</v>
      </c>
      <c r="P29" s="19">
        <f t="shared" si="24"/>
        <v>0</v>
      </c>
      <c r="Q29" s="16">
        <f t="shared" si="9"/>
        <v>14</v>
      </c>
      <c r="R29" s="16"/>
      <c r="S29" s="27">
        <v>6.5641025641025639</v>
      </c>
      <c r="T29" s="2">
        <v>404</v>
      </c>
      <c r="U29" s="21" t="s">
        <v>53</v>
      </c>
      <c r="V29" s="22" t="s">
        <v>53</v>
      </c>
      <c r="W29" s="2">
        <v>8</v>
      </c>
      <c r="X29" s="23">
        <f t="shared" si="10"/>
        <v>0.66666666666666663</v>
      </c>
      <c r="Y29" s="24">
        <f t="shared" si="11"/>
        <v>4.4066666666666663</v>
      </c>
      <c r="Z29" s="2">
        <v>1</v>
      </c>
      <c r="AA29" s="2" t="s">
        <v>40</v>
      </c>
      <c r="AB29" s="25">
        <f t="shared" si="12"/>
        <v>-0.69</v>
      </c>
      <c r="AC29" s="26">
        <v>0.14179993055555554</v>
      </c>
      <c r="AD29" s="24">
        <f t="shared" si="13"/>
        <v>-3.5223102749999993</v>
      </c>
      <c r="AE29" s="24">
        <v>-5.98</v>
      </c>
      <c r="AF29" s="24">
        <v>-12.19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29.49</v>
      </c>
      <c r="D30" s="16">
        <v>8</v>
      </c>
      <c r="E30" s="16">
        <v>0</v>
      </c>
      <c r="F30" s="15">
        <v>235.92</v>
      </c>
      <c r="G30" s="15">
        <v>-36.01</v>
      </c>
      <c r="H30" s="17">
        <f t="shared" si="3"/>
        <v>0.15263648694472703</v>
      </c>
      <c r="I30" s="17">
        <f t="shared" si="4"/>
        <v>7.1269045227195627E-2</v>
      </c>
      <c r="J30" s="15">
        <f t="shared" si="5"/>
        <v>16.813793149999992</v>
      </c>
      <c r="K30" s="15">
        <f t="shared" si="6"/>
        <v>2.1017241437499989</v>
      </c>
      <c r="L30" s="16">
        <v>27</v>
      </c>
      <c r="M30" s="18">
        <f t="shared" si="7"/>
        <v>0.29629629629629628</v>
      </c>
      <c r="N30" s="16">
        <v>27</v>
      </c>
      <c r="O30" s="19">
        <f t="shared" ref="O30:P30" si="25">D30/7</f>
        <v>1.1428571428571428</v>
      </c>
      <c r="P30" s="19">
        <f t="shared" si="25"/>
        <v>0</v>
      </c>
      <c r="Q30" s="16">
        <f t="shared" si="9"/>
        <v>23</v>
      </c>
      <c r="R30" s="16"/>
      <c r="S30" s="27">
        <v>3.1208791208791209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Summary!A1:AD2000""),9,FALSE),"""")"),404)</f>
        <v>404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5</v>
      </c>
      <c r="X30" s="23">
        <f t="shared" si="10"/>
        <v>0.625</v>
      </c>
      <c r="Y30" s="24">
        <f t="shared" si="11"/>
        <v>7.202</v>
      </c>
      <c r="Z30" s="2">
        <v>0</v>
      </c>
      <c r="AA30" s="2" t="s">
        <v>40</v>
      </c>
      <c r="AB30" s="25">
        <f t="shared" si="12"/>
        <v>-0.69</v>
      </c>
      <c r="AC30" s="26">
        <v>0.14179993055555554</v>
      </c>
      <c r="AD30" s="24">
        <f t="shared" si="13"/>
        <v>-2.3482068499999995</v>
      </c>
      <c r="AE30" s="24">
        <v>-5.98</v>
      </c>
      <c r="AF30" s="24">
        <v>-12.19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29.99</v>
      </c>
      <c r="D31" s="16">
        <v>4</v>
      </c>
      <c r="E31" s="16">
        <v>0</v>
      </c>
      <c r="F31" s="15">
        <v>119.96</v>
      </c>
      <c r="G31" s="15">
        <v>-19.75</v>
      </c>
      <c r="H31" s="17">
        <f t="shared" ref="H31" si="26">G31/F31*-1</f>
        <v>0.1646382127375792</v>
      </c>
      <c r="I31" s="17">
        <f t="shared" ref="I31" si="27">J31/F31</f>
        <v>6.9705706693897918E-2</v>
      </c>
      <c r="J31" s="35">
        <f t="shared" ref="J31" si="28">F31*0.85+G31+AF31*D31+D31*AE31+AG31+AD31</f>
        <v>8.3618965749999941</v>
      </c>
      <c r="K31" s="35">
        <f t="shared" ref="K31" si="29">J31/D31</f>
        <v>2.0904741437499985</v>
      </c>
      <c r="L31" s="16">
        <v>11</v>
      </c>
      <c r="M31" s="18">
        <f t="shared" si="7"/>
        <v>0.36363636363636365</v>
      </c>
      <c r="N31" s="16">
        <v>22</v>
      </c>
      <c r="O31" s="19">
        <f t="shared" ref="O31" si="30">D31/7</f>
        <v>0.5714285714285714</v>
      </c>
      <c r="P31" s="19">
        <f t="shared" ref="P31" si="31">E31/7</f>
        <v>0</v>
      </c>
      <c r="Q31" s="16">
        <f t="shared" ref="Q31" si="32">ROUNDDOWN(N31/(O31+P31),0)</f>
        <v>38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2.3679999999999999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4</v>
      </c>
      <c r="X31" s="23">
        <f t="shared" ref="X31" si="33">IFERROR(W31/D31,0)</f>
        <v>1</v>
      </c>
      <c r="Y31" s="24">
        <f t="shared" ref="Y31" si="34">IFERROR(G31/(W31+Z31)*-1,0)</f>
        <v>4.9375</v>
      </c>
      <c r="Z31" s="2">
        <v>0</v>
      </c>
      <c r="AA31" s="2" t="s">
        <v>40</v>
      </c>
      <c r="AB31" s="25">
        <f t="shared" si="12"/>
        <v>-0.69</v>
      </c>
      <c r="AC31" s="26">
        <v>0.14179993055555554</v>
      </c>
      <c r="AD31" s="24">
        <f t="shared" si="13"/>
        <v>-1.1741034249999998</v>
      </c>
      <c r="AE31" s="24">
        <v>-5.98</v>
      </c>
      <c r="AF31" s="24">
        <v>-12.19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84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32.396078431372466</v>
      </c>
      <c r="D3" s="6">
        <f>SUM(D4:D99766)</f>
        <v>125</v>
      </c>
      <c r="E3" s="6"/>
      <c r="F3" s="5">
        <f t="shared" ref="F3:G3" si="0">SUM(F4:F99766)</f>
        <v>4950.75</v>
      </c>
      <c r="G3" s="5">
        <f t="shared" si="0"/>
        <v>-184.49</v>
      </c>
      <c r="H3" s="7">
        <f>G3/F3*-1</f>
        <v>3.7265060849366261E-2</v>
      </c>
      <c r="I3" s="7">
        <f ca="1">J3/F3</f>
        <v>0.11444677574105093</v>
      </c>
      <c r="J3" s="5">
        <f ca="1">SUM(J4:J99766)</f>
        <v>566.5973750000079</v>
      </c>
      <c r="K3" s="5">
        <f ca="1">J3/D3</f>
        <v>4.5327790000000636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42</v>
      </c>
      <c r="X3" s="13">
        <f>AVERAGE(X4:X99766)</f>
        <v>0.18873015873015872</v>
      </c>
      <c r="Y3" s="11">
        <f>ROUND(AVERAGE(Y4:Y99766),2)</f>
        <v>2.7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SKUs!B2:BZ3000""),48,FALSE),"""")*-1"),-20.6566666666666)</f>
        <v>-20.656666666666599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36.989999999999995</v>
      </c>
      <c r="D18" s="16">
        <v>5</v>
      </c>
      <c r="E18" s="16">
        <v>0</v>
      </c>
      <c r="F18" s="15">
        <v>184.95</v>
      </c>
      <c r="G18" s="15">
        <v>-22.73</v>
      </c>
      <c r="H18" s="17">
        <f t="shared" ref="H18:H30" si="3">G18/F18*-1</f>
        <v>0.12289808056231415</v>
      </c>
      <c r="I18" s="17">
        <f t="shared" ref="I18:I30" si="4">J18/F18</f>
        <v>4.8689348472560123E-2</v>
      </c>
      <c r="J18" s="15">
        <f t="shared" ref="J18:J30" si="5">F18*0.85+G18+AF18*D18+D18*AE18+AG18+AD18</f>
        <v>9.0050949999999936</v>
      </c>
      <c r="K18" s="15">
        <f t="shared" ref="K18:K30" si="6">J18/D18</f>
        <v>1.8010189999999988</v>
      </c>
      <c r="L18" s="16">
        <v>12</v>
      </c>
      <c r="M18" s="18">
        <f t="shared" ref="M18:M31" si="7">IFERROR(D18/L18,"-")</f>
        <v>0.41666666666666669</v>
      </c>
      <c r="N18" s="16">
        <v>0</v>
      </c>
      <c r="O18" s="19">
        <f t="shared" ref="O18:P18" si="8">D18/7</f>
        <v>0.7142857142857143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3</v>
      </c>
      <c r="X18" s="23">
        <f t="shared" ref="X18:X30" si="10">IFERROR(W18/D18,0)</f>
        <v>0.6</v>
      </c>
      <c r="Y18" s="24">
        <f t="shared" ref="Y18:Y30" si="11">IFERROR(G18/(W18+Z18)*-1,0)</f>
        <v>7.5766666666666671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0.17607777777777778</v>
      </c>
      <c r="AD18" s="24">
        <f t="shared" ref="AD18:AD31" si="13">IFERROR(AB18*AC18*D18*3,0)</f>
        <v>-1.8224049999999998</v>
      </c>
      <c r="AE18" s="24">
        <v>-7.32</v>
      </c>
      <c r="AF18" s="24">
        <v>-17.41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38.631025641025637</v>
      </c>
      <c r="D19" s="28">
        <v>39</v>
      </c>
      <c r="E19" s="16">
        <v>0</v>
      </c>
      <c r="F19" s="15">
        <v>1506.61</v>
      </c>
      <c r="G19" s="15">
        <v>-28.59</v>
      </c>
      <c r="H19" s="17">
        <f t="shared" si="3"/>
        <v>1.8976377430124584E-2</v>
      </c>
      <c r="I19" s="17">
        <f t="shared" ca="1" si="4"/>
        <v>9.7386676711293904E-2</v>
      </c>
      <c r="J19" s="15">
        <f t="shared" ca="1" si="5"/>
        <v>146.72374100000249</v>
      </c>
      <c r="K19" s="15">
        <f t="shared" ca="1" si="6"/>
        <v>3.7621472051282692</v>
      </c>
      <c r="L19" s="16">
        <v>73</v>
      </c>
      <c r="M19" s="18">
        <f t="shared" si="7"/>
        <v>0.53424657534246578</v>
      </c>
      <c r="N19" s="16">
        <v>11</v>
      </c>
      <c r="O19" s="19">
        <f t="shared" ref="O19:P19" si="14">D19/7</f>
        <v>5.5714285714285712</v>
      </c>
      <c r="P19" s="19">
        <f t="shared" si="14"/>
        <v>0</v>
      </c>
      <c r="Q19" s="16">
        <f t="shared" si="9"/>
        <v>1</v>
      </c>
      <c r="R19" s="16"/>
      <c r="S19" s="27">
        <v>5.0999999999999996</v>
      </c>
      <c r="T19" s="2"/>
      <c r="U19" s="21"/>
      <c r="V19" s="22"/>
      <c r="W19" s="2">
        <v>13</v>
      </c>
      <c r="X19" s="23">
        <f t="shared" si="10"/>
        <v>0.33333333333333331</v>
      </c>
      <c r="Y19" s="24">
        <f t="shared" si="11"/>
        <v>1.5883333333333334</v>
      </c>
      <c r="Z19" s="2">
        <v>5</v>
      </c>
      <c r="AA19" s="2" t="s">
        <v>40</v>
      </c>
      <c r="AB19" s="25">
        <f t="shared" si="12"/>
        <v>-0.69</v>
      </c>
      <c r="AC19" s="26">
        <v>0.17607777777777778</v>
      </c>
      <c r="AD19" s="24">
        <f t="shared" si="13"/>
        <v>-14.214758999999997</v>
      </c>
      <c r="AE19" s="24">
        <v>-7.32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SKUs!B2:BZ3000""),48,false),"""")*-1"),-20.6566666666666)</f>
        <v>-20.656666666666599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40.99</v>
      </c>
      <c r="D20" s="16">
        <v>12</v>
      </c>
      <c r="E20" s="16">
        <v>0</v>
      </c>
      <c r="F20" s="15">
        <v>491.88</v>
      </c>
      <c r="G20" s="15">
        <v>-6.66</v>
      </c>
      <c r="H20" s="17">
        <f t="shared" si="3"/>
        <v>1.3539887777506709E-2</v>
      </c>
      <c r="I20" s="17">
        <f t="shared" si="4"/>
        <v>0.22433160120354717</v>
      </c>
      <c r="J20" s="15">
        <f t="shared" si="5"/>
        <v>110.34422800000078</v>
      </c>
      <c r="K20" s="15">
        <f t="shared" si="6"/>
        <v>9.195352333333398</v>
      </c>
      <c r="L20" s="16">
        <v>32</v>
      </c>
      <c r="M20" s="18">
        <f t="shared" si="7"/>
        <v>0.375</v>
      </c>
      <c r="N20" s="16">
        <v>2</v>
      </c>
      <c r="O20" s="19">
        <f t="shared" ref="O20:P20" si="15">D20/7</f>
        <v>1.7142857142857142</v>
      </c>
      <c r="P20" s="19">
        <f t="shared" si="15"/>
        <v>0</v>
      </c>
      <c r="Q20" s="16">
        <f t="shared" si="9"/>
        <v>1</v>
      </c>
      <c r="R20" s="16"/>
      <c r="S20" s="27">
        <v>81</v>
      </c>
      <c r="T20" s="2"/>
      <c r="U20" s="21"/>
      <c r="V20" s="22"/>
      <c r="W20" s="2">
        <v>2</v>
      </c>
      <c r="X20" s="23">
        <f t="shared" si="10"/>
        <v>0.16666666666666666</v>
      </c>
      <c r="Y20" s="24">
        <f t="shared" si="11"/>
        <v>3.33</v>
      </c>
      <c r="Z20" s="2">
        <v>0</v>
      </c>
      <c r="AA20" s="2" t="s">
        <v>40</v>
      </c>
      <c r="AB20" s="25">
        <f t="shared" si="12"/>
        <v>-0.69</v>
      </c>
      <c r="AC20" s="26">
        <v>0.17607777777777778</v>
      </c>
      <c r="AD20" s="24">
        <f t="shared" si="13"/>
        <v>-4.3737719999999989</v>
      </c>
      <c r="AE20" s="24">
        <v>-7.32</v>
      </c>
      <c r="AF20" s="24">
        <v>-17.406666666666599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2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3"/>
        <v>#DIV/0!</v>
      </c>
      <c r="I21" s="17" t="e">
        <f t="shared" si="4"/>
        <v>#DIV/0!</v>
      </c>
      <c r="J21" s="15">
        <f t="shared" si="5"/>
        <v>0</v>
      </c>
      <c r="K21" s="15" t="e">
        <f t="shared" si="6"/>
        <v>#DIV/0!</v>
      </c>
      <c r="L21" s="16">
        <v>0</v>
      </c>
      <c r="M21" s="18" t="str">
        <f t="shared" si="7"/>
        <v>-</v>
      </c>
      <c r="N21" s="16">
        <v>0</v>
      </c>
      <c r="O21" s="19">
        <f t="shared" ref="O21:P21" si="16">D21/7</f>
        <v>0</v>
      </c>
      <c r="P21" s="19">
        <f t="shared" si="16"/>
        <v>0</v>
      </c>
      <c r="Q21" s="16" t="e">
        <f t="shared" si="9"/>
        <v>#DIV/0!</v>
      </c>
      <c r="R21" s="16"/>
      <c r="S21" s="27">
        <v>0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40</v>
      </c>
      <c r="AB21" s="25">
        <f t="shared" si="12"/>
        <v>-0.69</v>
      </c>
      <c r="AC21" s="26">
        <v>0.17607777777777778</v>
      </c>
      <c r="AD21" s="24">
        <f t="shared" si="13"/>
        <v>0</v>
      </c>
      <c r="AE21" s="24">
        <v>-7.32</v>
      </c>
      <c r="AF21" s="24">
        <v>-17.406666666666599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2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3"/>
        <v>#DIV/0!</v>
      </c>
      <c r="I22" s="17" t="e">
        <f t="shared" ca="1" si="4"/>
        <v>#DIV/0!</v>
      </c>
      <c r="J22" s="15">
        <f t="shared" ca="1" si="5"/>
        <v>0</v>
      </c>
      <c r="K22" s="15" t="e">
        <f t="shared" ca="1" si="6"/>
        <v>#DIV/0!</v>
      </c>
      <c r="L22" s="16">
        <v>0</v>
      </c>
      <c r="M22" s="18" t="str">
        <f t="shared" si="7"/>
        <v>-</v>
      </c>
      <c r="N22" s="16">
        <v>0</v>
      </c>
      <c r="O22" s="19">
        <f t="shared" ref="O22:P22" si="17">D22/7</f>
        <v>0</v>
      </c>
      <c r="P22" s="19">
        <f t="shared" si="17"/>
        <v>0</v>
      </c>
      <c r="Q22" s="16" t="e">
        <f t="shared" si="9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0.17607777777777778</v>
      </c>
      <c r="AD22" s="24">
        <f t="shared" si="13"/>
        <v>0</v>
      </c>
      <c r="AE22" s="24">
        <v>-7.32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SKUs!B2:BZ3000""),48,false),"""")*-1"),-20.6566666666666)</f>
        <v>-20.656666666666599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2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3"/>
        <v>#DIV/0!</v>
      </c>
      <c r="I23" s="17" t="e">
        <f t="shared" si="4"/>
        <v>#DIV/0!</v>
      </c>
      <c r="J23" s="15">
        <f t="shared" si="5"/>
        <v>0</v>
      </c>
      <c r="K23" s="15" t="e">
        <f t="shared" si="6"/>
        <v>#DIV/0!</v>
      </c>
      <c r="L23" s="16">
        <v>0</v>
      </c>
      <c r="M23" s="18" t="str">
        <f t="shared" si="7"/>
        <v>-</v>
      </c>
      <c r="N23" s="16">
        <v>0</v>
      </c>
      <c r="O23" s="19">
        <f t="shared" ref="O23:P23" si="18">D23/7</f>
        <v>0</v>
      </c>
      <c r="P23" s="19">
        <f t="shared" si="18"/>
        <v>0</v>
      </c>
      <c r="Q23" s="16" t="e">
        <f t="shared" si="9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0.17607777777777778</v>
      </c>
      <c r="AD23" s="24">
        <f t="shared" si="13"/>
        <v>0</v>
      </c>
      <c r="AE23" s="24">
        <v>-7.32</v>
      </c>
      <c r="AF23" s="24">
        <v>-17.406666666666599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2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3"/>
        <v>#DIV/0!</v>
      </c>
      <c r="I24" s="17" t="e">
        <f t="shared" si="4"/>
        <v>#DIV/0!</v>
      </c>
      <c r="J24" s="15">
        <f t="shared" si="5"/>
        <v>0</v>
      </c>
      <c r="K24" s="15" t="e">
        <f t="shared" si="6"/>
        <v>#DIV/0!</v>
      </c>
      <c r="L24" s="16">
        <v>0</v>
      </c>
      <c r="M24" s="18" t="str">
        <f t="shared" si="7"/>
        <v>-</v>
      </c>
      <c r="N24" s="16">
        <v>0</v>
      </c>
      <c r="O24" s="19">
        <f t="shared" ref="O24:P24" si="19">D24/7</f>
        <v>0</v>
      </c>
      <c r="P24" s="19">
        <f t="shared" si="19"/>
        <v>0</v>
      </c>
      <c r="Q24" s="16" t="e">
        <f t="shared" si="9"/>
        <v>#DIV/0!</v>
      </c>
      <c r="R24" s="16"/>
      <c r="S24" s="27">
        <v>0</v>
      </c>
      <c r="T24" s="2">
        <v>0</v>
      </c>
      <c r="U24" s="21" t="s">
        <v>53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0.17607777777777778</v>
      </c>
      <c r="AD24" s="24">
        <f t="shared" si="13"/>
        <v>0</v>
      </c>
      <c r="AE24" s="24">
        <v>-7.32</v>
      </c>
      <c r="AF24" s="24">
        <v>-17.406666666666599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2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3"/>
        <v>#DIV/0!</v>
      </c>
      <c r="I25" s="17" t="e">
        <f t="shared" si="4"/>
        <v>#DIV/0!</v>
      </c>
      <c r="J25" s="15">
        <f t="shared" si="5"/>
        <v>0</v>
      </c>
      <c r="K25" s="15" t="e">
        <f t="shared" si="6"/>
        <v>#DIV/0!</v>
      </c>
      <c r="L25" s="16">
        <v>0</v>
      </c>
      <c r="M25" s="18" t="str">
        <f t="shared" si="7"/>
        <v>-</v>
      </c>
      <c r="N25" s="16">
        <v>0</v>
      </c>
      <c r="O25" s="19">
        <f t="shared" ref="O25:P25" si="20">D25/7</f>
        <v>0</v>
      </c>
      <c r="P25" s="19">
        <f t="shared" si="20"/>
        <v>0</v>
      </c>
      <c r="Q25" s="16" t="e">
        <f t="shared" si="9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0.17607777777777778</v>
      </c>
      <c r="AD25" s="24">
        <f t="shared" si="13"/>
        <v>0</v>
      </c>
      <c r="AE25" s="24">
        <v>-7.32</v>
      </c>
      <c r="AF25" s="24">
        <v>-17.406666666666599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2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3"/>
        <v>#DIV/0!</v>
      </c>
      <c r="I26" s="17" t="e">
        <f t="shared" si="4"/>
        <v>#DIV/0!</v>
      </c>
      <c r="J26" s="15">
        <f t="shared" si="5"/>
        <v>0</v>
      </c>
      <c r="K26" s="15" t="e">
        <f t="shared" si="6"/>
        <v>#DIV/0!</v>
      </c>
      <c r="L26" s="16">
        <v>0</v>
      </c>
      <c r="M26" s="18" t="str">
        <f t="shared" si="7"/>
        <v>-</v>
      </c>
      <c r="N26" s="16">
        <v>0</v>
      </c>
      <c r="O26" s="19">
        <f t="shared" ref="O26:P26" si="21">D26/7</f>
        <v>0</v>
      </c>
      <c r="P26" s="19">
        <f t="shared" si="21"/>
        <v>0</v>
      </c>
      <c r="Q26" s="16" t="e">
        <f t="shared" si="9"/>
        <v>#DIV/0!</v>
      </c>
      <c r="R26" s="16"/>
      <c r="S26" s="27">
        <v>0</v>
      </c>
      <c r="T26" s="2">
        <v>0</v>
      </c>
      <c r="U26" s="21" t="s">
        <v>53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40</v>
      </c>
      <c r="AB26" s="25">
        <f t="shared" si="12"/>
        <v>-0.69</v>
      </c>
      <c r="AC26" s="26">
        <v>0.17607777777777778</v>
      </c>
      <c r="AD26" s="24">
        <f t="shared" si="13"/>
        <v>0</v>
      </c>
      <c r="AE26" s="24">
        <v>-7.32</v>
      </c>
      <c r="AF26" s="24">
        <v>-20.656666666666599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72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1.931034482758621</v>
      </c>
      <c r="T27" s="2">
        <v>200</v>
      </c>
      <c r="U27" s="21" t="s">
        <v>53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0.17607777777777778</v>
      </c>
      <c r="AD27" s="24">
        <f t="shared" si="13"/>
        <v>0</v>
      </c>
      <c r="AE27" s="24">
        <v>-7.32</v>
      </c>
      <c r="AF27" s="24">
        <v>-20.656666666666599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41.99</v>
      </c>
      <c r="D28" s="16">
        <v>2</v>
      </c>
      <c r="E28" s="16">
        <v>0</v>
      </c>
      <c r="F28" s="15">
        <v>83.98</v>
      </c>
      <c r="G28" s="15">
        <v>-30.26</v>
      </c>
      <c r="H28" s="17">
        <f t="shared" si="3"/>
        <v>0.36032388663967613</v>
      </c>
      <c r="I28" s="17">
        <f t="shared" si="4"/>
        <v>-0.17479513376200531</v>
      </c>
      <c r="J28" s="15">
        <f t="shared" si="5"/>
        <v>-14.679295333333206</v>
      </c>
      <c r="K28" s="15">
        <f t="shared" si="6"/>
        <v>-7.3396476666666031</v>
      </c>
      <c r="L28" s="16">
        <v>13</v>
      </c>
      <c r="M28" s="18">
        <f t="shared" si="7"/>
        <v>0.15384615384615385</v>
      </c>
      <c r="N28" s="16">
        <v>70</v>
      </c>
      <c r="O28" s="19">
        <f t="shared" ref="O28:P28" si="23">D28/7</f>
        <v>0.2857142857142857</v>
      </c>
      <c r="P28" s="19">
        <f t="shared" si="23"/>
        <v>0</v>
      </c>
      <c r="Q28" s="16">
        <f t="shared" si="9"/>
        <v>245</v>
      </c>
      <c r="R28" s="16"/>
      <c r="S28" s="27">
        <v>3.1780821917808222</v>
      </c>
      <c r="T28" s="2">
        <v>200</v>
      </c>
      <c r="U28" s="21" t="s">
        <v>53</v>
      </c>
      <c r="V28" s="22" t="s">
        <v>53</v>
      </c>
      <c r="W28" s="2">
        <v>1</v>
      </c>
      <c r="X28" s="23">
        <f t="shared" si="10"/>
        <v>0.5</v>
      </c>
      <c r="Y28" s="24">
        <f t="shared" si="11"/>
        <v>15.13</v>
      </c>
      <c r="Z28" s="2">
        <v>1</v>
      </c>
      <c r="AA28" s="2" t="s">
        <v>40</v>
      </c>
      <c r="AB28" s="25">
        <f t="shared" si="12"/>
        <v>-0.69</v>
      </c>
      <c r="AC28" s="26">
        <v>0.17607777777777778</v>
      </c>
      <c r="AD28" s="24">
        <f t="shared" si="13"/>
        <v>-0.72896199999999989</v>
      </c>
      <c r="AE28" s="24">
        <v>-6.88</v>
      </c>
      <c r="AF28" s="24">
        <v>-20.656666666666599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40.212222222222223</v>
      </c>
      <c r="D29" s="16">
        <v>18</v>
      </c>
      <c r="E29" s="16">
        <v>0</v>
      </c>
      <c r="F29" s="15">
        <v>723.82</v>
      </c>
      <c r="G29" s="15">
        <v>-39.57</v>
      </c>
      <c r="H29" s="17">
        <f t="shared" si="3"/>
        <v>5.4668287695835975E-2</v>
      </c>
      <c r="I29" s="17">
        <f t="shared" si="4"/>
        <v>0.10148426680666631</v>
      </c>
      <c r="J29" s="15">
        <f t="shared" si="5"/>
        <v>73.456342000001214</v>
      </c>
      <c r="K29" s="15">
        <f t="shared" si="6"/>
        <v>4.0809078888889561</v>
      </c>
      <c r="L29" s="16">
        <v>26</v>
      </c>
      <c r="M29" s="18">
        <f t="shared" si="7"/>
        <v>0.69230769230769229</v>
      </c>
      <c r="N29" s="16">
        <v>29</v>
      </c>
      <c r="O29" s="19">
        <f t="shared" ref="O29:P29" si="24">D29/7</f>
        <v>2.5714285714285716</v>
      </c>
      <c r="P29" s="19">
        <f t="shared" si="24"/>
        <v>0</v>
      </c>
      <c r="Q29" s="16">
        <f t="shared" si="9"/>
        <v>11</v>
      </c>
      <c r="R29" s="16"/>
      <c r="S29" s="27">
        <v>10.19354838709677</v>
      </c>
      <c r="T29" s="2">
        <v>200</v>
      </c>
      <c r="U29" s="21" t="s">
        <v>53</v>
      </c>
      <c r="V29" s="22" t="s">
        <v>53</v>
      </c>
      <c r="W29" s="2">
        <v>7</v>
      </c>
      <c r="X29" s="23">
        <f t="shared" si="10"/>
        <v>0.3888888888888889</v>
      </c>
      <c r="Y29" s="24">
        <f t="shared" si="11"/>
        <v>3.5972727272727272</v>
      </c>
      <c r="Z29" s="2">
        <v>4</v>
      </c>
      <c r="AA29" s="2" t="s">
        <v>40</v>
      </c>
      <c r="AB29" s="25">
        <f t="shared" si="12"/>
        <v>-0.69</v>
      </c>
      <c r="AC29" s="26">
        <v>0.17607777777777778</v>
      </c>
      <c r="AD29" s="24">
        <f t="shared" si="13"/>
        <v>-6.5606580000000001</v>
      </c>
      <c r="AE29" s="24">
        <v>-6.88</v>
      </c>
      <c r="AF29" s="24">
        <v>-20.656666666666599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39.99</v>
      </c>
      <c r="D30" s="16">
        <v>24</v>
      </c>
      <c r="E30" s="16">
        <v>0</v>
      </c>
      <c r="F30" s="15">
        <v>959.76</v>
      </c>
      <c r="G30" s="15">
        <v>-34.94</v>
      </c>
      <c r="H30" s="17">
        <f t="shared" si="3"/>
        <v>3.6404934566975078E-2</v>
      </c>
      <c r="I30" s="17">
        <f t="shared" si="4"/>
        <v>0.11589194798699841</v>
      </c>
      <c r="J30" s="15">
        <f t="shared" si="5"/>
        <v>111.22845600000159</v>
      </c>
      <c r="K30" s="15">
        <f t="shared" si="6"/>
        <v>4.6345190000000658</v>
      </c>
      <c r="L30" s="16">
        <v>48</v>
      </c>
      <c r="M30" s="18">
        <f t="shared" si="7"/>
        <v>0.5</v>
      </c>
      <c r="N30" s="16">
        <v>19</v>
      </c>
      <c r="O30" s="19">
        <f t="shared" ref="O30:P30" si="25">D30/7</f>
        <v>3.4285714285714284</v>
      </c>
      <c r="P30" s="19">
        <f t="shared" si="25"/>
        <v>0</v>
      </c>
      <c r="Q30" s="16">
        <f t="shared" si="9"/>
        <v>5</v>
      </c>
      <c r="R30" s="16"/>
      <c r="S30" s="27">
        <v>4.1860465116279073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Summary!A1:AD2000""),9,FALSE),"""")"),200)</f>
        <v>200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8</v>
      </c>
      <c r="X30" s="23">
        <f t="shared" si="10"/>
        <v>0.33333333333333331</v>
      </c>
      <c r="Y30" s="24">
        <f t="shared" si="11"/>
        <v>3.882222222222222</v>
      </c>
      <c r="Z30" s="2">
        <v>1</v>
      </c>
      <c r="AA30" s="2" t="s">
        <v>40</v>
      </c>
      <c r="AB30" s="25">
        <f t="shared" si="12"/>
        <v>-0.69</v>
      </c>
      <c r="AC30" s="26">
        <v>0.17607777777777778</v>
      </c>
      <c r="AD30" s="24">
        <f t="shared" si="13"/>
        <v>-8.7475439999999978</v>
      </c>
      <c r="AE30" s="24">
        <v>-6.88</v>
      </c>
      <c r="AF30" s="24">
        <v>-20.656666666666599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39.99</v>
      </c>
      <c r="D31" s="16">
        <v>25</v>
      </c>
      <c r="E31" s="16">
        <v>0</v>
      </c>
      <c r="F31" s="15">
        <v>999.75</v>
      </c>
      <c r="G31" s="15">
        <v>-21.74</v>
      </c>
      <c r="H31" s="17">
        <f t="shared" ref="H31" si="26">G31/F31*-1</f>
        <v>2.1745436359089772E-2</v>
      </c>
      <c r="I31" s="17">
        <f t="shared" ref="I31" si="27">J31/F31</f>
        <v>0.13055144619488382</v>
      </c>
      <c r="J31" s="35">
        <f t="shared" ref="J31" si="28">F31*0.85+G31+AF31*D31+D31*AE31+AG31+AD31</f>
        <v>130.5188083333351</v>
      </c>
      <c r="K31" s="35">
        <f t="shared" ref="K31" si="29">J31/D31</f>
        <v>5.2207523333334045</v>
      </c>
      <c r="L31" s="16">
        <v>45</v>
      </c>
      <c r="M31" s="18">
        <f t="shared" si="7"/>
        <v>0.55555555555555558</v>
      </c>
      <c r="N31" s="16">
        <v>3</v>
      </c>
      <c r="O31" s="19">
        <f t="shared" ref="O31" si="30">D31/7</f>
        <v>3.5714285714285716</v>
      </c>
      <c r="P31" s="19">
        <f t="shared" ref="P31" si="31">E31/7</f>
        <v>0</v>
      </c>
      <c r="Q31" s="16">
        <f t="shared" ref="Q31" si="32">ROUNDDOWN(N31/(O31+P31),0)</f>
        <v>0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3.6721311475409841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8</v>
      </c>
      <c r="X31" s="23">
        <f t="shared" ref="X31" si="33">IFERROR(W31/D31,0)</f>
        <v>0.32</v>
      </c>
      <c r="Y31" s="24">
        <f t="shared" ref="Y31" si="34">IFERROR(G31/(W31+Z31)*-1,0)</f>
        <v>2.7174999999999998</v>
      </c>
      <c r="Z31" s="2">
        <v>0</v>
      </c>
      <c r="AA31" s="2" t="s">
        <v>40</v>
      </c>
      <c r="AB31" s="25">
        <f t="shared" si="12"/>
        <v>-0.69</v>
      </c>
      <c r="AC31" s="26">
        <v>0.17607777777777778</v>
      </c>
      <c r="AD31" s="24">
        <f t="shared" si="13"/>
        <v>-9.1120249999999992</v>
      </c>
      <c r="AE31" s="24">
        <v>-6.88</v>
      </c>
      <c r="AF31" s="24">
        <v>-20.656666666666599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85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31.447058823529414</v>
      </c>
      <c r="D3" s="6">
        <f>SUM(D4:D99766)</f>
        <v>85</v>
      </c>
      <c r="E3" s="6"/>
      <c r="F3" s="5">
        <f t="shared" ref="F3:G3" si="0">SUM(F4:F99766)</f>
        <v>3612.1499999999996</v>
      </c>
      <c r="G3" s="5">
        <f t="shared" si="0"/>
        <v>-133.26</v>
      </c>
      <c r="H3" s="7">
        <f>G3/F3*-1</f>
        <v>3.6892155641377024E-2</v>
      </c>
      <c r="I3" s="7">
        <f ca="1">J3/F3</f>
        <v>0.17563215813181432</v>
      </c>
      <c r="J3" s="5">
        <f ca="1">SUM(J4:J99766)</f>
        <v>634.40969999583308</v>
      </c>
      <c r="K3" s="5">
        <f ca="1">J3/D3</f>
        <v>7.4636435293627423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17</v>
      </c>
      <c r="X3" s="13">
        <f>AVERAGE(X4:X99766)</f>
        <v>0.19534632034632035</v>
      </c>
      <c r="Y3" s="11">
        <f>ROUND(AVERAGE(Y4:Y99766),2)</f>
        <v>3.03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SKUs!B2:BZ3000""),48,FALSE),"""")*-1"),-19.55)</f>
        <v>-19.55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39.99</v>
      </c>
      <c r="D18" s="16">
        <v>4</v>
      </c>
      <c r="E18" s="16">
        <v>0</v>
      </c>
      <c r="F18" s="15">
        <v>159.96</v>
      </c>
      <c r="G18" s="15">
        <v>-20.53</v>
      </c>
      <c r="H18" s="17">
        <f t="shared" ref="H18:H30" si="3">G18/F18*-1</f>
        <v>0.12834458614653663</v>
      </c>
      <c r="I18" s="17">
        <f t="shared" ref="I18:I30" si="4">J18/F18</f>
        <v>4.7864083666750011E-2</v>
      </c>
      <c r="J18" s="15">
        <f t="shared" ref="J18:J30" si="5">F18*0.85+G18+AF18*D18+D18*AE18+AG18+AD18</f>
        <v>7.656338823333332</v>
      </c>
      <c r="K18" s="15">
        <f t="shared" ref="K18:K30" si="6">J18/D18</f>
        <v>1.914084705833333</v>
      </c>
      <c r="L18" s="16">
        <v>12</v>
      </c>
      <c r="M18" s="18">
        <f t="shared" ref="M18:M31" si="7">IFERROR(D18/L18,"-")</f>
        <v>0.33333333333333331</v>
      </c>
      <c r="N18" s="16">
        <v>0</v>
      </c>
      <c r="O18" s="19">
        <f t="shared" ref="O18:P18" si="8">D18/7</f>
        <v>0.5714285714285714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3</v>
      </c>
      <c r="X18" s="23">
        <f t="shared" ref="X18:X30" si="10">IFERROR(W18/D18,0)</f>
        <v>0.75</v>
      </c>
      <c r="Y18" s="24">
        <f t="shared" ref="Y18:Y30" si="11">IFERROR(G18/(W18+Z18)*-1,0)</f>
        <v>6.8433333333333337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0.21976584259259263</v>
      </c>
      <c r="AD18" s="24">
        <f t="shared" ref="AD18:AD31" si="13">IFERROR(AB18*AC18*D18*3,0)</f>
        <v>-1.819661176666667</v>
      </c>
      <c r="AE18" s="24">
        <v>-7.32</v>
      </c>
      <c r="AF18" s="24">
        <v>-19.170000000000002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41.444545454545455</v>
      </c>
      <c r="D19" s="28">
        <v>22</v>
      </c>
      <c r="E19" s="16">
        <v>0</v>
      </c>
      <c r="F19" s="15">
        <v>911.78000000000009</v>
      </c>
      <c r="G19" s="15">
        <v>-35.069999999999993</v>
      </c>
      <c r="H19" s="17">
        <f t="shared" si="3"/>
        <v>3.8463225778148223E-2</v>
      </c>
      <c r="I19" s="17">
        <f t="shared" ca="1" si="4"/>
        <v>0.15222407107891517</v>
      </c>
      <c r="J19" s="15">
        <f t="shared" ca="1" si="5"/>
        <v>138.79486352833328</v>
      </c>
      <c r="K19" s="15">
        <f t="shared" ca="1" si="6"/>
        <v>6.3088574331060583</v>
      </c>
      <c r="L19" s="16">
        <v>39</v>
      </c>
      <c r="M19" s="18">
        <f t="shared" si="7"/>
        <v>0.5641025641025641</v>
      </c>
      <c r="N19" s="16">
        <v>45</v>
      </c>
      <c r="O19" s="19">
        <f t="shared" ref="O19:P19" si="14">D19/7</f>
        <v>3.1428571428571428</v>
      </c>
      <c r="P19" s="19">
        <f t="shared" si="14"/>
        <v>0</v>
      </c>
      <c r="Q19" s="16">
        <f t="shared" si="9"/>
        <v>14</v>
      </c>
      <c r="R19" s="16"/>
      <c r="S19" s="27">
        <v>1.285714285714286</v>
      </c>
      <c r="T19" s="2"/>
      <c r="U19" s="21"/>
      <c r="V19" s="22"/>
      <c r="W19" s="2">
        <v>7</v>
      </c>
      <c r="X19" s="23">
        <f t="shared" si="10"/>
        <v>0.31818181818181818</v>
      </c>
      <c r="Y19" s="24">
        <f t="shared" si="11"/>
        <v>3.5069999999999992</v>
      </c>
      <c r="Z19" s="2">
        <v>3</v>
      </c>
      <c r="AA19" s="2" t="s">
        <v>40</v>
      </c>
      <c r="AB19" s="25">
        <f t="shared" si="12"/>
        <v>-0.69</v>
      </c>
      <c r="AC19" s="26">
        <v>0.21976584259259263</v>
      </c>
      <c r="AD19" s="24">
        <f t="shared" si="13"/>
        <v>-10.008136471666669</v>
      </c>
      <c r="AE19" s="24">
        <v>-7.32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SKUs!B2:BZ3000""),48,false),"""")*-1"),-19.55)</f>
        <v>-19.55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42.162413793103447</v>
      </c>
      <c r="D20" s="16">
        <v>29</v>
      </c>
      <c r="E20" s="16">
        <v>0</v>
      </c>
      <c r="F20" s="15">
        <v>1222.71</v>
      </c>
      <c r="G20" s="15">
        <v>0</v>
      </c>
      <c r="H20" s="17">
        <f t="shared" si="3"/>
        <v>0</v>
      </c>
      <c r="I20" s="17">
        <f t="shared" si="4"/>
        <v>0.21092569494742547</v>
      </c>
      <c r="J20" s="15">
        <f t="shared" si="5"/>
        <v>257.9009564691666</v>
      </c>
      <c r="K20" s="15">
        <f t="shared" si="6"/>
        <v>8.8931364299712623</v>
      </c>
      <c r="L20" s="16">
        <v>33</v>
      </c>
      <c r="M20" s="18">
        <f t="shared" si="7"/>
        <v>0.87878787878787878</v>
      </c>
      <c r="N20" s="16">
        <v>13</v>
      </c>
      <c r="O20" s="19">
        <f t="shared" ref="O20:P20" si="15">D20/7</f>
        <v>4.1428571428571432</v>
      </c>
      <c r="P20" s="19">
        <f t="shared" si="15"/>
        <v>0</v>
      </c>
      <c r="Q20" s="16">
        <f t="shared" si="9"/>
        <v>3</v>
      </c>
      <c r="R20" s="16"/>
      <c r="S20" s="27">
        <v>5.3999999999999986</v>
      </c>
      <c r="T20" s="2"/>
      <c r="U20" s="21"/>
      <c r="V20" s="22"/>
      <c r="W20" s="2">
        <v>0</v>
      </c>
      <c r="X20" s="23">
        <f t="shared" si="10"/>
        <v>0</v>
      </c>
      <c r="Y20" s="24">
        <f t="shared" si="11"/>
        <v>0</v>
      </c>
      <c r="Z20" s="2">
        <v>0</v>
      </c>
      <c r="AA20" s="2" t="s">
        <v>40</v>
      </c>
      <c r="AB20" s="25">
        <f t="shared" si="12"/>
        <v>-0.69</v>
      </c>
      <c r="AC20" s="26">
        <v>0.21976584259259263</v>
      </c>
      <c r="AD20" s="24">
        <f t="shared" si="13"/>
        <v>-13.192543530833335</v>
      </c>
      <c r="AE20" s="24">
        <v>-7.32</v>
      </c>
      <c r="AF20" s="24">
        <v>-19.170000000000002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43.275714285714287</v>
      </c>
      <c r="D21" s="16">
        <v>14</v>
      </c>
      <c r="E21" s="16">
        <v>0</v>
      </c>
      <c r="F21" s="15">
        <v>605.86</v>
      </c>
      <c r="G21" s="15">
        <v>0</v>
      </c>
      <c r="H21" s="17">
        <f t="shared" si="3"/>
        <v>0</v>
      </c>
      <c r="I21" s="17">
        <f t="shared" si="4"/>
        <v>0.22736636497155552</v>
      </c>
      <c r="J21" s="15">
        <f t="shared" si="5"/>
        <v>137.75218588166663</v>
      </c>
      <c r="K21" s="15">
        <f t="shared" si="6"/>
        <v>9.8394418486904733</v>
      </c>
      <c r="L21" s="16">
        <v>41</v>
      </c>
      <c r="M21" s="18">
        <f t="shared" si="7"/>
        <v>0.34146341463414637</v>
      </c>
      <c r="N21" s="16">
        <v>1</v>
      </c>
      <c r="O21" s="19">
        <f t="shared" ref="O21:P21" si="16">D21/7</f>
        <v>2</v>
      </c>
      <c r="P21" s="19">
        <f t="shared" si="16"/>
        <v>0</v>
      </c>
      <c r="Q21" s="16">
        <f t="shared" si="9"/>
        <v>0</v>
      </c>
      <c r="R21" s="16"/>
      <c r="S21" s="27">
        <v>207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40</v>
      </c>
      <c r="AB21" s="25">
        <f t="shared" si="12"/>
        <v>-0.69</v>
      </c>
      <c r="AC21" s="26">
        <v>0.21976584259259263</v>
      </c>
      <c r="AD21" s="24">
        <f t="shared" si="13"/>
        <v>-6.3688141183333338</v>
      </c>
      <c r="AE21" s="24">
        <v>-7.32</v>
      </c>
      <c r="AF21" s="24">
        <v>-19.170000000000002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43.99</v>
      </c>
      <c r="D22" s="16">
        <v>1</v>
      </c>
      <c r="E22" s="16">
        <v>0</v>
      </c>
      <c r="F22" s="15">
        <v>43.99</v>
      </c>
      <c r="G22" s="15">
        <v>0</v>
      </c>
      <c r="H22" s="17">
        <f t="shared" si="3"/>
        <v>0</v>
      </c>
      <c r="I22" s="17">
        <f t="shared" ca="1" si="4"/>
        <v>0.22883802468364017</v>
      </c>
      <c r="J22" s="15">
        <f t="shared" ca="1" si="5"/>
        <v>10.066584705833332</v>
      </c>
      <c r="K22" s="15">
        <f t="shared" ca="1" si="6"/>
        <v>10.066584705833332</v>
      </c>
      <c r="L22" s="16">
        <v>3</v>
      </c>
      <c r="M22" s="18">
        <f t="shared" si="7"/>
        <v>0.33333333333333331</v>
      </c>
      <c r="N22" s="16">
        <v>0</v>
      </c>
      <c r="O22" s="19">
        <f t="shared" ref="O22:P22" si="17">D22/7</f>
        <v>0.14285714285714285</v>
      </c>
      <c r="P22" s="19">
        <f t="shared" si="17"/>
        <v>0</v>
      </c>
      <c r="Q22" s="16">
        <f t="shared" si="9"/>
        <v>0</v>
      </c>
      <c r="R22" s="16"/>
      <c r="S22" s="27">
        <v>0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0.21976584259259263</v>
      </c>
      <c r="AD22" s="24">
        <f t="shared" si="13"/>
        <v>-0.45491529416666676</v>
      </c>
      <c r="AE22" s="24">
        <v>-7.32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SKUs!B2:BZ3000""),48,false),"""")*-1"),-19.55)</f>
        <v>-19.55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2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3"/>
        <v>#DIV/0!</v>
      </c>
      <c r="I23" s="17" t="e">
        <f t="shared" si="4"/>
        <v>#DIV/0!</v>
      </c>
      <c r="J23" s="15">
        <f t="shared" si="5"/>
        <v>0</v>
      </c>
      <c r="K23" s="15" t="e">
        <f t="shared" si="6"/>
        <v>#DIV/0!</v>
      </c>
      <c r="L23" s="16">
        <v>0</v>
      </c>
      <c r="M23" s="18" t="str">
        <f t="shared" si="7"/>
        <v>-</v>
      </c>
      <c r="N23" s="16">
        <v>0</v>
      </c>
      <c r="O23" s="19">
        <f t="shared" ref="O23:P23" si="18">D23/7</f>
        <v>0</v>
      </c>
      <c r="P23" s="19">
        <f t="shared" si="18"/>
        <v>0</v>
      </c>
      <c r="Q23" s="16" t="e">
        <f t="shared" si="9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0.21976584259259263</v>
      </c>
      <c r="AD23" s="24">
        <f t="shared" si="13"/>
        <v>0</v>
      </c>
      <c r="AE23" s="24">
        <v>-7.32</v>
      </c>
      <c r="AF23" s="24">
        <v>-19.170000000000002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2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3"/>
        <v>#DIV/0!</v>
      </c>
      <c r="I24" s="17" t="e">
        <f t="shared" si="4"/>
        <v>#DIV/0!</v>
      </c>
      <c r="J24" s="15">
        <f t="shared" si="5"/>
        <v>0</v>
      </c>
      <c r="K24" s="15" t="e">
        <f t="shared" si="6"/>
        <v>#DIV/0!</v>
      </c>
      <c r="L24" s="16">
        <v>0</v>
      </c>
      <c r="M24" s="18" t="str">
        <f t="shared" si="7"/>
        <v>-</v>
      </c>
      <c r="N24" s="16">
        <v>0</v>
      </c>
      <c r="O24" s="19">
        <f t="shared" ref="O24:P24" si="19">D24/7</f>
        <v>0</v>
      </c>
      <c r="P24" s="19">
        <f t="shared" si="19"/>
        <v>0</v>
      </c>
      <c r="Q24" s="16" t="e">
        <f t="shared" si="9"/>
        <v>#DIV/0!</v>
      </c>
      <c r="R24" s="16"/>
      <c r="S24" s="27">
        <v>0</v>
      </c>
      <c r="T24" s="2">
        <v>360</v>
      </c>
      <c r="U24" s="21">
        <v>60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0.21976584259259263</v>
      </c>
      <c r="AD24" s="24">
        <f t="shared" si="13"/>
        <v>0</v>
      </c>
      <c r="AE24" s="24">
        <v>-7.32</v>
      </c>
      <c r="AF24" s="24">
        <v>-19.170000000000002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2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3"/>
        <v>#DIV/0!</v>
      </c>
      <c r="I25" s="17" t="e">
        <f t="shared" si="4"/>
        <v>#DIV/0!</v>
      </c>
      <c r="J25" s="15">
        <f t="shared" si="5"/>
        <v>0</v>
      </c>
      <c r="K25" s="15" t="e">
        <f t="shared" si="6"/>
        <v>#DIV/0!</v>
      </c>
      <c r="L25" s="16">
        <v>0</v>
      </c>
      <c r="M25" s="18" t="str">
        <f t="shared" si="7"/>
        <v>-</v>
      </c>
      <c r="N25" s="16">
        <v>0</v>
      </c>
      <c r="O25" s="19">
        <f t="shared" ref="O25:P25" si="20">D25/7</f>
        <v>0</v>
      </c>
      <c r="P25" s="19">
        <f t="shared" si="20"/>
        <v>0</v>
      </c>
      <c r="Q25" s="16" t="e">
        <f t="shared" si="9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0.21976584259259263</v>
      </c>
      <c r="AD25" s="24">
        <f t="shared" si="13"/>
        <v>0</v>
      </c>
      <c r="AE25" s="24">
        <v>-7.32</v>
      </c>
      <c r="AF25" s="24">
        <v>-19.170000000000002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2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3"/>
        <v>#DIV/0!</v>
      </c>
      <c r="I26" s="17" t="e">
        <f t="shared" si="4"/>
        <v>#DIV/0!</v>
      </c>
      <c r="J26" s="15">
        <f t="shared" si="5"/>
        <v>0</v>
      </c>
      <c r="K26" s="15" t="e">
        <f t="shared" si="6"/>
        <v>#DIV/0!</v>
      </c>
      <c r="L26" s="16">
        <v>0</v>
      </c>
      <c r="M26" s="18" t="str">
        <f t="shared" si="7"/>
        <v>-</v>
      </c>
      <c r="N26" s="16">
        <v>0</v>
      </c>
      <c r="O26" s="19">
        <f t="shared" ref="O26:P26" si="21">D26/7</f>
        <v>0</v>
      </c>
      <c r="P26" s="19">
        <f t="shared" si="21"/>
        <v>0</v>
      </c>
      <c r="Q26" s="16" t="e">
        <f t="shared" si="9"/>
        <v>#DIV/0!</v>
      </c>
      <c r="R26" s="16"/>
      <c r="S26" s="27">
        <v>0</v>
      </c>
      <c r="T26" s="2">
        <v>360</v>
      </c>
      <c r="U26" s="21">
        <v>60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40</v>
      </c>
      <c r="AB26" s="25">
        <f t="shared" si="12"/>
        <v>-0.69</v>
      </c>
      <c r="AC26" s="26">
        <v>0.21976584259259263</v>
      </c>
      <c r="AD26" s="24">
        <f t="shared" si="13"/>
        <v>0</v>
      </c>
      <c r="AE26" s="24">
        <v>-7.32</v>
      </c>
      <c r="AF26" s="24">
        <v>-19.55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70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2.074074074074074</v>
      </c>
      <c r="T27" s="2">
        <v>760</v>
      </c>
      <c r="U27" s="21">
        <v>44384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0.21976584259259263</v>
      </c>
      <c r="AD27" s="24">
        <f t="shared" si="13"/>
        <v>0</v>
      </c>
      <c r="AE27" s="24">
        <v>-7.32</v>
      </c>
      <c r="AF27" s="24">
        <v>-19.55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45.99</v>
      </c>
      <c r="D28" s="16">
        <v>2</v>
      </c>
      <c r="E28" s="16">
        <v>2</v>
      </c>
      <c r="F28" s="15">
        <v>91.98</v>
      </c>
      <c r="G28" s="15">
        <v>-22.72</v>
      </c>
      <c r="H28" s="17">
        <f t="shared" si="3"/>
        <v>0.24701021961295933</v>
      </c>
      <c r="I28" s="17">
        <f t="shared" si="4"/>
        <v>1.1884859878959269E-2</v>
      </c>
      <c r="J28" s="15">
        <f t="shared" si="5"/>
        <v>1.0931694116666737</v>
      </c>
      <c r="K28" s="15">
        <f t="shared" si="6"/>
        <v>0.54658470583333685</v>
      </c>
      <c r="L28" s="16">
        <v>16</v>
      </c>
      <c r="M28" s="18">
        <f t="shared" si="7"/>
        <v>0.125</v>
      </c>
      <c r="N28" s="16">
        <v>67</v>
      </c>
      <c r="O28" s="19">
        <f t="shared" ref="O28:P28" si="23">D28/7</f>
        <v>0.2857142857142857</v>
      </c>
      <c r="P28" s="19">
        <f t="shared" si="23"/>
        <v>0.2857142857142857</v>
      </c>
      <c r="Q28" s="16">
        <f t="shared" si="9"/>
        <v>117</v>
      </c>
      <c r="R28" s="16"/>
      <c r="S28" s="27">
        <v>2.4695652173913039</v>
      </c>
      <c r="T28" s="2">
        <v>700</v>
      </c>
      <c r="U28" s="21" t="s">
        <v>53</v>
      </c>
      <c r="V28" s="22" t="s">
        <v>53</v>
      </c>
      <c r="W28" s="2">
        <v>1</v>
      </c>
      <c r="X28" s="23">
        <f t="shared" si="10"/>
        <v>0.5</v>
      </c>
      <c r="Y28" s="24">
        <f t="shared" si="11"/>
        <v>22.72</v>
      </c>
      <c r="Z28" s="2">
        <v>0</v>
      </c>
      <c r="AA28" s="2" t="s">
        <v>40</v>
      </c>
      <c r="AB28" s="25">
        <f t="shared" si="12"/>
        <v>-0.69</v>
      </c>
      <c r="AC28" s="26">
        <v>0.21976584259259263</v>
      </c>
      <c r="AD28" s="24">
        <f t="shared" si="13"/>
        <v>-0.90983058833333352</v>
      </c>
      <c r="AE28" s="24">
        <v>-7.18</v>
      </c>
      <c r="AF28" s="24">
        <v>-19.55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44.656666666666666</v>
      </c>
      <c r="D29" s="16">
        <v>6</v>
      </c>
      <c r="E29" s="16">
        <v>0</v>
      </c>
      <c r="F29" s="15">
        <v>267.94</v>
      </c>
      <c r="G29" s="15">
        <v>-34</v>
      </c>
      <c r="H29" s="17">
        <f t="shared" si="3"/>
        <v>0.12689408076435024</v>
      </c>
      <c r="I29" s="17">
        <f t="shared" si="4"/>
        <v>0.11435212448682536</v>
      </c>
      <c r="J29" s="15">
        <f t="shared" si="5"/>
        <v>30.639508234999987</v>
      </c>
      <c r="K29" s="15">
        <f t="shared" si="6"/>
        <v>5.1065847058333311</v>
      </c>
      <c r="L29" s="16">
        <v>19</v>
      </c>
      <c r="M29" s="18">
        <f t="shared" si="7"/>
        <v>0.31578947368421051</v>
      </c>
      <c r="N29" s="16">
        <v>51</v>
      </c>
      <c r="O29" s="19">
        <f t="shared" ref="O29:P29" si="24">D29/7</f>
        <v>0.8571428571428571</v>
      </c>
      <c r="P29" s="19">
        <f t="shared" si="24"/>
        <v>0</v>
      </c>
      <c r="Q29" s="16">
        <f t="shared" si="9"/>
        <v>59</v>
      </c>
      <c r="R29" s="16"/>
      <c r="S29" s="27">
        <v>5.4035087719298236</v>
      </c>
      <c r="T29" s="2">
        <v>700</v>
      </c>
      <c r="U29" s="21" t="s">
        <v>53</v>
      </c>
      <c r="V29" s="22" t="s">
        <v>53</v>
      </c>
      <c r="W29" s="2">
        <v>5</v>
      </c>
      <c r="X29" s="23">
        <f t="shared" si="10"/>
        <v>0.83333333333333337</v>
      </c>
      <c r="Y29" s="24">
        <f t="shared" si="11"/>
        <v>6.8</v>
      </c>
      <c r="Z29" s="2">
        <v>0</v>
      </c>
      <c r="AA29" s="2" t="s">
        <v>40</v>
      </c>
      <c r="AB29" s="25">
        <f t="shared" si="12"/>
        <v>-0.69</v>
      </c>
      <c r="AC29" s="26">
        <v>0.21976584259259263</v>
      </c>
      <c r="AD29" s="24">
        <f t="shared" si="13"/>
        <v>-2.7294917650000006</v>
      </c>
      <c r="AE29" s="24">
        <v>-7.18</v>
      </c>
      <c r="AF29" s="24">
        <v>-19.55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43.99</v>
      </c>
      <c r="D30" s="16">
        <v>3</v>
      </c>
      <c r="E30" s="16">
        <v>0</v>
      </c>
      <c r="F30" s="15">
        <v>131.97</v>
      </c>
      <c r="G30" s="15">
        <v>-20.94</v>
      </c>
      <c r="H30" s="17">
        <f t="shared" si="3"/>
        <v>0.15867242555126165</v>
      </c>
      <c r="I30" s="17">
        <f t="shared" si="4"/>
        <v>7.3348140619080043E-2</v>
      </c>
      <c r="J30" s="15">
        <f t="shared" si="5"/>
        <v>9.6797541174999928</v>
      </c>
      <c r="K30" s="15">
        <f t="shared" si="6"/>
        <v>3.2265847058333308</v>
      </c>
      <c r="L30" s="16">
        <v>16</v>
      </c>
      <c r="M30" s="18">
        <f t="shared" si="7"/>
        <v>0.1875</v>
      </c>
      <c r="N30" s="16">
        <v>59</v>
      </c>
      <c r="O30" s="19">
        <f t="shared" ref="O30:P30" si="25">D30/7</f>
        <v>0.42857142857142855</v>
      </c>
      <c r="P30" s="19">
        <f t="shared" si="25"/>
        <v>0</v>
      </c>
      <c r="Q30" s="16">
        <f t="shared" si="9"/>
        <v>137</v>
      </c>
      <c r="R30" s="16"/>
      <c r="S30" s="27">
        <v>2.4732824427480922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Summary!A1:AD2000""),9,FALSE),"""")"),700)</f>
        <v>700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1</v>
      </c>
      <c r="X30" s="23">
        <f t="shared" si="10"/>
        <v>0.33333333333333331</v>
      </c>
      <c r="Y30" s="24">
        <f t="shared" si="11"/>
        <v>2.6175000000000002</v>
      </c>
      <c r="Z30" s="2">
        <v>7</v>
      </c>
      <c r="AA30" s="2" t="s">
        <v>40</v>
      </c>
      <c r="AB30" s="25">
        <f t="shared" si="12"/>
        <v>-0.69</v>
      </c>
      <c r="AC30" s="26">
        <v>0.21976584259259263</v>
      </c>
      <c r="AD30" s="24">
        <f t="shared" si="13"/>
        <v>-1.3647458825000003</v>
      </c>
      <c r="AE30" s="24">
        <v>-7.18</v>
      </c>
      <c r="AF30" s="24">
        <v>-19.55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43.99</v>
      </c>
      <c r="D31" s="16">
        <v>4</v>
      </c>
      <c r="E31" s="16">
        <v>0</v>
      </c>
      <c r="F31" s="15">
        <v>175.96</v>
      </c>
      <c r="G31" s="15">
        <v>0</v>
      </c>
      <c r="H31" s="17">
        <f t="shared" ref="H31" si="26">G31/F31*-1</f>
        <v>0</v>
      </c>
      <c r="I31" s="17">
        <f t="shared" ref="I31" si="27">J31/F31</f>
        <v>0.23202056617034172</v>
      </c>
      <c r="J31" s="35">
        <f t="shared" ref="J31" si="28">F31*0.85+G31+AF31*D31+D31*AE31+AG31+AD31</f>
        <v>40.82633882333333</v>
      </c>
      <c r="K31" s="35">
        <f t="shared" ref="K31" si="29">J31/D31</f>
        <v>10.206584705833333</v>
      </c>
      <c r="L31" s="16">
        <v>3</v>
      </c>
      <c r="M31" s="18">
        <f t="shared" si="7"/>
        <v>1.3333333333333333</v>
      </c>
      <c r="N31" s="16">
        <v>55</v>
      </c>
      <c r="O31" s="19">
        <f t="shared" ref="O31" si="30">D31/7</f>
        <v>0.5714285714285714</v>
      </c>
      <c r="P31" s="19">
        <f t="shared" ref="P31" si="31">E31/7</f>
        <v>0</v>
      </c>
      <c r="Q31" s="16">
        <f t="shared" ref="Q31" si="32">ROUNDDOWN(N31/(O31+P31),0)</f>
        <v>96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1.6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3">IFERROR(W31/D31,0)</f>
        <v>0</v>
      </c>
      <c r="Y31" s="24">
        <f t="shared" ref="Y31" si="34">IFERROR(G31/(W31+Z31)*-1,0)</f>
        <v>0</v>
      </c>
      <c r="Z31" s="2">
        <v>0</v>
      </c>
      <c r="AA31" s="2" t="s">
        <v>40</v>
      </c>
      <c r="AB31" s="25">
        <f t="shared" si="12"/>
        <v>-0.69</v>
      </c>
      <c r="AC31" s="26">
        <v>0.21976584259259263</v>
      </c>
      <c r="AD31" s="24">
        <f t="shared" si="13"/>
        <v>-1.819661176666667</v>
      </c>
      <c r="AE31" s="24">
        <v>-7.18</v>
      </c>
      <c r="AF31" s="24">
        <v>-19.55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86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6.4320000000000004</v>
      </c>
      <c r="D3" s="6">
        <f>SUM(D4:D99766)</f>
        <v>207</v>
      </c>
      <c r="E3" s="6"/>
      <c r="F3" s="5">
        <f t="shared" ref="F3:G3" si="0">SUM(F4:F99766)</f>
        <v>1861.9300000000003</v>
      </c>
      <c r="G3" s="5">
        <f t="shared" si="0"/>
        <v>-34.07</v>
      </c>
      <c r="H3" s="7">
        <f>G3/F3*-1</f>
        <v>1.8298217441042357E-2</v>
      </c>
      <c r="I3" s="7">
        <f ca="1">J3/F3</f>
        <v>0.23972338202866109</v>
      </c>
      <c r="J3" s="5">
        <f ca="1">SUM(J4:J99766)</f>
        <v>446.348156700625</v>
      </c>
      <c r="K3" s="5">
        <f ca="1">J3/D3</f>
        <v>2.1562712884088162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12</v>
      </c>
      <c r="X3" s="13">
        <f>AVERAGE(X4:X99766)</f>
        <v>4.9809946151409559E-2</v>
      </c>
      <c r="Y3" s="11">
        <f>ROUND(AVERAGE(Y4:Y99766),2)</f>
        <v>0.37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SKUs!B2:BZ3000""),48,FALSE),"""")*-1"),-1.8272)</f>
        <v>-1.8271999999999999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8.99</v>
      </c>
      <c r="D18" s="16">
        <v>11</v>
      </c>
      <c r="E18" s="16">
        <v>0</v>
      </c>
      <c r="F18" s="15">
        <v>98.89</v>
      </c>
      <c r="G18" s="15">
        <v>-20.71</v>
      </c>
      <c r="H18" s="17">
        <f t="shared" ref="H18:H30" si="3">G18/F18*-1</f>
        <v>0.2094246132065932</v>
      </c>
      <c r="I18" s="17">
        <f t="shared" ref="I18:I30" si="4">J18/F18</f>
        <v>7.4787773449876915E-2</v>
      </c>
      <c r="J18" s="15">
        <f t="shared" ref="J18:J30" si="5">F18*0.85+G18+AF18*D18+D18*AE18+AG18+AD18</f>
        <v>7.3957629164583283</v>
      </c>
      <c r="K18" s="15">
        <f t="shared" ref="K18:K30" si="6">J18/D18</f>
        <v>0.67234208331439349</v>
      </c>
      <c r="L18" s="16">
        <v>5</v>
      </c>
      <c r="M18" s="18">
        <f t="shared" ref="M18:M31" si="7">IFERROR(D18/L18,"-")</f>
        <v>2.2000000000000002</v>
      </c>
      <c r="N18" s="16">
        <v>0</v>
      </c>
      <c r="O18" s="19">
        <f t="shared" ref="O18:P18" si="8">D18/7</f>
        <v>1.5714285714285714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7</v>
      </c>
      <c r="X18" s="23">
        <f t="shared" ref="X18:X30" si="10">IFERROR(W18/D18,0)</f>
        <v>0.63636363636363635</v>
      </c>
      <c r="Y18" s="24">
        <f t="shared" ref="Y18:Y30" si="11">IFERROR(G18/(W18+Z18)*-1,0)</f>
        <v>2.9585714285714286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1.7599344907407406E-2</v>
      </c>
      <c r="AD18" s="24">
        <f t="shared" ref="AD18:AD31" si="13">IFERROR(AB18*AC18*D18*3,0)</f>
        <v>-0.40073708354166659</v>
      </c>
      <c r="AE18" s="24">
        <v>-3.48</v>
      </c>
      <c r="AF18" s="24">
        <v>-1.57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8.99</v>
      </c>
      <c r="D19" s="28">
        <v>82</v>
      </c>
      <c r="E19" s="16">
        <v>0</v>
      </c>
      <c r="F19" s="15">
        <v>737.18000000000006</v>
      </c>
      <c r="G19" s="15">
        <v>-13.36</v>
      </c>
      <c r="H19" s="17">
        <f t="shared" si="3"/>
        <v>1.8123117827396291E-2</v>
      </c>
      <c r="I19" s="17">
        <f t="shared" ca="1" si="4"/>
        <v>0.23747970264442431</v>
      </c>
      <c r="J19" s="15">
        <f t="shared" ca="1" si="5"/>
        <v>175.06528719541672</v>
      </c>
      <c r="K19" s="15">
        <f t="shared" ca="1" si="6"/>
        <v>2.1349425267733744</v>
      </c>
      <c r="L19" s="16">
        <v>95</v>
      </c>
      <c r="M19" s="18">
        <f t="shared" si="7"/>
        <v>0.86315789473684212</v>
      </c>
      <c r="N19" s="16">
        <v>20</v>
      </c>
      <c r="O19" s="19">
        <f t="shared" ref="O19:P19" si="14">D19/7</f>
        <v>11.714285714285714</v>
      </c>
      <c r="P19" s="19">
        <f t="shared" si="14"/>
        <v>0</v>
      </c>
      <c r="Q19" s="16">
        <f t="shared" si="9"/>
        <v>1</v>
      </c>
      <c r="R19" s="16"/>
      <c r="S19" s="27">
        <v>2.0853658536585371</v>
      </c>
      <c r="T19" s="2"/>
      <c r="U19" s="21"/>
      <c r="V19" s="22"/>
      <c r="W19" s="2">
        <v>5</v>
      </c>
      <c r="X19" s="23">
        <f t="shared" si="10"/>
        <v>6.097560975609756E-2</v>
      </c>
      <c r="Y19" s="24">
        <f t="shared" si="11"/>
        <v>2.2266666666666666</v>
      </c>
      <c r="Z19" s="2">
        <v>1</v>
      </c>
      <c r="AA19" s="2" t="s">
        <v>40</v>
      </c>
      <c r="AB19" s="25">
        <f t="shared" si="12"/>
        <v>-0.69</v>
      </c>
      <c r="AC19" s="26">
        <v>1.7599344907407406E-2</v>
      </c>
      <c r="AD19" s="24">
        <f t="shared" si="13"/>
        <v>-2.9873128045833326</v>
      </c>
      <c r="AE19" s="24">
        <v>-3.48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SKUs!B2:BZ3000""),48,false),"""")*-1"),-1.8272)</f>
        <v>-1.8271999999999999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8.99</v>
      </c>
      <c r="D20" s="16">
        <v>46</v>
      </c>
      <c r="E20" s="16">
        <v>0</v>
      </c>
      <c r="F20" s="15">
        <v>413.54</v>
      </c>
      <c r="G20" s="15">
        <v>0</v>
      </c>
      <c r="H20" s="17">
        <f t="shared" si="3"/>
        <v>0</v>
      </c>
      <c r="I20" s="17">
        <f t="shared" si="4"/>
        <v>0.28452384383110857</v>
      </c>
      <c r="J20" s="15">
        <f t="shared" si="5"/>
        <v>117.66199037791665</v>
      </c>
      <c r="K20" s="15">
        <f t="shared" si="6"/>
        <v>2.5578693560416665</v>
      </c>
      <c r="L20" s="16">
        <v>42</v>
      </c>
      <c r="M20" s="18">
        <f t="shared" si="7"/>
        <v>1.0952380952380953</v>
      </c>
      <c r="N20" s="16">
        <v>1</v>
      </c>
      <c r="O20" s="19">
        <f t="shared" ref="O20:P20" si="15">D20/7</f>
        <v>6.5714285714285712</v>
      </c>
      <c r="P20" s="19">
        <f t="shared" si="15"/>
        <v>0</v>
      </c>
      <c r="Q20" s="16">
        <f t="shared" si="9"/>
        <v>0</v>
      </c>
      <c r="R20" s="16"/>
      <c r="S20" s="27">
        <v>0</v>
      </c>
      <c r="T20" s="2"/>
      <c r="U20" s="21"/>
      <c r="V20" s="22"/>
      <c r="W20" s="2">
        <v>0</v>
      </c>
      <c r="X20" s="23">
        <f t="shared" si="10"/>
        <v>0</v>
      </c>
      <c r="Y20" s="24">
        <f t="shared" si="11"/>
        <v>0</v>
      </c>
      <c r="Z20" s="2">
        <v>0</v>
      </c>
      <c r="AA20" s="2" t="s">
        <v>40</v>
      </c>
      <c r="AB20" s="25">
        <f t="shared" si="12"/>
        <v>-0.69</v>
      </c>
      <c r="AC20" s="26">
        <v>1.7599344907407406E-2</v>
      </c>
      <c r="AD20" s="24">
        <f t="shared" si="13"/>
        <v>-1.675809622083333</v>
      </c>
      <c r="AE20" s="24">
        <v>-3.48</v>
      </c>
      <c r="AF20" s="24">
        <v>-1.5671999999999999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2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3"/>
        <v>#DIV/0!</v>
      </c>
      <c r="I21" s="17" t="e">
        <f t="shared" si="4"/>
        <v>#DIV/0!</v>
      </c>
      <c r="J21" s="15">
        <f t="shared" si="5"/>
        <v>0</v>
      </c>
      <c r="K21" s="15" t="e">
        <f t="shared" si="6"/>
        <v>#DIV/0!</v>
      </c>
      <c r="L21" s="16">
        <v>0</v>
      </c>
      <c r="M21" s="18" t="str">
        <f t="shared" si="7"/>
        <v>-</v>
      </c>
      <c r="N21" s="16">
        <v>0</v>
      </c>
      <c r="O21" s="19">
        <f t="shared" ref="O21:P21" si="16">D21/7</f>
        <v>0</v>
      </c>
      <c r="P21" s="19">
        <f t="shared" si="16"/>
        <v>0</v>
      </c>
      <c r="Q21" s="16" t="e">
        <f t="shared" si="9"/>
        <v>#DIV/0!</v>
      </c>
      <c r="R21" s="16"/>
      <c r="S21" s="27">
        <v>0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40</v>
      </c>
      <c r="AB21" s="25">
        <f t="shared" si="12"/>
        <v>-0.69</v>
      </c>
      <c r="AC21" s="26">
        <v>1.7599344907407406E-2</v>
      </c>
      <c r="AD21" s="24">
        <f t="shared" si="13"/>
        <v>0</v>
      </c>
      <c r="AE21" s="24">
        <v>-3.48</v>
      </c>
      <c r="AF21" s="24">
        <v>-1.5671999999999999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2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3"/>
        <v>#DIV/0!</v>
      </c>
      <c r="I22" s="17" t="e">
        <f t="shared" ca="1" si="4"/>
        <v>#DIV/0!</v>
      </c>
      <c r="J22" s="15">
        <f t="shared" ca="1" si="5"/>
        <v>0</v>
      </c>
      <c r="K22" s="15" t="e">
        <f t="shared" ca="1" si="6"/>
        <v>#DIV/0!</v>
      </c>
      <c r="L22" s="16">
        <v>0</v>
      </c>
      <c r="M22" s="18" t="str">
        <f t="shared" si="7"/>
        <v>-</v>
      </c>
      <c r="N22" s="16">
        <v>0</v>
      </c>
      <c r="O22" s="19">
        <f t="shared" ref="O22:P22" si="17">D22/7</f>
        <v>0</v>
      </c>
      <c r="P22" s="19">
        <f t="shared" si="17"/>
        <v>0</v>
      </c>
      <c r="Q22" s="16" t="e">
        <f t="shared" si="9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1.7599344907407406E-2</v>
      </c>
      <c r="AD22" s="24">
        <f t="shared" si="13"/>
        <v>0</v>
      </c>
      <c r="AE22" s="24">
        <v>-3.48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SKUs!B2:BZ3000""),48,false),"""")*-1"),-1.8272)</f>
        <v>-1.8271999999999999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2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3"/>
        <v>#DIV/0!</v>
      </c>
      <c r="I23" s="17" t="e">
        <f t="shared" si="4"/>
        <v>#DIV/0!</v>
      </c>
      <c r="J23" s="15">
        <f t="shared" si="5"/>
        <v>0</v>
      </c>
      <c r="K23" s="15" t="e">
        <f t="shared" si="6"/>
        <v>#DIV/0!</v>
      </c>
      <c r="L23" s="16">
        <v>0</v>
      </c>
      <c r="M23" s="18" t="str">
        <f t="shared" si="7"/>
        <v>-</v>
      </c>
      <c r="N23" s="16">
        <v>0</v>
      </c>
      <c r="O23" s="19">
        <f t="shared" ref="O23:P23" si="18">D23/7</f>
        <v>0</v>
      </c>
      <c r="P23" s="19">
        <f t="shared" si="18"/>
        <v>0</v>
      </c>
      <c r="Q23" s="16" t="e">
        <f t="shared" si="9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1.7599344907407406E-2</v>
      </c>
      <c r="AD23" s="24">
        <f t="shared" si="13"/>
        <v>0</v>
      </c>
      <c r="AE23" s="24">
        <v>-3.48</v>
      </c>
      <c r="AF23" s="24">
        <v>-1.5671999999999999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2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3"/>
        <v>#DIV/0!</v>
      </c>
      <c r="I24" s="17" t="e">
        <f t="shared" si="4"/>
        <v>#DIV/0!</v>
      </c>
      <c r="J24" s="15">
        <f t="shared" si="5"/>
        <v>0</v>
      </c>
      <c r="K24" s="15" t="e">
        <f t="shared" si="6"/>
        <v>#DIV/0!</v>
      </c>
      <c r="L24" s="16">
        <v>0</v>
      </c>
      <c r="M24" s="18" t="str">
        <f t="shared" si="7"/>
        <v>-</v>
      </c>
      <c r="N24" s="16">
        <v>0</v>
      </c>
      <c r="O24" s="19">
        <f t="shared" ref="O24:P24" si="19">D24/7</f>
        <v>0</v>
      </c>
      <c r="P24" s="19">
        <f t="shared" si="19"/>
        <v>0</v>
      </c>
      <c r="Q24" s="16" t="e">
        <f t="shared" si="9"/>
        <v>#DIV/0!</v>
      </c>
      <c r="R24" s="16"/>
      <c r="S24" s="27">
        <v>0</v>
      </c>
      <c r="T24" s="2">
        <v>840</v>
      </c>
      <c r="U24" s="21">
        <v>40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1.7599344907407406E-2</v>
      </c>
      <c r="AD24" s="24">
        <f t="shared" si="13"/>
        <v>0</v>
      </c>
      <c r="AE24" s="24">
        <v>-3.48</v>
      </c>
      <c r="AF24" s="24">
        <v>-1.5671999999999999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2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3"/>
        <v>#DIV/0!</v>
      </c>
      <c r="I25" s="17" t="e">
        <f t="shared" si="4"/>
        <v>#DIV/0!</v>
      </c>
      <c r="J25" s="15">
        <f t="shared" si="5"/>
        <v>0</v>
      </c>
      <c r="K25" s="15" t="e">
        <f t="shared" si="6"/>
        <v>#DIV/0!</v>
      </c>
      <c r="L25" s="16">
        <v>0</v>
      </c>
      <c r="M25" s="18" t="str">
        <f t="shared" si="7"/>
        <v>-</v>
      </c>
      <c r="N25" s="16">
        <v>0</v>
      </c>
      <c r="O25" s="19">
        <f t="shared" ref="O25:P25" si="20">D25/7</f>
        <v>0</v>
      </c>
      <c r="P25" s="19">
        <f t="shared" si="20"/>
        <v>0</v>
      </c>
      <c r="Q25" s="16" t="e">
        <f t="shared" si="9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1.7599344907407406E-2</v>
      </c>
      <c r="AD25" s="24">
        <f t="shared" si="13"/>
        <v>0</v>
      </c>
      <c r="AE25" s="24">
        <v>-3.48</v>
      </c>
      <c r="AF25" s="24">
        <v>-1.5671999999999999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2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3"/>
        <v>#DIV/0!</v>
      </c>
      <c r="I26" s="17" t="e">
        <f t="shared" si="4"/>
        <v>#DIV/0!</v>
      </c>
      <c r="J26" s="15">
        <f t="shared" si="5"/>
        <v>0</v>
      </c>
      <c r="K26" s="15" t="e">
        <f t="shared" si="6"/>
        <v>#DIV/0!</v>
      </c>
      <c r="L26" s="16">
        <v>0</v>
      </c>
      <c r="M26" s="18" t="str">
        <f t="shared" si="7"/>
        <v>-</v>
      </c>
      <c r="N26" s="16">
        <v>0</v>
      </c>
      <c r="O26" s="19">
        <f t="shared" ref="O26:P26" si="21">D26/7</f>
        <v>0</v>
      </c>
      <c r="P26" s="19">
        <f t="shared" si="21"/>
        <v>0</v>
      </c>
      <c r="Q26" s="16" t="e">
        <f t="shared" si="9"/>
        <v>#DIV/0!</v>
      </c>
      <c r="R26" s="16"/>
      <c r="S26" s="27">
        <v>0</v>
      </c>
      <c r="T26" s="2">
        <v>840</v>
      </c>
      <c r="U26" s="21">
        <v>40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40</v>
      </c>
      <c r="AB26" s="25">
        <f t="shared" si="12"/>
        <v>-0.69</v>
      </c>
      <c r="AC26" s="26">
        <v>1.7599344907407406E-2</v>
      </c>
      <c r="AD26" s="24">
        <f t="shared" si="13"/>
        <v>0</v>
      </c>
      <c r="AE26" s="24">
        <v>-3.48</v>
      </c>
      <c r="AF26" s="24">
        <v>-1.8271999999999999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68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3.0217391304347831</v>
      </c>
      <c r="T27" s="2">
        <v>1840</v>
      </c>
      <c r="U27" s="21">
        <v>44384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1.7599344907407406E-2</v>
      </c>
      <c r="AD27" s="24">
        <f t="shared" si="13"/>
        <v>0</v>
      </c>
      <c r="AE27" s="24">
        <v>-3.48</v>
      </c>
      <c r="AF27" s="24">
        <v>-1.8271999999999999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9.99</v>
      </c>
      <c r="D28" s="16">
        <v>1</v>
      </c>
      <c r="E28" s="16">
        <v>0</v>
      </c>
      <c r="F28" s="15">
        <v>9.99</v>
      </c>
      <c r="G28" s="15">
        <v>0</v>
      </c>
      <c r="H28" s="17">
        <f t="shared" si="3"/>
        <v>0</v>
      </c>
      <c r="I28" s="17">
        <f t="shared" si="4"/>
        <v>0.29908602162579251</v>
      </c>
      <c r="J28" s="15">
        <f t="shared" si="5"/>
        <v>2.9878693560416671</v>
      </c>
      <c r="K28" s="15">
        <f t="shared" si="6"/>
        <v>2.9878693560416671</v>
      </c>
      <c r="L28" s="16">
        <v>9</v>
      </c>
      <c r="M28" s="18">
        <f t="shared" si="7"/>
        <v>0.1111111111111111</v>
      </c>
      <c r="N28" s="16">
        <v>68</v>
      </c>
      <c r="O28" s="19">
        <f t="shared" ref="O28:P28" si="23">D28/7</f>
        <v>0.14285714285714285</v>
      </c>
      <c r="P28" s="19">
        <f t="shared" si="23"/>
        <v>0</v>
      </c>
      <c r="Q28" s="16">
        <f t="shared" si="9"/>
        <v>476</v>
      </c>
      <c r="R28" s="16"/>
      <c r="S28" s="27">
        <v>7.6164383561643838</v>
      </c>
      <c r="T28" s="2">
        <v>1800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>
        <f t="shared" si="11"/>
        <v>0</v>
      </c>
      <c r="Z28" s="2">
        <v>0</v>
      </c>
      <c r="AA28" s="2" t="s">
        <v>40</v>
      </c>
      <c r="AB28" s="25">
        <f t="shared" si="12"/>
        <v>-0.69</v>
      </c>
      <c r="AC28" s="26">
        <v>1.7599344907407406E-2</v>
      </c>
      <c r="AD28" s="24">
        <f t="shared" si="13"/>
        <v>-3.6430643958333328E-2</v>
      </c>
      <c r="AE28" s="24">
        <v>-3.64</v>
      </c>
      <c r="AF28" s="24">
        <v>-1.8271999999999999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8.99</v>
      </c>
      <c r="D29" s="16">
        <v>11</v>
      </c>
      <c r="E29" s="16">
        <v>0</v>
      </c>
      <c r="F29" s="15">
        <v>98.89</v>
      </c>
      <c r="G29" s="15">
        <v>0</v>
      </c>
      <c r="H29" s="17">
        <f t="shared" si="3"/>
        <v>0</v>
      </c>
      <c r="I29" s="17">
        <f t="shared" si="4"/>
        <v>0.2378052676353356</v>
      </c>
      <c r="J29" s="15">
        <f t="shared" si="5"/>
        <v>23.516562916458337</v>
      </c>
      <c r="K29" s="15">
        <f t="shared" si="6"/>
        <v>2.1378693560416671</v>
      </c>
      <c r="L29" s="16">
        <v>12</v>
      </c>
      <c r="M29" s="18">
        <f t="shared" si="7"/>
        <v>0.91666666666666663</v>
      </c>
      <c r="N29" s="16">
        <v>39</v>
      </c>
      <c r="O29" s="19">
        <f t="shared" ref="O29:P29" si="24">D29/7</f>
        <v>1.5714285714285714</v>
      </c>
      <c r="P29" s="19">
        <f t="shared" si="24"/>
        <v>0</v>
      </c>
      <c r="Q29" s="16">
        <f t="shared" si="9"/>
        <v>24</v>
      </c>
      <c r="R29" s="16"/>
      <c r="S29" s="27">
        <v>11</v>
      </c>
      <c r="T29" s="2">
        <v>1800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>
        <f t="shared" si="11"/>
        <v>0</v>
      </c>
      <c r="Z29" s="2">
        <v>0</v>
      </c>
      <c r="AA29" s="2" t="s">
        <v>40</v>
      </c>
      <c r="AB29" s="25">
        <f t="shared" si="12"/>
        <v>-0.69</v>
      </c>
      <c r="AC29" s="26">
        <v>1.7599344907407406E-2</v>
      </c>
      <c r="AD29" s="24">
        <f t="shared" si="13"/>
        <v>-0.40073708354166659</v>
      </c>
      <c r="AE29" s="24">
        <v>-3.64</v>
      </c>
      <c r="AF29" s="24">
        <v>-1.8271999999999999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8.99</v>
      </c>
      <c r="D30" s="16">
        <v>56</v>
      </c>
      <c r="E30" s="16">
        <v>0</v>
      </c>
      <c r="F30" s="15">
        <v>503.44</v>
      </c>
      <c r="G30" s="15">
        <v>0</v>
      </c>
      <c r="H30" s="17">
        <f t="shared" si="3"/>
        <v>0</v>
      </c>
      <c r="I30" s="17">
        <f t="shared" si="4"/>
        <v>0.23780526763533555</v>
      </c>
      <c r="J30" s="15">
        <f t="shared" si="5"/>
        <v>119.72068393833332</v>
      </c>
      <c r="K30" s="15">
        <f t="shared" si="6"/>
        <v>2.1378693560416666</v>
      </c>
      <c r="L30" s="16">
        <v>71</v>
      </c>
      <c r="M30" s="18">
        <f t="shared" si="7"/>
        <v>0.78873239436619713</v>
      </c>
      <c r="N30" s="16">
        <v>13</v>
      </c>
      <c r="O30" s="19">
        <f t="shared" ref="O30:P30" si="25">D30/7</f>
        <v>8</v>
      </c>
      <c r="P30" s="19">
        <f t="shared" si="25"/>
        <v>0</v>
      </c>
      <c r="Q30" s="16">
        <f t="shared" si="9"/>
        <v>1</v>
      </c>
      <c r="R30" s="16"/>
      <c r="S30" s="27">
        <v>4.8101265822784809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Summary!A1:AD2000""),9,FALSE),"""")"),1800)</f>
        <v>1800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>
        <f t="shared" si="11"/>
        <v>0</v>
      </c>
      <c r="Z30" s="2">
        <v>0</v>
      </c>
      <c r="AA30" s="2" t="s">
        <v>40</v>
      </c>
      <c r="AB30" s="25">
        <f t="shared" si="12"/>
        <v>-0.69</v>
      </c>
      <c r="AC30" s="26">
        <v>1.7599344907407406E-2</v>
      </c>
      <c r="AD30" s="24">
        <f t="shared" si="13"/>
        <v>-2.0401160616666663</v>
      </c>
      <c r="AE30" s="24">
        <v>-3.64</v>
      </c>
      <c r="AF30" s="24">
        <v>-1.8271999999999999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2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26">G31/F31*-1</f>
        <v>#DIV/0!</v>
      </c>
      <c r="I31" s="17" t="e">
        <f t="shared" ref="I31" si="27">J31/F31</f>
        <v>#DIV/0!</v>
      </c>
      <c r="J31" s="35">
        <f t="shared" ref="J31" si="28">F31*0.85+G31+AF31*D31+D31*AE31+AG31+AD31</f>
        <v>0</v>
      </c>
      <c r="K31" s="35" t="e">
        <f t="shared" ref="K31" si="29">J31/D31</f>
        <v>#DIV/0!</v>
      </c>
      <c r="L31" s="16">
        <v>0</v>
      </c>
      <c r="M31" s="18" t="str">
        <f t="shared" si="7"/>
        <v>-</v>
      </c>
      <c r="N31" s="16">
        <v>8</v>
      </c>
      <c r="O31" s="19">
        <f t="shared" ref="O31" si="30">D31/7</f>
        <v>0</v>
      </c>
      <c r="P31" s="19">
        <f t="shared" ref="P31" si="31">E31/7</f>
        <v>0</v>
      </c>
      <c r="Q31" s="16" t="e">
        <f t="shared" ref="Q31" si="32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3">IFERROR(W31/D31,0)</f>
        <v>0</v>
      </c>
      <c r="Y31" s="24">
        <f t="shared" ref="Y31" si="34">IFERROR(G31/(W31+Z31)*-1,0)</f>
        <v>0</v>
      </c>
      <c r="Z31" s="2">
        <v>0</v>
      </c>
      <c r="AA31" s="2" t="s">
        <v>40</v>
      </c>
      <c r="AB31" s="25">
        <f t="shared" si="12"/>
        <v>-0.69</v>
      </c>
      <c r="AC31" s="26">
        <v>1.7599344907407406E-2</v>
      </c>
      <c r="AD31" s="24">
        <f t="shared" si="13"/>
        <v>0</v>
      </c>
      <c r="AE31" s="24">
        <v>-3.64</v>
      </c>
      <c r="AF31" s="24">
        <v>-1.8271999999999999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34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6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87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6.9098823529411773</v>
      </c>
      <c r="D3" s="6">
        <f>SUM(D4:D99766)</f>
        <v>181</v>
      </c>
      <c r="E3" s="6"/>
      <c r="F3" s="5">
        <f t="shared" ref="F3:G3" si="0">SUM(F4:F99766)</f>
        <v>1950.19</v>
      </c>
      <c r="G3" s="5">
        <f t="shared" si="0"/>
        <v>-25.77</v>
      </c>
      <c r="H3" s="7">
        <f>G3/F3*-1</f>
        <v>1.3214097087976042E-2</v>
      </c>
      <c r="I3" s="7">
        <f ca="1">J3/F3</f>
        <v>0.30552019399391855</v>
      </c>
      <c r="J3" s="5">
        <f ca="1">SUM(J4:J99766)</f>
        <v>595.82242712499999</v>
      </c>
      <c r="K3" s="5">
        <f ca="1">J3/D3</f>
        <v>3.2918366139502764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5</v>
      </c>
      <c r="X3" s="13">
        <f>AVERAGE(X4:X99766)</f>
        <v>7.355021216407355E-2</v>
      </c>
      <c r="Y3" s="11">
        <f>ROUND(AVERAGE(Y4:Y99766),2)</f>
        <v>0.7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SKUs!B2:BZ3000""),48,FALSE),"""")*-1"),-2.2334)</f>
        <v>-2.2334000000000001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9.99</v>
      </c>
      <c r="D18" s="16">
        <v>2</v>
      </c>
      <c r="E18" s="16">
        <v>0</v>
      </c>
      <c r="F18" s="15">
        <v>19.98</v>
      </c>
      <c r="G18" s="15">
        <v>-13.61</v>
      </c>
      <c r="H18" s="17">
        <f t="shared" ref="H18:H30" si="3">G18/F18*-1</f>
        <v>0.68118118118118109</v>
      </c>
      <c r="I18" s="17">
        <f t="shared" ref="I18:I30" si="4">J18/F18</f>
        <v>-0.37767821571571564</v>
      </c>
      <c r="J18" s="15">
        <f t="shared" ref="J18:J30" si="5">F18*0.85+G18+AF18*D18+D18*AE18+AG18+AD18</f>
        <v>-7.5460107499999989</v>
      </c>
      <c r="K18" s="15">
        <f t="shared" ref="K18:K30" si="6">J18/D18</f>
        <v>-3.7730053749999994</v>
      </c>
      <c r="L18" s="16">
        <v>4</v>
      </c>
      <c r="M18" s="18">
        <f t="shared" ref="M18:M31" si="7">IFERROR(D18/L18,"-")</f>
        <v>0.5</v>
      </c>
      <c r="N18" s="16">
        <v>0</v>
      </c>
      <c r="O18" s="19">
        <f t="shared" ref="O18:P18" si="8">D18/7</f>
        <v>0.2857142857142857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2</v>
      </c>
      <c r="X18" s="23">
        <f t="shared" ref="X18:X30" si="10">IFERROR(W18/D18,0)</f>
        <v>1</v>
      </c>
      <c r="Y18" s="24">
        <f t="shared" ref="Y18:Y30" si="11">IFERROR(G18/(W18+Z18)*-1,0)</f>
        <v>6.8049999999999997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1.9084722222222222E-2</v>
      </c>
      <c r="AD18" s="24">
        <f t="shared" ref="AD18:AD31" si="13">IFERROR(AB18*AC18*D18*3,0)</f>
        <v>-7.9010749999999991E-2</v>
      </c>
      <c r="AE18" s="24">
        <v>-3.48</v>
      </c>
      <c r="AF18" s="24">
        <v>-1.94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10.623663366336634</v>
      </c>
      <c r="D19" s="28">
        <v>101</v>
      </c>
      <c r="E19" s="16">
        <v>0</v>
      </c>
      <c r="F19" s="15">
        <v>1072.99</v>
      </c>
      <c r="G19" s="15">
        <v>-12.16</v>
      </c>
      <c r="H19" s="17">
        <f t="shared" si="3"/>
        <v>1.1332817640425354E-2</v>
      </c>
      <c r="I19" s="17">
        <f t="shared" ca="1" si="4"/>
        <v>0.29714914130141007</v>
      </c>
      <c r="J19" s="15">
        <f t="shared" ca="1" si="5"/>
        <v>318.83805712499998</v>
      </c>
      <c r="K19" s="15">
        <f t="shared" ca="1" si="6"/>
        <v>3.1568124467821779</v>
      </c>
      <c r="L19" s="16">
        <v>108</v>
      </c>
      <c r="M19" s="18">
        <f t="shared" si="7"/>
        <v>0.93518518518518523</v>
      </c>
      <c r="N19" s="16">
        <v>13</v>
      </c>
      <c r="O19" s="19">
        <f t="shared" ref="O19:P19" si="14">D19/7</f>
        <v>14.428571428571429</v>
      </c>
      <c r="P19" s="19">
        <f t="shared" si="14"/>
        <v>0</v>
      </c>
      <c r="Q19" s="16">
        <f t="shared" si="9"/>
        <v>0</v>
      </c>
      <c r="R19" s="16"/>
      <c r="S19" s="27">
        <v>2.316455696202532</v>
      </c>
      <c r="T19" s="2"/>
      <c r="U19" s="21"/>
      <c r="V19" s="22"/>
      <c r="W19" s="2">
        <v>3</v>
      </c>
      <c r="X19" s="23">
        <f t="shared" si="10"/>
        <v>2.9702970297029702E-2</v>
      </c>
      <c r="Y19" s="24">
        <f t="shared" si="11"/>
        <v>3.04</v>
      </c>
      <c r="Z19" s="2">
        <v>1</v>
      </c>
      <c r="AA19" s="2" t="s">
        <v>40</v>
      </c>
      <c r="AB19" s="25">
        <f t="shared" si="12"/>
        <v>-0.69</v>
      </c>
      <c r="AC19" s="26">
        <v>1.9084722222222222E-2</v>
      </c>
      <c r="AD19" s="24">
        <f t="shared" si="13"/>
        <v>-3.9900428749999999</v>
      </c>
      <c r="AE19" s="24">
        <v>-3.48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SKUs!B2:BZ3000""),48,false),"""")*-1"),-2.2334)</f>
        <v>-2.2334000000000001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10.99</v>
      </c>
      <c r="D20" s="16">
        <v>38</v>
      </c>
      <c r="E20" s="16">
        <v>0</v>
      </c>
      <c r="F20" s="15">
        <v>417.62</v>
      </c>
      <c r="G20" s="15">
        <v>0</v>
      </c>
      <c r="H20" s="17">
        <f t="shared" si="3"/>
        <v>0</v>
      </c>
      <c r="I20" s="17">
        <f t="shared" si="4"/>
        <v>0.352920348043676</v>
      </c>
      <c r="J20" s="15">
        <f t="shared" si="5"/>
        <v>147.38659574999997</v>
      </c>
      <c r="K20" s="15">
        <f t="shared" si="6"/>
        <v>3.8785946249999994</v>
      </c>
      <c r="L20" s="16">
        <v>45</v>
      </c>
      <c r="M20" s="18">
        <f t="shared" si="7"/>
        <v>0.84444444444444444</v>
      </c>
      <c r="N20" s="16">
        <v>4</v>
      </c>
      <c r="O20" s="19">
        <f t="shared" ref="O20:P20" si="15">D20/7</f>
        <v>5.4285714285714288</v>
      </c>
      <c r="P20" s="19">
        <f t="shared" si="15"/>
        <v>0</v>
      </c>
      <c r="Q20" s="16">
        <f t="shared" si="9"/>
        <v>0</v>
      </c>
      <c r="R20" s="16"/>
      <c r="S20" s="27">
        <v>67</v>
      </c>
      <c r="T20" s="2"/>
      <c r="U20" s="21"/>
      <c r="V20" s="22"/>
      <c r="W20" s="2">
        <v>0</v>
      </c>
      <c r="X20" s="23">
        <f t="shared" si="10"/>
        <v>0</v>
      </c>
      <c r="Y20" s="24">
        <f t="shared" si="11"/>
        <v>0</v>
      </c>
      <c r="Z20" s="2">
        <v>0</v>
      </c>
      <c r="AA20" s="2" t="s">
        <v>40</v>
      </c>
      <c r="AB20" s="25">
        <f t="shared" si="12"/>
        <v>-0.69</v>
      </c>
      <c r="AC20" s="26">
        <v>1.9084722222222222E-2</v>
      </c>
      <c r="AD20" s="24">
        <f t="shared" si="13"/>
        <v>-1.5012042499999998</v>
      </c>
      <c r="AE20" s="24">
        <v>-3.48</v>
      </c>
      <c r="AF20" s="24">
        <v>-1.9434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2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3"/>
        <v>#DIV/0!</v>
      </c>
      <c r="I21" s="17" t="e">
        <f t="shared" si="4"/>
        <v>#DIV/0!</v>
      </c>
      <c r="J21" s="15">
        <f t="shared" si="5"/>
        <v>0</v>
      </c>
      <c r="K21" s="15" t="e">
        <f t="shared" si="6"/>
        <v>#DIV/0!</v>
      </c>
      <c r="L21" s="16">
        <v>0</v>
      </c>
      <c r="M21" s="18" t="str">
        <f t="shared" si="7"/>
        <v>-</v>
      </c>
      <c r="N21" s="16">
        <v>0</v>
      </c>
      <c r="O21" s="19">
        <f t="shared" ref="O21:P21" si="16">D21/7</f>
        <v>0</v>
      </c>
      <c r="P21" s="19">
        <f t="shared" si="16"/>
        <v>0</v>
      </c>
      <c r="Q21" s="16" t="e">
        <f t="shared" si="9"/>
        <v>#DIV/0!</v>
      </c>
      <c r="R21" s="16"/>
      <c r="S21" s="27">
        <v>208.5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40</v>
      </c>
      <c r="AB21" s="25">
        <f t="shared" si="12"/>
        <v>-0.69</v>
      </c>
      <c r="AC21" s="26">
        <v>1.9084722222222222E-2</v>
      </c>
      <c r="AD21" s="24">
        <f t="shared" si="13"/>
        <v>0</v>
      </c>
      <c r="AE21" s="24">
        <v>-3.48</v>
      </c>
      <c r="AF21" s="24">
        <v>-1.9434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2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3"/>
        <v>#DIV/0!</v>
      </c>
      <c r="I22" s="17" t="e">
        <f t="shared" ca="1" si="4"/>
        <v>#DIV/0!</v>
      </c>
      <c r="J22" s="15">
        <f t="shared" ca="1" si="5"/>
        <v>0</v>
      </c>
      <c r="K22" s="15" t="e">
        <f t="shared" ca="1" si="6"/>
        <v>#DIV/0!</v>
      </c>
      <c r="L22" s="16">
        <v>0</v>
      </c>
      <c r="M22" s="18" t="str">
        <f t="shared" si="7"/>
        <v>-</v>
      </c>
      <c r="N22" s="16">
        <v>0</v>
      </c>
      <c r="O22" s="19">
        <f t="shared" ref="O22:P22" si="17">D22/7</f>
        <v>0</v>
      </c>
      <c r="P22" s="19">
        <f t="shared" si="17"/>
        <v>0</v>
      </c>
      <c r="Q22" s="16" t="e">
        <f t="shared" si="9"/>
        <v>#DIV/0!</v>
      </c>
      <c r="R22" s="16"/>
      <c r="S22" s="27">
        <v>2.936619718309859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1.9084722222222222E-2</v>
      </c>
      <c r="AD22" s="24">
        <f t="shared" si="13"/>
        <v>0</v>
      </c>
      <c r="AE22" s="24">
        <v>-3.48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SKUs!B2:BZ3000""),48,false),"""")*-1"),-2.2334)</f>
        <v>-2.2334000000000001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2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3"/>
        <v>#DIV/0!</v>
      </c>
      <c r="I23" s="17" t="e">
        <f t="shared" si="4"/>
        <v>#DIV/0!</v>
      </c>
      <c r="J23" s="15">
        <f t="shared" si="5"/>
        <v>0</v>
      </c>
      <c r="K23" s="15" t="e">
        <f t="shared" si="6"/>
        <v>#DIV/0!</v>
      </c>
      <c r="L23" s="16">
        <v>0</v>
      </c>
      <c r="M23" s="18" t="str">
        <f t="shared" si="7"/>
        <v>-</v>
      </c>
      <c r="N23" s="16">
        <v>0</v>
      </c>
      <c r="O23" s="19">
        <f t="shared" ref="O23:P23" si="18">D23/7</f>
        <v>0</v>
      </c>
      <c r="P23" s="19">
        <f t="shared" si="18"/>
        <v>0</v>
      </c>
      <c r="Q23" s="16" t="e">
        <f t="shared" si="9"/>
        <v>#DIV/0!</v>
      </c>
      <c r="R23" s="16"/>
      <c r="S23" s="27">
        <v>3.5042016806722689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1.9084722222222222E-2</v>
      </c>
      <c r="AD23" s="24">
        <f t="shared" si="13"/>
        <v>0</v>
      </c>
      <c r="AE23" s="24">
        <v>-3.48</v>
      </c>
      <c r="AF23" s="24">
        <v>-1.9434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2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3"/>
        <v>#DIV/0!</v>
      </c>
      <c r="I24" s="17" t="e">
        <f t="shared" si="4"/>
        <v>#DIV/0!</v>
      </c>
      <c r="J24" s="15">
        <f t="shared" si="5"/>
        <v>0</v>
      </c>
      <c r="K24" s="15" t="e">
        <f t="shared" si="6"/>
        <v>#DIV/0!</v>
      </c>
      <c r="L24" s="16">
        <v>0</v>
      </c>
      <c r="M24" s="18" t="str">
        <f t="shared" si="7"/>
        <v>-</v>
      </c>
      <c r="N24" s="16">
        <v>0</v>
      </c>
      <c r="O24" s="19">
        <f t="shared" ref="O24:P24" si="19">D24/7</f>
        <v>0</v>
      </c>
      <c r="P24" s="19">
        <f t="shared" si="19"/>
        <v>0</v>
      </c>
      <c r="Q24" s="16" t="e">
        <f t="shared" si="9"/>
        <v>#DIV/0!</v>
      </c>
      <c r="R24" s="16"/>
      <c r="S24" s="27">
        <v>0</v>
      </c>
      <c r="T24" s="2">
        <v>1000</v>
      </c>
      <c r="U24" s="21" t="s">
        <v>53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1.9084722222222222E-2</v>
      </c>
      <c r="AD24" s="24">
        <f t="shared" si="13"/>
        <v>0</v>
      </c>
      <c r="AE24" s="24">
        <v>-3.48</v>
      </c>
      <c r="AF24" s="24">
        <v>-1.9434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2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3"/>
        <v>#DIV/0!</v>
      </c>
      <c r="I25" s="17" t="e">
        <f t="shared" si="4"/>
        <v>#DIV/0!</v>
      </c>
      <c r="J25" s="15">
        <f t="shared" si="5"/>
        <v>0</v>
      </c>
      <c r="K25" s="15" t="e">
        <f t="shared" si="6"/>
        <v>#DIV/0!</v>
      </c>
      <c r="L25" s="16">
        <v>0</v>
      </c>
      <c r="M25" s="18" t="str">
        <f t="shared" si="7"/>
        <v>-</v>
      </c>
      <c r="N25" s="16">
        <v>0</v>
      </c>
      <c r="O25" s="19">
        <f t="shared" ref="O25:P25" si="20">D25/7</f>
        <v>0</v>
      </c>
      <c r="P25" s="19">
        <f t="shared" si="20"/>
        <v>0</v>
      </c>
      <c r="Q25" s="16" t="e">
        <f t="shared" si="9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1.9084722222222222E-2</v>
      </c>
      <c r="AD25" s="24">
        <f t="shared" si="13"/>
        <v>0</v>
      </c>
      <c r="AE25" s="24">
        <v>-3.48</v>
      </c>
      <c r="AF25" s="24">
        <v>-1.9434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2"/>
        <v xml:space="preserve"> - </v>
      </c>
      <c r="D26" s="16">
        <v>0</v>
      </c>
      <c r="E26" s="16">
        <v>1</v>
      </c>
      <c r="F26" s="15">
        <v>0</v>
      </c>
      <c r="G26" s="15">
        <v>0</v>
      </c>
      <c r="H26" s="17" t="e">
        <f t="shared" si="3"/>
        <v>#DIV/0!</v>
      </c>
      <c r="I26" s="17" t="e">
        <f t="shared" si="4"/>
        <v>#DIV/0!</v>
      </c>
      <c r="J26" s="15">
        <f t="shared" si="5"/>
        <v>0</v>
      </c>
      <c r="K26" s="15" t="e">
        <f t="shared" si="6"/>
        <v>#DIV/0!</v>
      </c>
      <c r="L26" s="16">
        <v>0</v>
      </c>
      <c r="M26" s="18" t="str">
        <f t="shared" si="7"/>
        <v>-</v>
      </c>
      <c r="N26" s="16">
        <v>0</v>
      </c>
      <c r="O26" s="19">
        <f t="shared" ref="O26:P26" si="21">D26/7</f>
        <v>0</v>
      </c>
      <c r="P26" s="19">
        <f t="shared" si="21"/>
        <v>0.14285714285714285</v>
      </c>
      <c r="Q26" s="16">
        <f t="shared" si="9"/>
        <v>0</v>
      </c>
      <c r="R26" s="16"/>
      <c r="S26" s="27">
        <v>0</v>
      </c>
      <c r="T26" s="2">
        <v>1000</v>
      </c>
      <c r="U26" s="21" t="s">
        <v>53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40</v>
      </c>
      <c r="AB26" s="25">
        <f t="shared" si="12"/>
        <v>-0.69</v>
      </c>
      <c r="AC26" s="26">
        <v>1.9084722222222222E-2</v>
      </c>
      <c r="AD26" s="24">
        <f t="shared" si="13"/>
        <v>0</v>
      </c>
      <c r="AE26" s="24">
        <v>-3.48</v>
      </c>
      <c r="AF26" s="24">
        <v>-2.2334000000000001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40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3.1590909090909092</v>
      </c>
      <c r="T27" s="2">
        <v>1400</v>
      </c>
      <c r="U27" s="21" t="s">
        <v>53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1.9084722222222222E-2</v>
      </c>
      <c r="AD27" s="24">
        <f t="shared" si="13"/>
        <v>0</v>
      </c>
      <c r="AE27" s="24">
        <v>-3.48</v>
      </c>
      <c r="AF27" s="24">
        <v>-2.2334000000000001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10.99</v>
      </c>
      <c r="D28" s="16">
        <v>5</v>
      </c>
      <c r="E28" s="16">
        <v>0</v>
      </c>
      <c r="F28" s="15">
        <v>54.95</v>
      </c>
      <c r="G28" s="15">
        <v>0</v>
      </c>
      <c r="H28" s="17">
        <f t="shared" si="3"/>
        <v>0</v>
      </c>
      <c r="I28" s="17">
        <f t="shared" si="4"/>
        <v>0.31197403321201095</v>
      </c>
      <c r="J28" s="15">
        <f t="shared" si="5"/>
        <v>17.142973125000001</v>
      </c>
      <c r="K28" s="15">
        <f t="shared" si="6"/>
        <v>3.4285946250000001</v>
      </c>
      <c r="L28" s="16">
        <v>6</v>
      </c>
      <c r="M28" s="18">
        <f t="shared" si="7"/>
        <v>0.83333333333333337</v>
      </c>
      <c r="N28" s="16">
        <v>34</v>
      </c>
      <c r="O28" s="19">
        <f t="shared" ref="O28:P28" si="23">D28/7</f>
        <v>0.7142857142857143</v>
      </c>
      <c r="P28" s="19">
        <f t="shared" si="23"/>
        <v>0</v>
      </c>
      <c r="Q28" s="16">
        <f t="shared" si="9"/>
        <v>47</v>
      </c>
      <c r="R28" s="16"/>
      <c r="S28" s="27">
        <v>10.84615384615385</v>
      </c>
      <c r="T28" s="2">
        <v>1400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>
        <f t="shared" si="11"/>
        <v>0</v>
      </c>
      <c r="Z28" s="2">
        <v>0</v>
      </c>
      <c r="AA28" s="2" t="s">
        <v>40</v>
      </c>
      <c r="AB28" s="25">
        <f t="shared" si="12"/>
        <v>-0.69</v>
      </c>
      <c r="AC28" s="26">
        <v>1.9084722222222222E-2</v>
      </c>
      <c r="AD28" s="24">
        <f t="shared" si="13"/>
        <v>-0.19752687499999999</v>
      </c>
      <c r="AE28" s="24">
        <v>-3.64</v>
      </c>
      <c r="AF28" s="24">
        <v>-2.2334000000000001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10.99</v>
      </c>
      <c r="D29" s="16">
        <v>12</v>
      </c>
      <c r="E29" s="16">
        <v>0</v>
      </c>
      <c r="F29" s="15">
        <v>131.88</v>
      </c>
      <c r="G29" s="15">
        <v>0</v>
      </c>
      <c r="H29" s="17">
        <f t="shared" si="3"/>
        <v>0</v>
      </c>
      <c r="I29" s="17">
        <f t="shared" si="4"/>
        <v>0.311974033212011</v>
      </c>
      <c r="J29" s="15">
        <f t="shared" si="5"/>
        <v>41.143135500000007</v>
      </c>
      <c r="K29" s="15">
        <f t="shared" si="6"/>
        <v>3.4285946250000006</v>
      </c>
      <c r="L29" s="16">
        <v>17</v>
      </c>
      <c r="M29" s="18">
        <f t="shared" si="7"/>
        <v>0.70588235294117652</v>
      </c>
      <c r="N29" s="16">
        <v>11</v>
      </c>
      <c r="O29" s="19">
        <f t="shared" ref="O29:P29" si="24">D29/7</f>
        <v>1.7142857142857142</v>
      </c>
      <c r="P29" s="19">
        <f t="shared" si="24"/>
        <v>0</v>
      </c>
      <c r="Q29" s="16">
        <f t="shared" si="9"/>
        <v>6</v>
      </c>
      <c r="R29" s="16"/>
      <c r="S29" s="27">
        <v>34.666666666666657</v>
      </c>
      <c r="T29" s="2">
        <v>1400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>
        <f t="shared" si="11"/>
        <v>0</v>
      </c>
      <c r="Z29" s="2">
        <v>0</v>
      </c>
      <c r="AA29" s="2" t="s">
        <v>40</v>
      </c>
      <c r="AB29" s="25">
        <f t="shared" si="12"/>
        <v>-0.69</v>
      </c>
      <c r="AC29" s="26">
        <v>1.9084722222222222E-2</v>
      </c>
      <c r="AD29" s="24">
        <f t="shared" si="13"/>
        <v>-0.47406449999999994</v>
      </c>
      <c r="AE29" s="24">
        <v>-3.64</v>
      </c>
      <c r="AF29" s="24">
        <v>-2.2334000000000001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10.99</v>
      </c>
      <c r="D30" s="16">
        <v>22</v>
      </c>
      <c r="E30" s="16">
        <v>0</v>
      </c>
      <c r="F30" s="15">
        <v>241.78</v>
      </c>
      <c r="G30" s="15">
        <v>0</v>
      </c>
      <c r="H30" s="17">
        <f t="shared" si="3"/>
        <v>0</v>
      </c>
      <c r="I30" s="17">
        <f t="shared" si="4"/>
        <v>0.31197403321201089</v>
      </c>
      <c r="J30" s="15">
        <f t="shared" si="5"/>
        <v>75.429081749999995</v>
      </c>
      <c r="K30" s="15">
        <f t="shared" si="6"/>
        <v>3.4285946249999997</v>
      </c>
      <c r="L30" s="16">
        <v>18</v>
      </c>
      <c r="M30" s="18">
        <f t="shared" si="7"/>
        <v>1.2222222222222223</v>
      </c>
      <c r="N30" s="16">
        <v>0</v>
      </c>
      <c r="O30" s="19">
        <f t="shared" ref="O30:P30" si="25">D30/7</f>
        <v>3.1428571428571428</v>
      </c>
      <c r="P30" s="19">
        <f t="shared" si="25"/>
        <v>0</v>
      </c>
      <c r="Q30" s="16">
        <f t="shared" si="9"/>
        <v>0</v>
      </c>
      <c r="R30" s="16"/>
      <c r="S30" s="27">
        <v>0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Summary!A1:AD2000""),9,FALSE),"""")"),1400)</f>
        <v>1400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>
        <f t="shared" si="11"/>
        <v>0</v>
      </c>
      <c r="Z30" s="2">
        <v>0</v>
      </c>
      <c r="AA30" s="2" t="s">
        <v>40</v>
      </c>
      <c r="AB30" s="25">
        <f t="shared" si="12"/>
        <v>-0.69</v>
      </c>
      <c r="AC30" s="26">
        <v>1.9084722222222222E-2</v>
      </c>
      <c r="AD30" s="24">
        <f t="shared" si="13"/>
        <v>-0.86911824999999987</v>
      </c>
      <c r="AE30" s="24">
        <v>-3.64</v>
      </c>
      <c r="AF30" s="24">
        <v>-2.2334000000000001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10.99</v>
      </c>
      <c r="D31" s="16">
        <v>1</v>
      </c>
      <c r="E31" s="16">
        <v>0</v>
      </c>
      <c r="F31" s="15">
        <v>10.99</v>
      </c>
      <c r="G31" s="15">
        <v>0</v>
      </c>
      <c r="H31" s="17">
        <f t="shared" ref="H31" si="26">G31/F31*-1</f>
        <v>0</v>
      </c>
      <c r="I31" s="17">
        <f t="shared" ref="I31" si="27">J31/F31</f>
        <v>0.31197403321201095</v>
      </c>
      <c r="J31" s="35">
        <f t="shared" ref="J31" si="28">F31*0.85+G31+AF31*D31+D31*AE31+AG31+AD31</f>
        <v>3.4285946250000001</v>
      </c>
      <c r="K31" s="35">
        <f t="shared" ref="K31" si="29">J31/D31</f>
        <v>3.4285946250000001</v>
      </c>
      <c r="L31" s="16">
        <v>4</v>
      </c>
      <c r="M31" s="18">
        <f t="shared" si="7"/>
        <v>0.25</v>
      </c>
      <c r="N31" s="16">
        <v>0</v>
      </c>
      <c r="O31" s="19">
        <f t="shared" ref="O31" si="30">D31/7</f>
        <v>0.14285714285714285</v>
      </c>
      <c r="P31" s="19">
        <f t="shared" ref="P31" si="31">E31/7</f>
        <v>0</v>
      </c>
      <c r="Q31" s="16">
        <f t="shared" ref="Q31" si="32">ROUNDDOWN(N31/(O31+P31),0)</f>
        <v>0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3">IFERROR(W31/D31,0)</f>
        <v>0</v>
      </c>
      <c r="Y31" s="24">
        <f t="shared" ref="Y31" si="34">IFERROR(G31/(W31+Z31)*-1,0)</f>
        <v>0</v>
      </c>
      <c r="Z31" s="2">
        <v>0</v>
      </c>
      <c r="AA31" s="2" t="s">
        <v>40</v>
      </c>
      <c r="AB31" s="25">
        <f t="shared" si="12"/>
        <v>-0.69</v>
      </c>
      <c r="AC31" s="26">
        <v>1.9084722222222222E-2</v>
      </c>
      <c r="AD31" s="24">
        <f t="shared" si="13"/>
        <v>-3.9505374999999995E-2</v>
      </c>
      <c r="AE31" s="24">
        <v>-3.64</v>
      </c>
      <c r="AF31" s="24">
        <v>-2.2334000000000001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88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8.4564705882352946</v>
      </c>
      <c r="D3" s="6">
        <f>SUM(D4:D99766)</f>
        <v>181</v>
      </c>
      <c r="E3" s="6"/>
      <c r="F3" s="5">
        <f t="shared" ref="F3:G3" si="0">SUM(F4:F99766)</f>
        <v>2292.1899999999996</v>
      </c>
      <c r="G3" s="5">
        <f t="shared" si="0"/>
        <v>-26.25</v>
      </c>
      <c r="H3" s="7">
        <f>G3/F3*-1</f>
        <v>1.1451930250110159E-2</v>
      </c>
      <c r="I3" s="7">
        <f ca="1">J3/F3</f>
        <v>0.27658381819447231</v>
      </c>
      <c r="J3" s="5">
        <f ca="1">SUM(J4:J99766)</f>
        <v>633.98266222718735</v>
      </c>
      <c r="K3" s="5">
        <f ca="1">J3/D3</f>
        <v>3.5026666421391566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</v>
      </c>
      <c r="X3" s="13">
        <f>AVERAGE(X4:X99766)</f>
        <v>7.3236889692585891E-2</v>
      </c>
      <c r="Y3" s="11">
        <f>ROUND(AVERAGE(Y4:Y99766),2)</f>
        <v>1.31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SKUs!B2:BZ3000""),48,FALSE),"""")*-1"),-2.288)</f>
        <v>-2.2879999999999998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11.99</v>
      </c>
      <c r="D18" s="16">
        <v>1</v>
      </c>
      <c r="E18" s="16">
        <v>0</v>
      </c>
      <c r="F18" s="15">
        <v>11.99</v>
      </c>
      <c r="G18" s="15">
        <v>-10.3</v>
      </c>
      <c r="H18" s="17">
        <f t="shared" ref="H18:H30" si="3">G18/F18*-1</f>
        <v>0.85904920767306092</v>
      </c>
      <c r="I18" s="17">
        <f t="shared" ref="I18:I30" si="4">J18/F18</f>
        <v>-0.59466099179003351</v>
      </c>
      <c r="J18" s="15">
        <f t="shared" ref="J18:J30" si="5">F18*0.85+G18+AF18*D18+D18*AE18+AG18+AD18</f>
        <v>-7.1299852915625017</v>
      </c>
      <c r="K18" s="15">
        <f t="shared" ref="K18:K30" si="6">J18/D18</f>
        <v>-7.1299852915625017</v>
      </c>
      <c r="L18" s="16">
        <v>3</v>
      </c>
      <c r="M18" s="18">
        <f t="shared" ref="M18:M31" si="7">IFERROR(D18/L18,"-")</f>
        <v>0.33333333333333331</v>
      </c>
      <c r="N18" s="16">
        <v>0</v>
      </c>
      <c r="O18" s="19">
        <f t="shared" ref="O18:P18" si="8">D18/7</f>
        <v>0.14285714285714285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1</v>
      </c>
      <c r="X18" s="23">
        <f t="shared" ref="X18:X30" si="10">IFERROR(W18/D18,0)</f>
        <v>1</v>
      </c>
      <c r="Y18" s="24">
        <f t="shared" ref="Y18:Y30" si="11">IFERROR(G18/(W18+Z18)*-1,0)</f>
        <v>10.3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2.487212152777778E-2</v>
      </c>
      <c r="AD18" s="24">
        <f t="shared" ref="AD18:AD31" si="13">IFERROR(AB18*AC18*D18*3,0)</f>
        <v>-5.1485291562500007E-2</v>
      </c>
      <c r="AE18" s="24">
        <v>-4.9000000000000004</v>
      </c>
      <c r="AF18" s="24">
        <v>-2.0699999999999998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12.914050632911392</v>
      </c>
      <c r="D19" s="28">
        <v>79</v>
      </c>
      <c r="E19" s="16">
        <v>0</v>
      </c>
      <c r="F19" s="15">
        <v>1020.21</v>
      </c>
      <c r="G19" s="15">
        <v>-15.95</v>
      </c>
      <c r="H19" s="17">
        <f t="shared" si="3"/>
        <v>1.5634036129816408E-2</v>
      </c>
      <c r="I19" s="17">
        <f t="shared" ca="1" si="4"/>
        <v>0.273776146054795</v>
      </c>
      <c r="J19" s="15">
        <f t="shared" ca="1" si="5"/>
        <v>279.30916196656244</v>
      </c>
      <c r="K19" s="15">
        <f t="shared" ca="1" si="6"/>
        <v>3.5355590122349678</v>
      </c>
      <c r="L19" s="16">
        <v>67</v>
      </c>
      <c r="M19" s="18">
        <f t="shared" si="7"/>
        <v>1.1791044776119404</v>
      </c>
      <c r="N19" s="16">
        <v>69</v>
      </c>
      <c r="O19" s="19">
        <f t="shared" ref="O19:P19" si="14">D19/7</f>
        <v>11.285714285714286</v>
      </c>
      <c r="P19" s="19">
        <f t="shared" si="14"/>
        <v>0</v>
      </c>
      <c r="Q19" s="16">
        <f t="shared" si="9"/>
        <v>6</v>
      </c>
      <c r="R19" s="16"/>
      <c r="S19" s="27">
        <v>0.46280991735537191</v>
      </c>
      <c r="T19" s="2"/>
      <c r="U19" s="21"/>
      <c r="V19" s="22"/>
      <c r="W19" s="2">
        <v>2</v>
      </c>
      <c r="X19" s="23">
        <f t="shared" si="10"/>
        <v>2.5316455696202531E-2</v>
      </c>
      <c r="Y19" s="24">
        <f t="shared" si="11"/>
        <v>7.9749999999999996</v>
      </c>
      <c r="Z19" s="2">
        <v>0</v>
      </c>
      <c r="AA19" s="2" t="s">
        <v>40</v>
      </c>
      <c r="AB19" s="25">
        <f t="shared" si="12"/>
        <v>-0.69</v>
      </c>
      <c r="AC19" s="26">
        <v>2.487212152777778E-2</v>
      </c>
      <c r="AD19" s="24">
        <f t="shared" si="13"/>
        <v>-4.0673380334375002</v>
      </c>
      <c r="AE19" s="24">
        <v>-4.9000000000000004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SKUs!B2:BZ3000""),48,false),"""")*-1"),-2.288)</f>
        <v>-2.2879999999999998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12.484949494949495</v>
      </c>
      <c r="D20" s="16">
        <v>99</v>
      </c>
      <c r="E20" s="16">
        <v>0</v>
      </c>
      <c r="F20" s="15">
        <v>1236.01</v>
      </c>
      <c r="G20" s="15">
        <v>0</v>
      </c>
      <c r="H20" s="17">
        <f t="shared" si="3"/>
        <v>0</v>
      </c>
      <c r="I20" s="17">
        <f t="shared" si="4"/>
        <v>0.28776422208178942</v>
      </c>
      <c r="J20" s="15">
        <f t="shared" si="5"/>
        <v>355.67945613531253</v>
      </c>
      <c r="K20" s="15">
        <f t="shared" si="6"/>
        <v>3.5927217791445711</v>
      </c>
      <c r="L20" s="16">
        <v>86</v>
      </c>
      <c r="M20" s="18">
        <f t="shared" si="7"/>
        <v>1.1511627906976745</v>
      </c>
      <c r="N20" s="16">
        <v>1</v>
      </c>
      <c r="O20" s="19">
        <f t="shared" ref="O20:P20" si="15">D20/7</f>
        <v>14.142857142857142</v>
      </c>
      <c r="P20" s="19">
        <f t="shared" si="15"/>
        <v>0</v>
      </c>
      <c r="Q20" s="16">
        <f t="shared" si="9"/>
        <v>0</v>
      </c>
      <c r="R20" s="16"/>
      <c r="S20" s="27">
        <v>0</v>
      </c>
      <c r="T20" s="2"/>
      <c r="U20" s="21"/>
      <c r="V20" s="22"/>
      <c r="W20" s="2">
        <v>0</v>
      </c>
      <c r="X20" s="23">
        <f t="shared" si="10"/>
        <v>0</v>
      </c>
      <c r="Y20" s="24">
        <f t="shared" si="11"/>
        <v>0</v>
      </c>
      <c r="Z20" s="2">
        <v>0</v>
      </c>
      <c r="AA20" s="2" t="s">
        <v>40</v>
      </c>
      <c r="AB20" s="25">
        <f t="shared" si="12"/>
        <v>-0.69</v>
      </c>
      <c r="AC20" s="26">
        <v>2.487212152777778E-2</v>
      </c>
      <c r="AD20" s="24">
        <f t="shared" si="13"/>
        <v>-5.0970438646875005</v>
      </c>
      <c r="AE20" s="24">
        <v>-4.9000000000000004</v>
      </c>
      <c r="AF20" s="24">
        <v>-2.0680000000000001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2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3"/>
        <v>#DIV/0!</v>
      </c>
      <c r="I21" s="17" t="e">
        <f t="shared" si="4"/>
        <v>#DIV/0!</v>
      </c>
      <c r="J21" s="15">
        <f t="shared" si="5"/>
        <v>0</v>
      </c>
      <c r="K21" s="15" t="e">
        <f t="shared" si="6"/>
        <v>#DIV/0!</v>
      </c>
      <c r="L21" s="16">
        <v>0</v>
      </c>
      <c r="M21" s="18" t="str">
        <f t="shared" si="7"/>
        <v>-</v>
      </c>
      <c r="N21" s="16">
        <v>0</v>
      </c>
      <c r="O21" s="19">
        <f t="shared" ref="O21:P21" si="16">D21/7</f>
        <v>0</v>
      </c>
      <c r="P21" s="19">
        <f t="shared" si="16"/>
        <v>0</v>
      </c>
      <c r="Q21" s="16" t="e">
        <f t="shared" si="9"/>
        <v>#DIV/0!</v>
      </c>
      <c r="R21" s="16"/>
      <c r="S21" s="27">
        <v>0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40</v>
      </c>
      <c r="AB21" s="25">
        <f t="shared" si="12"/>
        <v>-0.69</v>
      </c>
      <c r="AC21" s="26">
        <v>2.487212152777778E-2</v>
      </c>
      <c r="AD21" s="24">
        <f t="shared" si="13"/>
        <v>0</v>
      </c>
      <c r="AE21" s="24">
        <v>-4.9000000000000004</v>
      </c>
      <c r="AF21" s="24">
        <v>-2.0680000000000001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2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3"/>
        <v>#DIV/0!</v>
      </c>
      <c r="I22" s="17" t="e">
        <f t="shared" ca="1" si="4"/>
        <v>#DIV/0!</v>
      </c>
      <c r="J22" s="15">
        <f t="shared" ca="1" si="5"/>
        <v>0</v>
      </c>
      <c r="K22" s="15" t="e">
        <f t="shared" ca="1" si="6"/>
        <v>#DIV/0!</v>
      </c>
      <c r="L22" s="16">
        <v>0</v>
      </c>
      <c r="M22" s="18" t="str">
        <f t="shared" si="7"/>
        <v>-</v>
      </c>
      <c r="N22" s="16">
        <v>0</v>
      </c>
      <c r="O22" s="19">
        <f t="shared" ref="O22:P22" si="17">D22/7</f>
        <v>0</v>
      </c>
      <c r="P22" s="19">
        <f t="shared" si="17"/>
        <v>0</v>
      </c>
      <c r="Q22" s="16" t="e">
        <f t="shared" si="9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2.487212152777778E-2</v>
      </c>
      <c r="AD22" s="24">
        <f t="shared" si="13"/>
        <v>0</v>
      </c>
      <c r="AE22" s="24">
        <v>-4.9000000000000004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SKUs!B2:BZ3000""),48,false),"""")*-1"),-2.288)</f>
        <v>-2.2879999999999998</v>
      </c>
      <c r="AG22" s="24">
        <v>0</v>
      </c>
    </row>
    <row r="23" spans="1:33" ht="15.75" customHeight="1">
      <c r="A23" s="2" t="s">
        <v>51</v>
      </c>
      <c r="B23" s="2"/>
      <c r="C23" s="15">
        <f t="shared" si="2"/>
        <v>11.99</v>
      </c>
      <c r="D23" s="16">
        <v>1</v>
      </c>
      <c r="E23" s="16">
        <v>0</v>
      </c>
      <c r="F23" s="15">
        <v>11.99</v>
      </c>
      <c r="G23" s="15">
        <v>0</v>
      </c>
      <c r="H23" s="17">
        <f t="shared" si="3"/>
        <v>0</v>
      </c>
      <c r="I23" s="17">
        <f t="shared" si="4"/>
        <v>0.26455502155442034</v>
      </c>
      <c r="J23" s="15">
        <f t="shared" si="5"/>
        <v>3.1720147084374997</v>
      </c>
      <c r="K23" s="15">
        <f t="shared" si="6"/>
        <v>3.1720147084374997</v>
      </c>
      <c r="L23" s="16">
        <v>1</v>
      </c>
      <c r="M23" s="18">
        <f t="shared" si="7"/>
        <v>1</v>
      </c>
      <c r="N23" s="16">
        <v>0</v>
      </c>
      <c r="O23" s="19">
        <f t="shared" ref="O23:P23" si="18">D23/7</f>
        <v>0.14285714285714285</v>
      </c>
      <c r="P23" s="19">
        <f t="shared" si="18"/>
        <v>0</v>
      </c>
      <c r="Q23" s="16">
        <f t="shared" si="9"/>
        <v>0</v>
      </c>
      <c r="R23" s="16"/>
      <c r="S23" s="27">
        <v>0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2.487212152777778E-2</v>
      </c>
      <c r="AD23" s="24">
        <f t="shared" si="13"/>
        <v>-5.1485291562500007E-2</v>
      </c>
      <c r="AE23" s="24">
        <v>-4.9000000000000004</v>
      </c>
      <c r="AF23" s="24">
        <v>-2.0680000000000001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2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3"/>
        <v>#DIV/0!</v>
      </c>
      <c r="I24" s="17" t="e">
        <f t="shared" si="4"/>
        <v>#DIV/0!</v>
      </c>
      <c r="J24" s="15">
        <f t="shared" si="5"/>
        <v>0</v>
      </c>
      <c r="K24" s="15" t="e">
        <f t="shared" si="6"/>
        <v>#DIV/0!</v>
      </c>
      <c r="L24" s="16">
        <v>0</v>
      </c>
      <c r="M24" s="18" t="str">
        <f t="shared" si="7"/>
        <v>-</v>
      </c>
      <c r="N24" s="16">
        <v>0</v>
      </c>
      <c r="O24" s="19">
        <f t="shared" ref="O24:P24" si="19">D24/7</f>
        <v>0</v>
      </c>
      <c r="P24" s="19">
        <f t="shared" si="19"/>
        <v>0</v>
      </c>
      <c r="Q24" s="16" t="e">
        <f t="shared" si="9"/>
        <v>#DIV/0!</v>
      </c>
      <c r="R24" s="16"/>
      <c r="S24" s="27">
        <v>0</v>
      </c>
      <c r="T24" s="2">
        <v>980</v>
      </c>
      <c r="U24" s="21">
        <v>180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2.487212152777778E-2</v>
      </c>
      <c r="AD24" s="24">
        <f t="shared" si="13"/>
        <v>0</v>
      </c>
      <c r="AE24" s="24">
        <v>-4.9000000000000004</v>
      </c>
      <c r="AF24" s="24">
        <v>-2.0680000000000001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2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3"/>
        <v>#DIV/0!</v>
      </c>
      <c r="I25" s="17" t="e">
        <f t="shared" si="4"/>
        <v>#DIV/0!</v>
      </c>
      <c r="J25" s="15">
        <f t="shared" si="5"/>
        <v>0</v>
      </c>
      <c r="K25" s="15" t="e">
        <f t="shared" si="6"/>
        <v>#DIV/0!</v>
      </c>
      <c r="L25" s="16">
        <v>0</v>
      </c>
      <c r="M25" s="18" t="str">
        <f t="shared" si="7"/>
        <v>-</v>
      </c>
      <c r="N25" s="16">
        <v>0</v>
      </c>
      <c r="O25" s="19">
        <f t="shared" ref="O25:P25" si="20">D25/7</f>
        <v>0</v>
      </c>
      <c r="P25" s="19">
        <f t="shared" si="20"/>
        <v>0</v>
      </c>
      <c r="Q25" s="16" t="e">
        <f t="shared" si="9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2.487212152777778E-2</v>
      </c>
      <c r="AD25" s="24">
        <f t="shared" si="13"/>
        <v>0</v>
      </c>
      <c r="AE25" s="24">
        <v>-4.9000000000000004</v>
      </c>
      <c r="AF25" s="24">
        <v>-2.0680000000000001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2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3"/>
        <v>#DIV/0!</v>
      </c>
      <c r="I26" s="17" t="e">
        <f t="shared" si="4"/>
        <v>#DIV/0!</v>
      </c>
      <c r="J26" s="15">
        <f t="shared" si="5"/>
        <v>0</v>
      </c>
      <c r="K26" s="15" t="e">
        <f t="shared" si="6"/>
        <v>#DIV/0!</v>
      </c>
      <c r="L26" s="16">
        <v>0</v>
      </c>
      <c r="M26" s="18" t="str">
        <f t="shared" si="7"/>
        <v>-</v>
      </c>
      <c r="N26" s="16">
        <v>0</v>
      </c>
      <c r="O26" s="19">
        <f t="shared" ref="O26:P26" si="21">D26/7</f>
        <v>0</v>
      </c>
      <c r="P26" s="19">
        <f t="shared" si="21"/>
        <v>0</v>
      </c>
      <c r="Q26" s="16" t="e">
        <f t="shared" si="9"/>
        <v>#DIV/0!</v>
      </c>
      <c r="R26" s="16"/>
      <c r="S26" s="27">
        <v>0</v>
      </c>
      <c r="T26" s="2">
        <v>980</v>
      </c>
      <c r="U26" s="21">
        <v>180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40</v>
      </c>
      <c r="AB26" s="25">
        <f t="shared" si="12"/>
        <v>-0.69</v>
      </c>
      <c r="AC26" s="26">
        <v>2.487212152777778E-2</v>
      </c>
      <c r="AD26" s="24">
        <f t="shared" si="13"/>
        <v>0</v>
      </c>
      <c r="AE26" s="24">
        <v>-4.9000000000000004</v>
      </c>
      <c r="AF26" s="24">
        <v>-2.2879999999999998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0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0</v>
      </c>
      <c r="T27" s="2">
        <v>1480</v>
      </c>
      <c r="U27" s="21">
        <v>44384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2.487212152777778E-2</v>
      </c>
      <c r="AD27" s="24">
        <f t="shared" si="13"/>
        <v>0</v>
      </c>
      <c r="AE27" s="24">
        <v>-4.9000000000000004</v>
      </c>
      <c r="AF27" s="24">
        <v>-2.2879999999999998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2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3"/>
        <v>#DIV/0!</v>
      </c>
      <c r="I28" s="17" t="e">
        <f t="shared" si="4"/>
        <v>#DIV/0!</v>
      </c>
      <c r="J28" s="15">
        <f t="shared" si="5"/>
        <v>0</v>
      </c>
      <c r="K28" s="15" t="e">
        <f t="shared" si="6"/>
        <v>#DIV/0!</v>
      </c>
      <c r="L28" s="16">
        <v>0</v>
      </c>
      <c r="M28" s="18" t="str">
        <f t="shared" si="7"/>
        <v>-</v>
      </c>
      <c r="N28" s="16">
        <v>0</v>
      </c>
      <c r="O28" s="19">
        <f t="shared" ref="O28:P28" si="23">D28/7</f>
        <v>0</v>
      </c>
      <c r="P28" s="19">
        <f t="shared" si="23"/>
        <v>0</v>
      </c>
      <c r="Q28" s="16" t="e">
        <f t="shared" si="9"/>
        <v>#DIV/0!</v>
      </c>
      <c r="R28" s="16"/>
      <c r="S28" s="27">
        <v>0</v>
      </c>
      <c r="T28" s="2">
        <v>1300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>
        <f t="shared" si="11"/>
        <v>0</v>
      </c>
      <c r="Z28" s="2">
        <v>0</v>
      </c>
      <c r="AA28" s="2" t="s">
        <v>40</v>
      </c>
      <c r="AB28" s="25">
        <f t="shared" si="12"/>
        <v>-0.69</v>
      </c>
      <c r="AC28" s="26">
        <v>2.487212152777778E-2</v>
      </c>
      <c r="AD28" s="24">
        <f t="shared" si="13"/>
        <v>0</v>
      </c>
      <c r="AE28" s="24">
        <v>-4.9000000000000004</v>
      </c>
      <c r="AF28" s="24">
        <v>-2.2879999999999998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11.99</v>
      </c>
      <c r="D29" s="16">
        <v>1</v>
      </c>
      <c r="E29" s="16">
        <v>0</v>
      </c>
      <c r="F29" s="15">
        <v>11.99</v>
      </c>
      <c r="G29" s="15">
        <v>0</v>
      </c>
      <c r="H29" s="17">
        <f t="shared" si="3"/>
        <v>0</v>
      </c>
      <c r="I29" s="17">
        <f t="shared" si="4"/>
        <v>0.24620639770120925</v>
      </c>
      <c r="J29" s="15">
        <f t="shared" si="5"/>
        <v>2.952014708437499</v>
      </c>
      <c r="K29" s="15">
        <f t="shared" si="6"/>
        <v>2.952014708437499</v>
      </c>
      <c r="L29" s="16">
        <v>0</v>
      </c>
      <c r="M29" s="18" t="str">
        <f t="shared" si="7"/>
        <v>-</v>
      </c>
      <c r="N29" s="16">
        <v>0</v>
      </c>
      <c r="O29" s="19">
        <f t="shared" ref="O29:P29" si="24">D29/7</f>
        <v>0.14285714285714285</v>
      </c>
      <c r="P29" s="19">
        <f t="shared" si="24"/>
        <v>0</v>
      </c>
      <c r="Q29" s="16">
        <f t="shared" si="9"/>
        <v>0</v>
      </c>
      <c r="R29" s="16"/>
      <c r="S29" s="27">
        <v>0</v>
      </c>
      <c r="T29" s="2">
        <v>1300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>
        <f t="shared" si="11"/>
        <v>0</v>
      </c>
      <c r="Z29" s="2">
        <v>0</v>
      </c>
      <c r="AA29" s="2" t="s">
        <v>40</v>
      </c>
      <c r="AB29" s="25">
        <f t="shared" si="12"/>
        <v>-0.69</v>
      </c>
      <c r="AC29" s="26">
        <v>2.487212152777778E-2</v>
      </c>
      <c r="AD29" s="24">
        <f t="shared" si="13"/>
        <v>-5.1485291562500007E-2</v>
      </c>
      <c r="AE29" s="24">
        <v>-4.9000000000000004</v>
      </c>
      <c r="AF29" s="24">
        <v>-2.2879999999999998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2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3"/>
        <v>#DIV/0!</v>
      </c>
      <c r="I30" s="17" t="e">
        <f t="shared" si="4"/>
        <v>#DIV/0!</v>
      </c>
      <c r="J30" s="15">
        <f t="shared" si="5"/>
        <v>0</v>
      </c>
      <c r="K30" s="15" t="e">
        <f t="shared" si="6"/>
        <v>#DIV/0!</v>
      </c>
      <c r="L30" s="16">
        <v>0</v>
      </c>
      <c r="M30" s="18" t="str">
        <f t="shared" si="7"/>
        <v>-</v>
      </c>
      <c r="N30" s="16">
        <v>0</v>
      </c>
      <c r="O30" s="19">
        <f t="shared" ref="O30:P30" si="25">D30/7</f>
        <v>0</v>
      </c>
      <c r="P30" s="19">
        <f t="shared" si="25"/>
        <v>0</v>
      </c>
      <c r="Q30" s="16" t="e">
        <f t="shared" si="9"/>
        <v>#DIV/0!</v>
      </c>
      <c r="R30" s="16"/>
      <c r="S30" s="27">
        <v>0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Summary!A1:AD2000""),9,FALSE),"""")"),1300)</f>
        <v>1300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>
        <f t="shared" si="11"/>
        <v>0</v>
      </c>
      <c r="Z30" s="2">
        <v>0</v>
      </c>
      <c r="AA30" s="2" t="s">
        <v>40</v>
      </c>
      <c r="AB30" s="25">
        <f t="shared" si="12"/>
        <v>-0.69</v>
      </c>
      <c r="AC30" s="26">
        <v>2.487212152777778E-2</v>
      </c>
      <c r="AD30" s="24">
        <f t="shared" si="13"/>
        <v>0</v>
      </c>
      <c r="AE30" s="24">
        <v>-4.9000000000000004</v>
      </c>
      <c r="AF30" s="24">
        <v>-2.2879999999999998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2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26">G31/F31*-1</f>
        <v>#DIV/0!</v>
      </c>
      <c r="I31" s="17" t="e">
        <f t="shared" ref="I31" si="27">J31/F31</f>
        <v>#DIV/0!</v>
      </c>
      <c r="J31" s="35">
        <f t="shared" ref="J31" si="28">F31*0.85+G31+AF31*D31+D31*AE31+AG31+AD31</f>
        <v>0</v>
      </c>
      <c r="K31" s="35" t="e">
        <f t="shared" ref="K31" si="29">J31/D31</f>
        <v>#DIV/0!</v>
      </c>
      <c r="L31" s="16">
        <v>0</v>
      </c>
      <c r="M31" s="18" t="str">
        <f t="shared" si="7"/>
        <v>-</v>
      </c>
      <c r="N31" s="16">
        <v>0</v>
      </c>
      <c r="O31" s="19">
        <f t="shared" ref="O31" si="30">D31/7</f>
        <v>0</v>
      </c>
      <c r="P31" s="19">
        <f t="shared" ref="P31" si="31">E31/7</f>
        <v>0</v>
      </c>
      <c r="Q31" s="16" t="e">
        <f t="shared" ref="Q31" si="32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3">IFERROR(W31/D31,0)</f>
        <v>0</v>
      </c>
      <c r="Y31" s="24">
        <f t="shared" ref="Y31" si="34">IFERROR(G31/(W31+Z31)*-1,0)</f>
        <v>0</v>
      </c>
      <c r="Z31" s="2">
        <v>0</v>
      </c>
      <c r="AA31" s="2" t="s">
        <v>40</v>
      </c>
      <c r="AB31" s="25">
        <f t="shared" si="12"/>
        <v>-0.69</v>
      </c>
      <c r="AC31" s="26">
        <v>2.487212152777778E-2</v>
      </c>
      <c r="AD31" s="24">
        <f t="shared" si="13"/>
        <v>0</v>
      </c>
      <c r="AE31" s="24">
        <v>-4.9000000000000004</v>
      </c>
      <c r="AF31" s="24">
        <v>-2.2879999999999998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89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29.549019607843061</v>
      </c>
      <c r="D3" s="6">
        <f>SUM(D4:D99766)</f>
        <v>202</v>
      </c>
      <c r="E3" s="6"/>
      <c r="F3" s="5">
        <f t="shared" ref="F3:G3" si="0">SUM(F4:F99766)</f>
        <v>7405.9799999999977</v>
      </c>
      <c r="G3" s="5">
        <f t="shared" si="0"/>
        <v>-79.399999999999977</v>
      </c>
      <c r="H3" s="7">
        <f>G3/F3*-1</f>
        <v>1.0721065949408451E-2</v>
      </c>
      <c r="I3" s="7">
        <f ca="1">J3/F3</f>
        <v>0.15639347894927655</v>
      </c>
      <c r="J3" s="5">
        <f ca="1">SUM(J4:J99766)</f>
        <v>1158.2469772287627</v>
      </c>
      <c r="K3" s="5">
        <f ca="1">J3/D3</f>
        <v>5.7338959268750633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11</v>
      </c>
      <c r="X3" s="13">
        <f>AVERAGE(X4:X99766)</f>
        <v>1.3234059475940082E-2</v>
      </c>
      <c r="Y3" s="11">
        <f>ROUND(AVERAGE(Y4:Y99766),2)</f>
        <v>0.74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SKUs!B2:BZ3000""),48,FALSE),"""")*-1"),-17.9366666666666)</f>
        <v>-17.9366666666666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20.2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36.99</v>
      </c>
      <c r="D18" s="16">
        <v>1</v>
      </c>
      <c r="E18" s="16">
        <v>0</v>
      </c>
      <c r="F18" s="15">
        <v>36.99</v>
      </c>
      <c r="G18" s="15">
        <v>-22.24</v>
      </c>
      <c r="H18" s="17">
        <f t="shared" ref="H18:H30" si="3">G18/F18*-1</f>
        <v>0.601243579345769</v>
      </c>
      <c r="I18" s="17">
        <f t="shared" ref="I18:I30" si="4">J18/F18</f>
        <v>-0.38648564674574198</v>
      </c>
      <c r="J18" s="15">
        <f t="shared" ref="J18:J30" si="5">F18*0.85+G18+AF18*D18+D18*AE18+AG18+AD18</f>
        <v>-14.296104073124997</v>
      </c>
      <c r="K18" s="15">
        <f t="shared" ref="K18:K30" si="6">J18/D18</f>
        <v>-14.296104073124997</v>
      </c>
      <c r="L18" s="16">
        <v>9</v>
      </c>
      <c r="M18" s="18">
        <f t="shared" ref="M18:M31" si="7">IFERROR(D18/L18,"-")</f>
        <v>0.1111111111111111</v>
      </c>
      <c r="N18" s="16">
        <v>0</v>
      </c>
      <c r="O18" s="19">
        <f t="shared" ref="O18:P18" si="8">D18/7</f>
        <v>0.14285714285714285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0</v>
      </c>
      <c r="X18" s="23">
        <f t="shared" ref="X18:X30" si="10">IFERROR(W18/D18,0)</f>
        <v>0</v>
      </c>
      <c r="Y18" s="24">
        <f t="shared" ref="Y18:Y30" si="11">IFERROR(G18/(W18+Z18)*-1,0)</f>
        <v>0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0.22589568749999997</v>
      </c>
      <c r="AD18" s="24">
        <f t="shared" ref="AD18:AD31" si="13">IFERROR(AB18*AC18*D18*3,0)</f>
        <v>-0.46760407312499991</v>
      </c>
      <c r="AE18" s="24">
        <v>-7.32</v>
      </c>
      <c r="AF18" s="24">
        <v>-15.71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36.153934426229505</v>
      </c>
      <c r="D19" s="28">
        <v>61</v>
      </c>
      <c r="E19" s="16">
        <v>0</v>
      </c>
      <c r="F19" s="15">
        <v>2205.39</v>
      </c>
      <c r="G19" s="15">
        <v>-43.779999999999987</v>
      </c>
      <c r="H19" s="17">
        <f t="shared" si="3"/>
        <v>1.9851364157813352E-2</v>
      </c>
      <c r="I19" s="17">
        <f t="shared" ca="1" si="4"/>
        <v>0.11862799090986724</v>
      </c>
      <c r="J19" s="15">
        <f t="shared" ca="1" si="5"/>
        <v>261.62098487271209</v>
      </c>
      <c r="K19" s="15">
        <f t="shared" ca="1" si="6"/>
        <v>4.2888686044706903</v>
      </c>
      <c r="L19" s="16">
        <v>71</v>
      </c>
      <c r="M19" s="18">
        <f t="shared" si="7"/>
        <v>0.85915492957746475</v>
      </c>
      <c r="N19" s="16">
        <v>45</v>
      </c>
      <c r="O19" s="19">
        <f t="shared" ref="O19:P19" si="14">D19/7</f>
        <v>8.7142857142857135</v>
      </c>
      <c r="P19" s="19">
        <f t="shared" si="14"/>
        <v>0</v>
      </c>
      <c r="Q19" s="16">
        <f t="shared" si="9"/>
        <v>5</v>
      </c>
      <c r="R19" s="16"/>
      <c r="S19" s="27">
        <v>0.82978723404255317</v>
      </c>
      <c r="T19" s="2"/>
      <c r="U19" s="21"/>
      <c r="V19" s="22"/>
      <c r="W19" s="2">
        <v>9</v>
      </c>
      <c r="X19" s="23">
        <f t="shared" si="10"/>
        <v>0.14754098360655737</v>
      </c>
      <c r="Y19" s="24">
        <f t="shared" si="11"/>
        <v>3.6483333333333321</v>
      </c>
      <c r="Z19" s="2">
        <v>3</v>
      </c>
      <c r="AA19" s="2" t="s">
        <v>40</v>
      </c>
      <c r="AB19" s="25">
        <f t="shared" si="12"/>
        <v>-0.69</v>
      </c>
      <c r="AC19" s="26">
        <v>0.22589568749999997</v>
      </c>
      <c r="AD19" s="24">
        <f t="shared" si="13"/>
        <v>-28.523848460624997</v>
      </c>
      <c r="AE19" s="24">
        <v>-7.32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SKUs!B2:BZ3000""),48,false),"""")*-1"),-17.9366666666666)</f>
        <v>-17.9366666666666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35.99</v>
      </c>
      <c r="D20" s="16">
        <v>53</v>
      </c>
      <c r="E20" s="16">
        <v>0</v>
      </c>
      <c r="F20" s="15">
        <v>1907.47</v>
      </c>
      <c r="G20" s="15">
        <v>-13.38</v>
      </c>
      <c r="H20" s="17">
        <f t="shared" si="3"/>
        <v>7.0145270961011188E-3</v>
      </c>
      <c r="I20" s="17">
        <f t="shared" si="4"/>
        <v>0.19018550791941427</v>
      </c>
      <c r="J20" s="15">
        <f t="shared" si="5"/>
        <v>362.77315079104517</v>
      </c>
      <c r="K20" s="15">
        <f t="shared" si="6"/>
        <v>6.8447764300197198</v>
      </c>
      <c r="L20" s="16">
        <v>66</v>
      </c>
      <c r="M20" s="18">
        <f t="shared" si="7"/>
        <v>0.80303030303030298</v>
      </c>
      <c r="N20" s="16">
        <v>7</v>
      </c>
      <c r="O20" s="19">
        <f t="shared" ref="O20:P20" si="15">D20/7</f>
        <v>7.5714285714285712</v>
      </c>
      <c r="P20" s="19">
        <f t="shared" si="15"/>
        <v>0</v>
      </c>
      <c r="Q20" s="16">
        <f t="shared" si="9"/>
        <v>0</v>
      </c>
      <c r="R20" s="16"/>
      <c r="S20" s="27">
        <v>33</v>
      </c>
      <c r="T20" s="2"/>
      <c r="U20" s="21"/>
      <c r="V20" s="22"/>
      <c r="W20" s="2">
        <v>2</v>
      </c>
      <c r="X20" s="23">
        <f t="shared" si="10"/>
        <v>3.7735849056603772E-2</v>
      </c>
      <c r="Y20" s="24">
        <f t="shared" si="11"/>
        <v>6.69</v>
      </c>
      <c r="Z20" s="2">
        <v>0</v>
      </c>
      <c r="AA20" s="2" t="s">
        <v>40</v>
      </c>
      <c r="AB20" s="25">
        <f t="shared" si="12"/>
        <v>-0.69</v>
      </c>
      <c r="AC20" s="26">
        <v>0.22589568749999997</v>
      </c>
      <c r="AD20" s="24">
        <f t="shared" si="13"/>
        <v>-24.783015875624994</v>
      </c>
      <c r="AE20" s="24">
        <v>-7.32</v>
      </c>
      <c r="AF20" s="24">
        <v>-15.706666666666599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35.99</v>
      </c>
      <c r="D21" s="16">
        <v>2</v>
      </c>
      <c r="E21" s="16">
        <v>0</v>
      </c>
      <c r="F21" s="15">
        <v>71.98</v>
      </c>
      <c r="G21" s="15">
        <v>0</v>
      </c>
      <c r="H21" s="17">
        <f t="shared" si="3"/>
        <v>0</v>
      </c>
      <c r="I21" s="17">
        <f t="shared" si="4"/>
        <v>0.19720003501551542</v>
      </c>
      <c r="J21" s="15">
        <f t="shared" si="5"/>
        <v>14.1944585204168</v>
      </c>
      <c r="K21" s="15">
        <f t="shared" si="6"/>
        <v>7.0972292602084002</v>
      </c>
      <c r="L21" s="16">
        <v>8</v>
      </c>
      <c r="M21" s="18">
        <f t="shared" si="7"/>
        <v>0.25</v>
      </c>
      <c r="N21" s="16">
        <v>2</v>
      </c>
      <c r="O21" s="19">
        <f t="shared" ref="O21:P21" si="16">D21/7</f>
        <v>0.2857142857142857</v>
      </c>
      <c r="P21" s="19">
        <f t="shared" si="16"/>
        <v>0</v>
      </c>
      <c r="Q21" s="16">
        <f t="shared" si="9"/>
        <v>7</v>
      </c>
      <c r="R21" s="16"/>
      <c r="S21" s="27">
        <v>69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40</v>
      </c>
      <c r="AB21" s="25">
        <f t="shared" si="12"/>
        <v>-0.69</v>
      </c>
      <c r="AC21" s="26">
        <v>0.22589568749999997</v>
      </c>
      <c r="AD21" s="24">
        <f t="shared" si="13"/>
        <v>-0.93520814624999982</v>
      </c>
      <c r="AE21" s="24">
        <v>-7.32</v>
      </c>
      <c r="AF21" s="24">
        <v>-15.706666666666599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2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3"/>
        <v>#DIV/0!</v>
      </c>
      <c r="I22" s="17" t="e">
        <f t="shared" ca="1" si="4"/>
        <v>#DIV/0!</v>
      </c>
      <c r="J22" s="15">
        <f t="shared" ca="1" si="5"/>
        <v>0</v>
      </c>
      <c r="K22" s="15" t="e">
        <f t="shared" ca="1" si="6"/>
        <v>#DIV/0!</v>
      </c>
      <c r="L22" s="16">
        <v>0</v>
      </c>
      <c r="M22" s="18" t="str">
        <f t="shared" si="7"/>
        <v>-</v>
      </c>
      <c r="N22" s="16">
        <v>0</v>
      </c>
      <c r="O22" s="19">
        <f t="shared" ref="O22:P22" si="17">D22/7</f>
        <v>0</v>
      </c>
      <c r="P22" s="19">
        <f t="shared" si="17"/>
        <v>0</v>
      </c>
      <c r="Q22" s="16" t="e">
        <f t="shared" si="9"/>
        <v>#DIV/0!</v>
      </c>
      <c r="R22" s="16"/>
      <c r="S22" s="27">
        <v>2.8536585365853662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0.22589568749999997</v>
      </c>
      <c r="AD22" s="24">
        <f t="shared" si="13"/>
        <v>0</v>
      </c>
      <c r="AE22" s="24">
        <v>-7.32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SKUs!B2:BZ3000""),48,false),"""")*-1"),-17.9366666666666)</f>
        <v>-17.9366666666666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2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3"/>
        <v>#DIV/0!</v>
      </c>
      <c r="I23" s="17" t="e">
        <f t="shared" si="4"/>
        <v>#DIV/0!</v>
      </c>
      <c r="J23" s="15">
        <f t="shared" si="5"/>
        <v>0</v>
      </c>
      <c r="K23" s="15" t="e">
        <f t="shared" si="6"/>
        <v>#DIV/0!</v>
      </c>
      <c r="L23" s="16">
        <v>0</v>
      </c>
      <c r="M23" s="18" t="str">
        <f t="shared" si="7"/>
        <v>-</v>
      </c>
      <c r="N23" s="16">
        <v>0</v>
      </c>
      <c r="O23" s="19">
        <f t="shared" ref="O23:P23" si="18">D23/7</f>
        <v>0</v>
      </c>
      <c r="P23" s="19">
        <f t="shared" si="18"/>
        <v>0</v>
      </c>
      <c r="Q23" s="16" t="e">
        <f t="shared" si="9"/>
        <v>#DIV/0!</v>
      </c>
      <c r="R23" s="16"/>
      <c r="S23" s="27">
        <v>3.1339285714285712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0.22589568749999997</v>
      </c>
      <c r="AD23" s="24">
        <f t="shared" si="13"/>
        <v>0</v>
      </c>
      <c r="AE23" s="24">
        <v>-7.32</v>
      </c>
      <c r="AF23" s="24">
        <v>-15.706666666666599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2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3"/>
        <v>#DIV/0!</v>
      </c>
      <c r="I24" s="17" t="e">
        <f t="shared" si="4"/>
        <v>#DIV/0!</v>
      </c>
      <c r="J24" s="15">
        <f t="shared" si="5"/>
        <v>0</v>
      </c>
      <c r="K24" s="15" t="e">
        <f t="shared" si="6"/>
        <v>#DIV/0!</v>
      </c>
      <c r="L24" s="16">
        <v>0</v>
      </c>
      <c r="M24" s="18" t="str">
        <f t="shared" si="7"/>
        <v>-</v>
      </c>
      <c r="N24" s="16">
        <v>1</v>
      </c>
      <c r="O24" s="19">
        <f t="shared" ref="O24:P24" si="19">D24/7</f>
        <v>0</v>
      </c>
      <c r="P24" s="19">
        <f t="shared" si="19"/>
        <v>0</v>
      </c>
      <c r="Q24" s="16" t="e">
        <f t="shared" si="9"/>
        <v>#DIV/0!</v>
      </c>
      <c r="R24" s="16"/>
      <c r="S24" s="27">
        <v>39</v>
      </c>
      <c r="T24" s="2">
        <v>660</v>
      </c>
      <c r="U24" s="21">
        <v>156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0.22589568749999997</v>
      </c>
      <c r="AD24" s="24">
        <f t="shared" si="13"/>
        <v>0</v>
      </c>
      <c r="AE24" s="24">
        <v>-7.32</v>
      </c>
      <c r="AF24" s="24">
        <v>-15.706666666666599</v>
      </c>
      <c r="AG24" s="24">
        <v>0</v>
      </c>
    </row>
    <row r="25" spans="1:33" ht="15.75" customHeight="1">
      <c r="A25" s="2" t="s">
        <v>54</v>
      </c>
      <c r="B25" s="2"/>
      <c r="C25" s="15">
        <f t="shared" si="2"/>
        <v>35.99</v>
      </c>
      <c r="D25" s="16">
        <v>1</v>
      </c>
      <c r="E25" s="16">
        <v>0</v>
      </c>
      <c r="F25" s="15">
        <v>35.99</v>
      </c>
      <c r="G25" s="15">
        <v>0</v>
      </c>
      <c r="H25" s="17">
        <f t="shared" si="3"/>
        <v>0</v>
      </c>
      <c r="I25" s="17">
        <f t="shared" si="4"/>
        <v>0.19720003501551542</v>
      </c>
      <c r="J25" s="15">
        <f t="shared" si="5"/>
        <v>7.0972292602084002</v>
      </c>
      <c r="K25" s="15">
        <f t="shared" si="6"/>
        <v>7.0972292602084002</v>
      </c>
      <c r="L25" s="16">
        <v>1</v>
      </c>
      <c r="M25" s="18">
        <f t="shared" si="7"/>
        <v>1</v>
      </c>
      <c r="N25" s="16">
        <v>0</v>
      </c>
      <c r="O25" s="19">
        <f t="shared" ref="O25:P25" si="20">D25/7</f>
        <v>0.14285714285714285</v>
      </c>
      <c r="P25" s="19">
        <f t="shared" si="20"/>
        <v>0</v>
      </c>
      <c r="Q25" s="16">
        <f t="shared" si="9"/>
        <v>0</v>
      </c>
      <c r="R25" s="16"/>
      <c r="S25" s="27">
        <v>0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0.22589568749999997</v>
      </c>
      <c r="AD25" s="24">
        <f t="shared" si="13"/>
        <v>-0.46760407312499991</v>
      </c>
      <c r="AE25" s="24">
        <v>-7.32</v>
      </c>
      <c r="AF25" s="24">
        <v>-15.706666666666599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2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3"/>
        <v>#DIV/0!</v>
      </c>
      <c r="I26" s="17" t="e">
        <f t="shared" si="4"/>
        <v>#DIV/0!</v>
      </c>
      <c r="J26" s="15">
        <f t="shared" si="5"/>
        <v>0</v>
      </c>
      <c r="K26" s="15" t="e">
        <f t="shared" si="6"/>
        <v>#DIV/0!</v>
      </c>
      <c r="L26" s="16">
        <v>0</v>
      </c>
      <c r="M26" s="18" t="str">
        <f t="shared" si="7"/>
        <v>-</v>
      </c>
      <c r="N26" s="16">
        <v>0</v>
      </c>
      <c r="O26" s="19">
        <f t="shared" ref="O26:P26" si="21">D26/7</f>
        <v>0</v>
      </c>
      <c r="P26" s="19">
        <f t="shared" si="21"/>
        <v>0</v>
      </c>
      <c r="Q26" s="16" t="e">
        <f t="shared" si="9"/>
        <v>#DIV/0!</v>
      </c>
      <c r="R26" s="16"/>
      <c r="S26" s="27">
        <v>0</v>
      </c>
      <c r="T26" s="2">
        <v>660</v>
      </c>
      <c r="U26" s="21">
        <v>156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40</v>
      </c>
      <c r="AB26" s="25">
        <f t="shared" si="12"/>
        <v>-0.69</v>
      </c>
      <c r="AC26" s="26">
        <v>0.22589568749999997</v>
      </c>
      <c r="AD26" s="24">
        <f t="shared" si="13"/>
        <v>0</v>
      </c>
      <c r="AE26" s="24">
        <v>-7.32</v>
      </c>
      <c r="AF26" s="24">
        <v>-17.9366666666666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84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2.325123152709359</v>
      </c>
      <c r="T27" s="2">
        <v>960</v>
      </c>
      <c r="U27" s="21">
        <v>44384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0.22589568749999997</v>
      </c>
      <c r="AD27" s="24">
        <f t="shared" si="13"/>
        <v>0</v>
      </c>
      <c r="AE27" s="24">
        <v>-7.32</v>
      </c>
      <c r="AF27" s="24">
        <v>-17.9366666666666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36.859565217391307</v>
      </c>
      <c r="D28" s="16">
        <v>23</v>
      </c>
      <c r="E28" s="16">
        <v>0</v>
      </c>
      <c r="F28" s="15">
        <v>847.77</v>
      </c>
      <c r="G28" s="15">
        <v>0</v>
      </c>
      <c r="H28" s="17">
        <f t="shared" si="3"/>
        <v>0</v>
      </c>
      <c r="I28" s="17">
        <f t="shared" si="4"/>
        <v>0.15589873784728539</v>
      </c>
      <c r="J28" s="15">
        <f t="shared" si="5"/>
        <v>132.16627298479312</v>
      </c>
      <c r="K28" s="15">
        <f t="shared" si="6"/>
        <v>5.7463596949910052</v>
      </c>
      <c r="L28" s="16">
        <v>35</v>
      </c>
      <c r="M28" s="18">
        <f t="shared" si="7"/>
        <v>0.65714285714285714</v>
      </c>
      <c r="N28" s="16">
        <v>59</v>
      </c>
      <c r="O28" s="19">
        <f t="shared" ref="O28:P28" si="23">D28/7</f>
        <v>3.2857142857142856</v>
      </c>
      <c r="P28" s="19">
        <f t="shared" si="23"/>
        <v>0</v>
      </c>
      <c r="Q28" s="16">
        <f t="shared" si="9"/>
        <v>17</v>
      </c>
      <c r="R28" s="16"/>
      <c r="S28" s="27">
        <v>5</v>
      </c>
      <c r="T28" s="2">
        <v>804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>
        <f t="shared" si="11"/>
        <v>0</v>
      </c>
      <c r="Z28" s="2">
        <v>0</v>
      </c>
      <c r="AA28" s="2" t="s">
        <v>40</v>
      </c>
      <c r="AB28" s="25">
        <f t="shared" si="12"/>
        <v>-0.69</v>
      </c>
      <c r="AC28" s="26">
        <v>0.22589568749999997</v>
      </c>
      <c r="AD28" s="24">
        <f t="shared" si="13"/>
        <v>-10.754893681874997</v>
      </c>
      <c r="AE28" s="24">
        <v>-7.18</v>
      </c>
      <c r="AF28" s="24">
        <v>-17.9366666666666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37.575365853658532</v>
      </c>
      <c r="D29" s="16">
        <v>41</v>
      </c>
      <c r="E29" s="16">
        <v>0</v>
      </c>
      <c r="F29" s="15">
        <v>1540.59</v>
      </c>
      <c r="G29" s="15">
        <v>0</v>
      </c>
      <c r="H29" s="17">
        <f t="shared" si="3"/>
        <v>0</v>
      </c>
      <c r="I29" s="17">
        <f t="shared" si="4"/>
        <v>0.16912118063115059</v>
      </c>
      <c r="J29" s="15">
        <f t="shared" si="5"/>
        <v>260.54639966854427</v>
      </c>
      <c r="K29" s="15">
        <f t="shared" si="6"/>
        <v>6.3547902358181529</v>
      </c>
      <c r="L29" s="16">
        <v>44</v>
      </c>
      <c r="M29" s="18">
        <f t="shared" si="7"/>
        <v>0.93181818181818177</v>
      </c>
      <c r="N29" s="16">
        <v>1</v>
      </c>
      <c r="O29" s="19">
        <f t="shared" ref="O29:P29" si="24">D29/7</f>
        <v>5.8571428571428568</v>
      </c>
      <c r="P29" s="19">
        <f t="shared" si="24"/>
        <v>0</v>
      </c>
      <c r="Q29" s="16">
        <f t="shared" si="9"/>
        <v>0</v>
      </c>
      <c r="R29" s="16"/>
      <c r="S29" s="27">
        <v>36.210526315789473</v>
      </c>
      <c r="T29" s="2">
        <v>804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>
        <f t="shared" si="11"/>
        <v>0</v>
      </c>
      <c r="Z29" s="2">
        <v>0</v>
      </c>
      <c r="AA29" s="2" t="s">
        <v>40</v>
      </c>
      <c r="AB29" s="25">
        <f t="shared" si="12"/>
        <v>-0.69</v>
      </c>
      <c r="AC29" s="26">
        <v>0.22589568749999997</v>
      </c>
      <c r="AD29" s="24">
        <f t="shared" si="13"/>
        <v>-19.171766998124998</v>
      </c>
      <c r="AE29" s="24">
        <v>-7.18</v>
      </c>
      <c r="AF29" s="24">
        <v>-17.9366666666666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37.99</v>
      </c>
      <c r="D30" s="16">
        <v>18</v>
      </c>
      <c r="E30" s="16">
        <v>0</v>
      </c>
      <c r="F30" s="15">
        <v>683.82</v>
      </c>
      <c r="G30" s="15">
        <v>0</v>
      </c>
      <c r="H30" s="17">
        <f t="shared" si="3"/>
        <v>0</v>
      </c>
      <c r="I30" s="17">
        <f t="shared" si="4"/>
        <v>0.17655249434610168</v>
      </c>
      <c r="J30" s="15">
        <f t="shared" si="5"/>
        <v>120.73012668375125</v>
      </c>
      <c r="K30" s="15">
        <f t="shared" si="6"/>
        <v>6.7072292602084032</v>
      </c>
      <c r="L30" s="16">
        <v>31</v>
      </c>
      <c r="M30" s="18">
        <f t="shared" si="7"/>
        <v>0.58064516129032262</v>
      </c>
      <c r="N30" s="16">
        <v>9</v>
      </c>
      <c r="O30" s="19">
        <f t="shared" ref="O30:P30" si="25">D30/7</f>
        <v>2.5714285714285716</v>
      </c>
      <c r="P30" s="19">
        <f t="shared" si="25"/>
        <v>0</v>
      </c>
      <c r="Q30" s="16">
        <f t="shared" si="9"/>
        <v>3</v>
      </c>
      <c r="R30" s="16"/>
      <c r="S30" s="27">
        <v>5.2307692307692308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Summary!A1:AD2000""),9,FALSE),"""")"),804)</f>
        <v>804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>
        <f t="shared" si="11"/>
        <v>0</v>
      </c>
      <c r="Z30" s="2">
        <v>0</v>
      </c>
      <c r="AA30" s="2" t="s">
        <v>40</v>
      </c>
      <c r="AB30" s="25">
        <f t="shared" si="12"/>
        <v>-0.69</v>
      </c>
      <c r="AC30" s="26">
        <v>0.22589568749999997</v>
      </c>
      <c r="AD30" s="24">
        <f t="shared" si="13"/>
        <v>-8.4168733162499976</v>
      </c>
      <c r="AE30" s="24">
        <v>-7.18</v>
      </c>
      <c r="AF30" s="24">
        <v>-17.9366666666666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37.99</v>
      </c>
      <c r="D31" s="16">
        <v>2</v>
      </c>
      <c r="E31" s="16">
        <v>0</v>
      </c>
      <c r="F31" s="15">
        <v>75.98</v>
      </c>
      <c r="G31" s="15">
        <v>0</v>
      </c>
      <c r="H31" s="17">
        <f t="shared" ref="H31" si="26">G31/F31*-1</f>
        <v>0</v>
      </c>
      <c r="I31" s="17">
        <f t="shared" ref="I31" si="27">J31/F31</f>
        <v>0.1765524943461016</v>
      </c>
      <c r="J31" s="35">
        <f t="shared" ref="J31" si="28">F31*0.85+G31+AF31*D31+D31*AE31+AG31+AD31</f>
        <v>13.414458520416799</v>
      </c>
      <c r="K31" s="35">
        <f t="shared" ref="K31" si="29">J31/D31</f>
        <v>6.7072292602083996</v>
      </c>
      <c r="L31" s="16">
        <v>4</v>
      </c>
      <c r="M31" s="18">
        <f t="shared" si="7"/>
        <v>0.5</v>
      </c>
      <c r="N31" s="16">
        <v>1</v>
      </c>
      <c r="O31" s="19">
        <f t="shared" ref="O31" si="30">D31/7</f>
        <v>0.2857142857142857</v>
      </c>
      <c r="P31" s="19">
        <f t="shared" ref="P31" si="31">E31/7</f>
        <v>0</v>
      </c>
      <c r="Q31" s="16">
        <f t="shared" ref="Q31" si="32">ROUNDDOWN(N31/(O31+P31),0)</f>
        <v>3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3">IFERROR(W31/D31,0)</f>
        <v>0</v>
      </c>
      <c r="Y31" s="24">
        <f t="shared" ref="Y31" si="34">IFERROR(G31/(W31+Z31)*-1,0)</f>
        <v>0</v>
      </c>
      <c r="Z31" s="2">
        <v>0</v>
      </c>
      <c r="AA31" s="2" t="s">
        <v>40</v>
      </c>
      <c r="AB31" s="25">
        <f t="shared" si="12"/>
        <v>-0.69</v>
      </c>
      <c r="AC31" s="26">
        <v>0.22589568749999997</v>
      </c>
      <c r="AD31" s="24">
        <f t="shared" si="13"/>
        <v>-0.93520814624999982</v>
      </c>
      <c r="AE31" s="24">
        <v>-7.18</v>
      </c>
      <c r="AF31" s="24">
        <v>-17.9366666666666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90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12.13294117647059</v>
      </c>
      <c r="D3" s="6">
        <f>SUM(D4:D99766)</f>
        <v>160</v>
      </c>
      <c r="E3" s="6"/>
      <c r="F3" s="5">
        <f t="shared" ref="F3:G3" si="0">SUM(F4:F99766)</f>
        <v>2602.3999999999996</v>
      </c>
      <c r="G3" s="5">
        <f t="shared" si="0"/>
        <v>-72.050000000000011</v>
      </c>
      <c r="H3" s="7">
        <f>G3/F3*-1</f>
        <v>2.7685982170304341E-2</v>
      </c>
      <c r="I3" s="7">
        <f ca="1">J3/F3</f>
        <v>0.19319332362434677</v>
      </c>
      <c r="J3" s="5">
        <f ca="1">SUM(J4:J99766)</f>
        <v>502.76630539999996</v>
      </c>
      <c r="K3" s="5">
        <f ca="1">J3/D3</f>
        <v>3.14228940875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17</v>
      </c>
      <c r="X3" s="13">
        <f>AVERAGE(X4:X99766)</f>
        <v>0.12562675932441941</v>
      </c>
      <c r="Y3" s="11">
        <f>ROUND(AVERAGE(Y4:Y99766),2)</f>
        <v>1.18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SKUs!B2:BZ3000""),48,FALSE),"""")*-1"),-5.363)</f>
        <v>-5.3630000000000004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14.99</v>
      </c>
      <c r="D18" s="16">
        <v>1</v>
      </c>
      <c r="E18" s="16">
        <v>0</v>
      </c>
      <c r="F18" s="15">
        <v>14.99</v>
      </c>
      <c r="G18" s="15">
        <v>-7.71</v>
      </c>
      <c r="H18" s="17">
        <f t="shared" ref="H18:H30" si="3">G18/F18*-1</f>
        <v>0.51434289526350896</v>
      </c>
      <c r="I18" s="17">
        <f t="shared" ref="I18:I30" si="4">J18/F18</f>
        <v>-0.32428564651434288</v>
      </c>
      <c r="J18" s="15">
        <f t="shared" ref="J18:J30" si="5">F18*0.85+G18+AF18*D18+D18*AE18+AG18+AD18</f>
        <v>-4.8610418412499996</v>
      </c>
      <c r="K18" s="15">
        <f t="shared" ref="K18:K30" si="6">J18/D18</f>
        <v>-4.8610418412499996</v>
      </c>
      <c r="L18" s="16">
        <v>4</v>
      </c>
      <c r="M18" s="18">
        <f t="shared" ref="M18:M31" si="7">IFERROR(D18/L18,"-")</f>
        <v>0.25</v>
      </c>
      <c r="N18" s="16">
        <v>0</v>
      </c>
      <c r="O18" s="19">
        <f t="shared" ref="O18:P18" si="8">D18/7</f>
        <v>0.14285714285714285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1</v>
      </c>
      <c r="X18" s="23">
        <f t="shared" ref="X18:X30" si="10">IFERROR(W18/D18,0)</f>
        <v>1</v>
      </c>
      <c r="Y18" s="24">
        <f t="shared" ref="Y18:Y30" si="11">IFERROR(G18/(W18+Z18)*-1,0)</f>
        <v>3.855</v>
      </c>
      <c r="Z18" s="2">
        <v>1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6.4029875E-2</v>
      </c>
      <c r="AD18" s="24">
        <f t="shared" ref="AD18:AD31" si="13">IFERROR(AB18*AC18*D18*3,0)</f>
        <v>-0.13254184124999999</v>
      </c>
      <c r="AE18" s="24">
        <v>-5.42</v>
      </c>
      <c r="AF18" s="24">
        <v>-4.34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14.989999999999998</v>
      </c>
      <c r="D19" s="28">
        <v>29</v>
      </c>
      <c r="E19" s="16">
        <v>0</v>
      </c>
      <c r="F19" s="15">
        <v>434.71</v>
      </c>
      <c r="G19" s="15">
        <v>-39.840000000000003</v>
      </c>
      <c r="H19" s="17">
        <f t="shared" si="3"/>
        <v>9.1647305099951698E-2</v>
      </c>
      <c r="I19" s="17">
        <f t="shared" ca="1" si="4"/>
        <v>3.0164446651215704E-2</v>
      </c>
      <c r="J19" s="15">
        <f t="shared" ca="1" si="5"/>
        <v>13.112786603749978</v>
      </c>
      <c r="K19" s="15">
        <f t="shared" ca="1" si="6"/>
        <v>0.45216505530172335</v>
      </c>
      <c r="L19" s="16">
        <v>22</v>
      </c>
      <c r="M19" s="18">
        <f t="shared" si="7"/>
        <v>1.3181818181818181</v>
      </c>
      <c r="N19" s="16">
        <v>114</v>
      </c>
      <c r="O19" s="19">
        <f t="shared" ref="O19:P19" si="14">D19/7</f>
        <v>4.1428571428571432</v>
      </c>
      <c r="P19" s="19">
        <f t="shared" si="14"/>
        <v>0</v>
      </c>
      <c r="Q19" s="16">
        <f t="shared" si="9"/>
        <v>27</v>
      </c>
      <c r="R19" s="16"/>
      <c r="S19" s="27">
        <v>0.35761589403973509</v>
      </c>
      <c r="T19" s="2"/>
      <c r="U19" s="21"/>
      <c r="V19" s="22"/>
      <c r="W19" s="2">
        <v>11</v>
      </c>
      <c r="X19" s="23">
        <f t="shared" si="10"/>
        <v>0.37931034482758619</v>
      </c>
      <c r="Y19" s="24">
        <f t="shared" si="11"/>
        <v>3.0646153846153847</v>
      </c>
      <c r="Z19" s="2">
        <v>2</v>
      </c>
      <c r="AA19" s="2" t="s">
        <v>40</v>
      </c>
      <c r="AB19" s="25">
        <f t="shared" si="12"/>
        <v>-0.69</v>
      </c>
      <c r="AC19" s="26">
        <v>6.4029875E-2</v>
      </c>
      <c r="AD19" s="24">
        <f t="shared" si="13"/>
        <v>-3.8437133962499996</v>
      </c>
      <c r="AE19" s="24">
        <v>-5.42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SKUs!B2:BZ3000""),48,false),"""")*-1"),-5.363)</f>
        <v>-5.3630000000000004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15.49</v>
      </c>
      <c r="D20" s="16">
        <v>32</v>
      </c>
      <c r="E20" s="16">
        <v>0</v>
      </c>
      <c r="F20" s="15">
        <v>495.68</v>
      </c>
      <c r="G20" s="15">
        <v>-10.55</v>
      </c>
      <c r="H20" s="17">
        <f t="shared" si="3"/>
        <v>2.1283892834086507E-2</v>
      </c>
      <c r="I20" s="17">
        <f t="shared" si="4"/>
        <v>0.18988190179147829</v>
      </c>
      <c r="J20" s="15">
        <f t="shared" si="5"/>
        <v>94.120661079999962</v>
      </c>
      <c r="K20" s="15">
        <f t="shared" si="6"/>
        <v>2.9412706587499988</v>
      </c>
      <c r="L20" s="16">
        <v>31</v>
      </c>
      <c r="M20" s="18">
        <f t="shared" si="7"/>
        <v>1.032258064516129</v>
      </c>
      <c r="N20" s="16">
        <v>110</v>
      </c>
      <c r="O20" s="19">
        <f t="shared" ref="O20:P20" si="15">D20/7</f>
        <v>4.5714285714285712</v>
      </c>
      <c r="P20" s="19">
        <f t="shared" si="15"/>
        <v>0</v>
      </c>
      <c r="Q20" s="16">
        <f t="shared" si="9"/>
        <v>24</v>
      </c>
      <c r="R20" s="16"/>
      <c r="S20" s="27">
        <v>1.446428571428571</v>
      </c>
      <c r="T20" s="2"/>
      <c r="U20" s="21"/>
      <c r="V20" s="22"/>
      <c r="W20" s="2">
        <v>3</v>
      </c>
      <c r="X20" s="23">
        <f t="shared" si="10"/>
        <v>9.375E-2</v>
      </c>
      <c r="Y20" s="24">
        <f t="shared" si="11"/>
        <v>2.6375000000000002</v>
      </c>
      <c r="Z20" s="2">
        <v>1</v>
      </c>
      <c r="AA20" s="2" t="s">
        <v>40</v>
      </c>
      <c r="AB20" s="25">
        <f t="shared" si="12"/>
        <v>-0.69</v>
      </c>
      <c r="AC20" s="26">
        <v>6.4029875E-2</v>
      </c>
      <c r="AD20" s="24">
        <f t="shared" si="13"/>
        <v>-4.2413389199999996</v>
      </c>
      <c r="AE20" s="24">
        <v>-5.42</v>
      </c>
      <c r="AF20" s="24">
        <v>-4.343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16.990000000000002</v>
      </c>
      <c r="D21" s="16">
        <v>14</v>
      </c>
      <c r="E21" s="16">
        <v>0</v>
      </c>
      <c r="F21" s="15">
        <v>237.86</v>
      </c>
      <c r="G21" s="15">
        <v>0</v>
      </c>
      <c r="H21" s="17">
        <f t="shared" si="3"/>
        <v>0</v>
      </c>
      <c r="I21" s="17">
        <f t="shared" si="4"/>
        <v>0.2675666956297823</v>
      </c>
      <c r="J21" s="15">
        <f t="shared" si="5"/>
        <v>63.643414222500027</v>
      </c>
      <c r="K21" s="15">
        <f t="shared" si="6"/>
        <v>4.5459581587500022</v>
      </c>
      <c r="L21" s="16">
        <v>31</v>
      </c>
      <c r="M21" s="18">
        <f t="shared" si="7"/>
        <v>0.45161290322580644</v>
      </c>
      <c r="N21" s="16">
        <v>90</v>
      </c>
      <c r="O21" s="19">
        <f t="shared" ref="O21:P21" si="16">D21/7</f>
        <v>2</v>
      </c>
      <c r="P21" s="19">
        <f t="shared" si="16"/>
        <v>0</v>
      </c>
      <c r="Q21" s="16">
        <f t="shared" si="9"/>
        <v>45</v>
      </c>
      <c r="R21" s="16"/>
      <c r="S21" s="27">
        <v>2.419354838709677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40</v>
      </c>
      <c r="AB21" s="25">
        <f t="shared" si="12"/>
        <v>-0.69</v>
      </c>
      <c r="AC21" s="26">
        <v>6.4029875E-2</v>
      </c>
      <c r="AD21" s="24">
        <f t="shared" si="13"/>
        <v>-1.8555857774999998</v>
      </c>
      <c r="AE21" s="24">
        <v>-5.42</v>
      </c>
      <c r="AF21" s="24">
        <v>-4.343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16.989999999999998</v>
      </c>
      <c r="D22" s="16">
        <v>17</v>
      </c>
      <c r="E22" s="16">
        <v>0</v>
      </c>
      <c r="F22" s="15">
        <v>288.83</v>
      </c>
      <c r="G22" s="15">
        <v>0</v>
      </c>
      <c r="H22" s="17">
        <f t="shared" si="3"/>
        <v>0</v>
      </c>
      <c r="I22" s="17">
        <f t="shared" ca="1" si="4"/>
        <v>0.20753138073866978</v>
      </c>
      <c r="J22" s="15">
        <f t="shared" ca="1" si="5"/>
        <v>59.941288698749993</v>
      </c>
      <c r="K22" s="15">
        <f t="shared" ca="1" si="6"/>
        <v>3.5259581587499995</v>
      </c>
      <c r="L22" s="16">
        <v>18</v>
      </c>
      <c r="M22" s="18">
        <f t="shared" si="7"/>
        <v>0.94444444444444442</v>
      </c>
      <c r="N22" s="16">
        <v>76</v>
      </c>
      <c r="O22" s="19">
        <f t="shared" ref="O22:P22" si="17">D22/7</f>
        <v>2.4285714285714284</v>
      </c>
      <c r="P22" s="19">
        <f t="shared" si="17"/>
        <v>0</v>
      </c>
      <c r="Q22" s="16">
        <f t="shared" si="9"/>
        <v>31</v>
      </c>
      <c r="R22" s="16"/>
      <c r="S22" s="27">
        <v>1.032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6.4029875E-2</v>
      </c>
      <c r="AD22" s="24">
        <f t="shared" si="13"/>
        <v>-2.2532113012499999</v>
      </c>
      <c r="AE22" s="24">
        <v>-5.42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SKUs!B2:BZ3000""),48,false),"""")*-1"),-5.363)</f>
        <v>-5.3630000000000004</v>
      </c>
      <c r="AG22" s="24">
        <v>0</v>
      </c>
    </row>
    <row r="23" spans="1:33" ht="15.75" customHeight="1">
      <c r="A23" s="2" t="s">
        <v>51</v>
      </c>
      <c r="B23" s="2"/>
      <c r="C23" s="15">
        <f t="shared" si="2"/>
        <v>16.989999999999998</v>
      </c>
      <c r="D23" s="16">
        <v>19</v>
      </c>
      <c r="E23" s="16">
        <v>0</v>
      </c>
      <c r="F23" s="15">
        <v>322.81</v>
      </c>
      <c r="G23" s="15">
        <v>0</v>
      </c>
      <c r="H23" s="17">
        <f t="shared" si="3"/>
        <v>0</v>
      </c>
      <c r="I23" s="17">
        <f t="shared" si="4"/>
        <v>0.2675666956297823</v>
      </c>
      <c r="J23" s="15">
        <f t="shared" si="5"/>
        <v>86.373205016250026</v>
      </c>
      <c r="K23" s="15">
        <f t="shared" si="6"/>
        <v>4.5459581587500013</v>
      </c>
      <c r="L23" s="16">
        <v>20</v>
      </c>
      <c r="M23" s="18">
        <f t="shared" si="7"/>
        <v>0.95</v>
      </c>
      <c r="N23" s="16">
        <v>53</v>
      </c>
      <c r="O23" s="19">
        <f t="shared" ref="O23:P23" si="18">D23/7</f>
        <v>2.7142857142857144</v>
      </c>
      <c r="P23" s="19">
        <f t="shared" si="18"/>
        <v>0</v>
      </c>
      <c r="Q23" s="16">
        <f t="shared" si="9"/>
        <v>19</v>
      </c>
      <c r="R23" s="16"/>
      <c r="S23" s="27">
        <v>1.2435897435897441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6.4029875E-2</v>
      </c>
      <c r="AD23" s="24">
        <f t="shared" si="13"/>
        <v>-2.5182949837499997</v>
      </c>
      <c r="AE23" s="24">
        <v>-5.42</v>
      </c>
      <c r="AF23" s="24">
        <v>-4.343</v>
      </c>
      <c r="AG23" s="24">
        <v>0</v>
      </c>
    </row>
    <row r="24" spans="1:33" ht="15.75" customHeight="1">
      <c r="A24" s="2" t="s">
        <v>52</v>
      </c>
      <c r="B24" s="2"/>
      <c r="C24" s="15">
        <f t="shared" si="2"/>
        <v>16.989999999999998</v>
      </c>
      <c r="D24" s="16">
        <v>9</v>
      </c>
      <c r="E24" s="16">
        <v>0</v>
      </c>
      <c r="F24" s="15">
        <v>152.91</v>
      </c>
      <c r="G24" s="15">
        <v>0</v>
      </c>
      <c r="H24" s="17">
        <f t="shared" si="3"/>
        <v>0</v>
      </c>
      <c r="I24" s="17">
        <f t="shared" si="4"/>
        <v>0.29523002700117718</v>
      </c>
      <c r="J24" s="15">
        <f t="shared" si="5"/>
        <v>45.143623428749997</v>
      </c>
      <c r="K24" s="15">
        <f t="shared" si="6"/>
        <v>5.0159581587499993</v>
      </c>
      <c r="L24" s="16">
        <v>23</v>
      </c>
      <c r="M24" s="18">
        <f t="shared" si="7"/>
        <v>0.39130434782608697</v>
      </c>
      <c r="N24" s="16">
        <v>44</v>
      </c>
      <c r="O24" s="19">
        <f t="shared" ref="O24:P24" si="19">D24/7</f>
        <v>1.2857142857142858</v>
      </c>
      <c r="P24" s="19">
        <f t="shared" si="19"/>
        <v>0</v>
      </c>
      <c r="Q24" s="16">
        <f t="shared" si="9"/>
        <v>34</v>
      </c>
      <c r="R24" s="16"/>
      <c r="S24" s="27">
        <v>3.0249999999999999</v>
      </c>
      <c r="T24" s="2">
        <v>180</v>
      </c>
      <c r="U24" s="21">
        <v>72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6.4029875E-2</v>
      </c>
      <c r="AD24" s="24">
        <f t="shared" si="13"/>
        <v>-1.1928765712499998</v>
      </c>
      <c r="AE24" s="24">
        <v>-4.95</v>
      </c>
      <c r="AF24" s="24">
        <v>-4.343</v>
      </c>
      <c r="AG24" s="24">
        <v>0</v>
      </c>
    </row>
    <row r="25" spans="1:33" ht="15.75" customHeight="1">
      <c r="A25" s="2" t="s">
        <v>54</v>
      </c>
      <c r="B25" s="2"/>
      <c r="C25" s="15">
        <f t="shared" si="2"/>
        <v>16.990000000000002</v>
      </c>
      <c r="D25" s="16">
        <v>10</v>
      </c>
      <c r="E25" s="16">
        <v>0</v>
      </c>
      <c r="F25" s="15">
        <v>169.9</v>
      </c>
      <c r="G25" s="15">
        <v>0</v>
      </c>
      <c r="H25" s="17">
        <f t="shared" si="3"/>
        <v>0</v>
      </c>
      <c r="I25" s="17">
        <f t="shared" si="4"/>
        <v>0.29523002700117706</v>
      </c>
      <c r="J25" s="15">
        <f t="shared" si="5"/>
        <v>50.159581587499986</v>
      </c>
      <c r="K25" s="15">
        <f t="shared" si="6"/>
        <v>5.0159581587499984</v>
      </c>
      <c r="L25" s="16">
        <v>12</v>
      </c>
      <c r="M25" s="18">
        <f t="shared" si="7"/>
        <v>0.83333333333333337</v>
      </c>
      <c r="N25" s="16">
        <v>35</v>
      </c>
      <c r="O25" s="19">
        <f t="shared" ref="O25:P25" si="20">D25/7</f>
        <v>1.4285714285714286</v>
      </c>
      <c r="P25" s="19">
        <f t="shared" si="20"/>
        <v>0</v>
      </c>
      <c r="Q25" s="16">
        <f t="shared" si="9"/>
        <v>24</v>
      </c>
      <c r="R25" s="16"/>
      <c r="S25" s="27">
        <v>3.850746268656716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6.4029875E-2</v>
      </c>
      <c r="AD25" s="24">
        <f t="shared" si="13"/>
        <v>-1.3254184124999997</v>
      </c>
      <c r="AE25" s="24">
        <v>-4.95</v>
      </c>
      <c r="AF25" s="24">
        <v>-4.343</v>
      </c>
      <c r="AG25" s="24">
        <v>0</v>
      </c>
    </row>
    <row r="26" spans="1:33" ht="15.75" customHeight="1">
      <c r="A26" s="2" t="s">
        <v>55</v>
      </c>
      <c r="B26" s="2"/>
      <c r="C26" s="15">
        <f t="shared" si="2"/>
        <v>16.990000000000002</v>
      </c>
      <c r="D26" s="16">
        <v>10</v>
      </c>
      <c r="E26" s="16">
        <v>0</v>
      </c>
      <c r="F26" s="15">
        <v>169.9</v>
      </c>
      <c r="G26" s="15">
        <v>0</v>
      </c>
      <c r="H26" s="17">
        <f t="shared" si="3"/>
        <v>0</v>
      </c>
      <c r="I26" s="17">
        <f t="shared" si="4"/>
        <v>0.23519471211006471</v>
      </c>
      <c r="J26" s="15">
        <f t="shared" si="5"/>
        <v>39.959581587499997</v>
      </c>
      <c r="K26" s="15">
        <f t="shared" si="6"/>
        <v>3.9959581587499997</v>
      </c>
      <c r="L26" s="16">
        <v>18</v>
      </c>
      <c r="M26" s="18">
        <f t="shared" si="7"/>
        <v>0.55555555555555558</v>
      </c>
      <c r="N26" s="16">
        <v>27</v>
      </c>
      <c r="O26" s="19">
        <f t="shared" ref="O26:P26" si="21">D26/7</f>
        <v>1.4285714285714286</v>
      </c>
      <c r="P26" s="19">
        <f t="shared" si="21"/>
        <v>0</v>
      </c>
      <c r="Q26" s="16">
        <f t="shared" si="9"/>
        <v>18</v>
      </c>
      <c r="R26" s="16"/>
      <c r="S26" s="27">
        <v>2.0072202166064979</v>
      </c>
      <c r="T26" s="2">
        <v>180</v>
      </c>
      <c r="U26" s="21">
        <v>72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40</v>
      </c>
      <c r="AB26" s="25">
        <f t="shared" si="12"/>
        <v>-0.69</v>
      </c>
      <c r="AC26" s="26">
        <v>6.4029875E-2</v>
      </c>
      <c r="AD26" s="24">
        <f t="shared" si="13"/>
        <v>-1.3254184124999997</v>
      </c>
      <c r="AE26" s="24">
        <v>-4.95</v>
      </c>
      <c r="AF26" s="24">
        <v>-5.3630000000000004</v>
      </c>
      <c r="AG26" s="24">
        <v>0</v>
      </c>
    </row>
    <row r="27" spans="1:33" ht="15.75" customHeight="1">
      <c r="A27" s="2" t="s">
        <v>56</v>
      </c>
      <c r="B27" s="2"/>
      <c r="C27" s="15">
        <f t="shared" si="2"/>
        <v>16.989999999999998</v>
      </c>
      <c r="D27" s="16">
        <v>1</v>
      </c>
      <c r="E27" s="16">
        <v>0</v>
      </c>
      <c r="F27" s="15">
        <v>16.989999999999998</v>
      </c>
      <c r="G27" s="15">
        <v>0</v>
      </c>
      <c r="H27" s="17">
        <f t="shared" si="3"/>
        <v>0</v>
      </c>
      <c r="I27" s="17">
        <f t="shared" si="4"/>
        <v>0.23519471211006465</v>
      </c>
      <c r="J27" s="15">
        <f t="shared" si="5"/>
        <v>3.9959581587499979</v>
      </c>
      <c r="K27" s="15">
        <f t="shared" si="6"/>
        <v>3.9959581587499979</v>
      </c>
      <c r="L27" s="16">
        <v>7</v>
      </c>
      <c r="M27" s="18">
        <f t="shared" si="7"/>
        <v>0.14285714285714285</v>
      </c>
      <c r="N27" s="16">
        <v>55</v>
      </c>
      <c r="O27" s="19">
        <f t="shared" ref="O27:P27" si="22">D27/7</f>
        <v>0.14285714285714285</v>
      </c>
      <c r="P27" s="19">
        <f t="shared" si="22"/>
        <v>0</v>
      </c>
      <c r="Q27" s="16">
        <f t="shared" si="9"/>
        <v>385</v>
      </c>
      <c r="R27" s="16"/>
      <c r="S27" s="27">
        <v>1.8543046357615891</v>
      </c>
      <c r="T27" s="2">
        <v>480</v>
      </c>
      <c r="U27" s="21">
        <v>44384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6.4029875E-2</v>
      </c>
      <c r="AD27" s="24">
        <f t="shared" si="13"/>
        <v>-0.13254184124999999</v>
      </c>
      <c r="AE27" s="24">
        <v>-4.95</v>
      </c>
      <c r="AF27" s="24">
        <v>-5.3630000000000004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16.989999999999998</v>
      </c>
      <c r="D28" s="16">
        <v>6</v>
      </c>
      <c r="E28" s="16">
        <v>0</v>
      </c>
      <c r="F28" s="15">
        <v>101.94</v>
      </c>
      <c r="G28" s="15">
        <v>0</v>
      </c>
      <c r="H28" s="17">
        <f t="shared" si="3"/>
        <v>0</v>
      </c>
      <c r="I28" s="17">
        <f t="shared" si="4"/>
        <v>0.23519471211006471</v>
      </c>
      <c r="J28" s="15">
        <f t="shared" si="5"/>
        <v>23.975748952499995</v>
      </c>
      <c r="K28" s="15">
        <f t="shared" si="6"/>
        <v>3.9959581587499993</v>
      </c>
      <c r="L28" s="16">
        <v>4</v>
      </c>
      <c r="M28" s="18">
        <f t="shared" si="7"/>
        <v>1.5</v>
      </c>
      <c r="N28" s="16">
        <v>55</v>
      </c>
      <c r="O28" s="19">
        <f t="shared" ref="O28:P28" si="23">D28/7</f>
        <v>0.8571428571428571</v>
      </c>
      <c r="P28" s="19">
        <f t="shared" si="23"/>
        <v>0</v>
      </c>
      <c r="Q28" s="16">
        <f t="shared" si="9"/>
        <v>64</v>
      </c>
      <c r="R28" s="16"/>
      <c r="S28" s="27">
        <v>2.6606334841628958</v>
      </c>
      <c r="T28" s="2">
        <v>408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>
        <f t="shared" si="11"/>
        <v>0</v>
      </c>
      <c r="Z28" s="2">
        <v>0</v>
      </c>
      <c r="AA28" s="2" t="s">
        <v>40</v>
      </c>
      <c r="AB28" s="25">
        <f t="shared" si="12"/>
        <v>-0.69</v>
      </c>
      <c r="AC28" s="26">
        <v>6.4029875E-2</v>
      </c>
      <c r="AD28" s="24">
        <f t="shared" si="13"/>
        <v>-0.79525104749999986</v>
      </c>
      <c r="AE28" s="24">
        <v>-4.95</v>
      </c>
      <c r="AF28" s="24">
        <v>-5.3630000000000004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16.989999999999998</v>
      </c>
      <c r="D29" s="16">
        <v>3</v>
      </c>
      <c r="E29" s="16">
        <v>0</v>
      </c>
      <c r="F29" s="15">
        <v>50.97</v>
      </c>
      <c r="G29" s="15">
        <v>0</v>
      </c>
      <c r="H29" s="17">
        <f t="shared" si="3"/>
        <v>0</v>
      </c>
      <c r="I29" s="17">
        <f t="shared" si="4"/>
        <v>0.23519471211006471</v>
      </c>
      <c r="J29" s="15">
        <f t="shared" si="5"/>
        <v>11.987874476249997</v>
      </c>
      <c r="K29" s="15">
        <f t="shared" si="6"/>
        <v>3.9959581587499993</v>
      </c>
      <c r="L29" s="16">
        <v>5</v>
      </c>
      <c r="M29" s="18">
        <f t="shared" si="7"/>
        <v>0.6</v>
      </c>
      <c r="N29" s="16">
        <v>51</v>
      </c>
      <c r="O29" s="19">
        <f t="shared" ref="O29:P29" si="24">D29/7</f>
        <v>0.42857142857142855</v>
      </c>
      <c r="P29" s="19">
        <f t="shared" si="24"/>
        <v>0</v>
      </c>
      <c r="Q29" s="16">
        <f t="shared" si="9"/>
        <v>119</v>
      </c>
      <c r="R29" s="16"/>
      <c r="S29" s="27">
        <v>3.1413612565445028</v>
      </c>
      <c r="T29" s="2">
        <v>408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>
        <f t="shared" si="11"/>
        <v>0</v>
      </c>
      <c r="Z29" s="2">
        <v>0</v>
      </c>
      <c r="AA29" s="2" t="s">
        <v>40</v>
      </c>
      <c r="AB29" s="25">
        <f t="shared" si="12"/>
        <v>-0.69</v>
      </c>
      <c r="AC29" s="26">
        <v>6.4029875E-2</v>
      </c>
      <c r="AD29" s="24">
        <f t="shared" si="13"/>
        <v>-0.39762552374999993</v>
      </c>
      <c r="AE29" s="24">
        <v>-4.95</v>
      </c>
      <c r="AF29" s="24">
        <v>-5.3630000000000004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16.489999999999998</v>
      </c>
      <c r="D30" s="16">
        <v>2</v>
      </c>
      <c r="E30" s="16">
        <v>0</v>
      </c>
      <c r="F30" s="15">
        <v>32.979999999999997</v>
      </c>
      <c r="G30" s="15">
        <v>0</v>
      </c>
      <c r="H30" s="17">
        <f t="shared" si="3"/>
        <v>0</v>
      </c>
      <c r="I30" s="17">
        <f t="shared" si="4"/>
        <v>0.21655295080351714</v>
      </c>
      <c r="J30" s="15">
        <f t="shared" si="5"/>
        <v>7.1419163174999944</v>
      </c>
      <c r="K30" s="15">
        <f t="shared" si="6"/>
        <v>3.5709581587499972</v>
      </c>
      <c r="L30" s="16">
        <v>10</v>
      </c>
      <c r="M30" s="18">
        <f t="shared" si="7"/>
        <v>0.2</v>
      </c>
      <c r="N30" s="16">
        <v>51</v>
      </c>
      <c r="O30" s="19">
        <f t="shared" ref="O30:P30" si="25">D30/7</f>
        <v>0.2857142857142857</v>
      </c>
      <c r="P30" s="19">
        <f t="shared" si="25"/>
        <v>0</v>
      </c>
      <c r="Q30" s="16">
        <f t="shared" si="9"/>
        <v>178</v>
      </c>
      <c r="R30" s="16"/>
      <c r="S30" s="27">
        <v>1.7406340057636891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Summary!A1:AD2000""),9,FALSE),"""")"),408)</f>
        <v>408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>
        <f t="shared" si="11"/>
        <v>0</v>
      </c>
      <c r="Z30" s="2">
        <v>0</v>
      </c>
      <c r="AA30" s="2" t="s">
        <v>40</v>
      </c>
      <c r="AB30" s="25">
        <f t="shared" si="12"/>
        <v>-0.69</v>
      </c>
      <c r="AC30" s="26">
        <v>6.4029875E-2</v>
      </c>
      <c r="AD30" s="24">
        <f t="shared" si="13"/>
        <v>-0.26508368249999997</v>
      </c>
      <c r="AE30" s="24">
        <v>-4.95</v>
      </c>
      <c r="AF30" s="24">
        <v>-5.3630000000000004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15.99</v>
      </c>
      <c r="D31" s="16">
        <v>7</v>
      </c>
      <c r="E31" s="16">
        <v>0</v>
      </c>
      <c r="F31" s="15">
        <v>111.93</v>
      </c>
      <c r="G31" s="15">
        <v>-13.95</v>
      </c>
      <c r="H31" s="17">
        <f t="shared" ref="H31" si="26">G31/F31*-1</f>
        <v>0.12463146609488071</v>
      </c>
      <c r="I31" s="17">
        <f t="shared" ref="I31" si="27">J31/F31</f>
        <v>7.2113884671223066E-2</v>
      </c>
      <c r="J31" s="35">
        <f t="shared" ref="J31" si="28">F31*0.85+G31+AF31*D31+D31*AE31+AG31+AD31</f>
        <v>8.0717071112499976</v>
      </c>
      <c r="K31" s="35">
        <f t="shared" ref="K31" si="29">J31/D31</f>
        <v>1.1531010158928567</v>
      </c>
      <c r="L31" s="16">
        <v>20</v>
      </c>
      <c r="M31" s="18">
        <f t="shared" si="7"/>
        <v>0.35</v>
      </c>
      <c r="N31" s="16">
        <v>39</v>
      </c>
      <c r="O31" s="19">
        <f t="shared" ref="O31" si="30">D31/7</f>
        <v>1</v>
      </c>
      <c r="P31" s="19">
        <f t="shared" ref="P31" si="31">E31/7</f>
        <v>0</v>
      </c>
      <c r="Q31" s="16">
        <f t="shared" ref="Q31" si="32">ROUNDDOWN(N31/(O31+P31),0)</f>
        <v>39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1.848837209302326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2</v>
      </c>
      <c r="X31" s="23">
        <f t="shared" ref="X31" si="33">IFERROR(W31/D31,0)</f>
        <v>0.2857142857142857</v>
      </c>
      <c r="Y31" s="24">
        <f t="shared" ref="Y31" si="34">IFERROR(G31/(W31+Z31)*-1,0)</f>
        <v>6.9749999999999996</v>
      </c>
      <c r="Z31" s="2">
        <v>0</v>
      </c>
      <c r="AA31" s="2" t="s">
        <v>40</v>
      </c>
      <c r="AB31" s="25">
        <f t="shared" si="12"/>
        <v>-0.69</v>
      </c>
      <c r="AC31" s="26">
        <v>6.4029875E-2</v>
      </c>
      <c r="AD31" s="24">
        <f t="shared" si="13"/>
        <v>-0.92779288874999988</v>
      </c>
      <c r="AE31" s="24">
        <v>-4.95</v>
      </c>
      <c r="AF31" s="24">
        <v>-5.3630000000000004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91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16.79529411764706</v>
      </c>
      <c r="D3" s="6">
        <f>SUM(D4:D99766)</f>
        <v>202</v>
      </c>
      <c r="E3" s="6"/>
      <c r="F3" s="5">
        <f t="shared" ref="F3:G3" si="0">SUM(F4:F99766)</f>
        <v>4838.9799999999996</v>
      </c>
      <c r="G3" s="5">
        <f t="shared" si="0"/>
        <v>-63.72</v>
      </c>
      <c r="H3" s="7">
        <f>G3/F3*-1</f>
        <v>1.3168064344138641E-2</v>
      </c>
      <c r="I3" s="7">
        <f ca="1">J3/F3</f>
        <v>0.24882870682974531</v>
      </c>
      <c r="J3" s="5">
        <f ca="1">SUM(J4:J99766)</f>
        <v>1204.0771357750009</v>
      </c>
      <c r="K3" s="5">
        <f ca="1">J3/D3</f>
        <v>5.9607778998762422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9</v>
      </c>
      <c r="X3" s="13">
        <f>AVERAGE(X4:X99766)</f>
        <v>1.0619632468371963E-2</v>
      </c>
      <c r="Y3" s="11" t="e">
        <f>ROUND(AVERAGE(Y4:Y99766),2)</f>
        <v>#DIV/0!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SKUs!B2:BZ3000""),48,FALSE),"""")*-1"),-8.476)</f>
        <v>-8.4760000000000009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>
        <f t="shared" ref="J18:J30" si="2">F18*0.85+G18+AF18*D18+D18*AE18+AG18+AD18</f>
        <v>0</v>
      </c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customHeight="1">
      <c r="A19" s="2" t="s">
        <v>47</v>
      </c>
      <c r="B19" s="2"/>
      <c r="C19" s="15">
        <f t="shared" ref="C19:C31" si="3">IFERROR(F19/D19," - ")</f>
        <v>23.092941176470589</v>
      </c>
      <c r="D19" s="28">
        <v>68</v>
      </c>
      <c r="E19" s="16">
        <v>0</v>
      </c>
      <c r="F19" s="15">
        <v>1570.32</v>
      </c>
      <c r="G19" s="15">
        <v>-53.99</v>
      </c>
      <c r="H19" s="17">
        <f t="shared" ref="H19:H30" si="4">G19/F19*-1</f>
        <v>3.4381527332008763E-2</v>
      </c>
      <c r="I19" s="17">
        <f t="shared" ref="I19:I30" ca="1" si="5">J19/F19</f>
        <v>0.18844215277777773</v>
      </c>
      <c r="J19" s="15">
        <f t="shared" ca="1" si="2"/>
        <v>295.9144813499999</v>
      </c>
      <c r="K19" s="15">
        <f t="shared" ref="K19:K30" ca="1" si="6">J19/D19</f>
        <v>4.3516835492647044</v>
      </c>
      <c r="L19" s="16">
        <v>29</v>
      </c>
      <c r="M19" s="18">
        <f t="shared" ref="M19:M31" si="7">IFERROR(D19/L19,"-")</f>
        <v>2.3448275862068964</v>
      </c>
      <c r="N19" s="16">
        <v>133</v>
      </c>
      <c r="O19" s="19">
        <f t="shared" ref="O19:P19" si="8">D19/7</f>
        <v>9.7142857142857135</v>
      </c>
      <c r="P19" s="19">
        <f t="shared" si="8"/>
        <v>0</v>
      </c>
      <c r="Q19" s="16">
        <f t="shared" ref="Q19:Q30" si="9">ROUNDDOWN(N19/(O19+P19),0)</f>
        <v>13</v>
      </c>
      <c r="R19" s="16"/>
      <c r="S19" s="27">
        <v>0.42857142857142849</v>
      </c>
      <c r="T19" s="2"/>
      <c r="U19" s="21"/>
      <c r="V19" s="22"/>
      <c r="W19" s="2">
        <v>8</v>
      </c>
      <c r="X19" s="23">
        <f t="shared" ref="X19:X30" si="10">IFERROR(W19/D19,0)</f>
        <v>0.11764705882352941</v>
      </c>
      <c r="Y19" s="24"/>
      <c r="Z19" s="2">
        <v>3</v>
      </c>
      <c r="AA19" s="2" t="s">
        <v>40</v>
      </c>
      <c r="AB19" s="25">
        <f t="shared" ref="AB19:AB31" si="11">IF(OR(AA19="UsLargeStandardSize",AA19="UsSmallStandardSize"),-0.69,-0.48)</f>
        <v>-0.69</v>
      </c>
      <c r="AC19" s="26">
        <v>0.10016708333333334</v>
      </c>
      <c r="AD19" s="24">
        <f t="shared" ref="AD19:AD31" si="12">IFERROR(AB19*AC19*D19*3,0)</f>
        <v>-14.09951865</v>
      </c>
      <c r="AE19" s="24">
        <v>-5.8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SKUs!B2:BZ3000""),48,false),"""")*-1"),-8.476)</f>
        <v>-8.4760000000000009</v>
      </c>
      <c r="AG19" s="24">
        <v>0</v>
      </c>
    </row>
    <row r="20" spans="1:33" ht="15.75" customHeight="1">
      <c r="A20" s="2" t="s">
        <v>48</v>
      </c>
      <c r="B20" s="2"/>
      <c r="C20" s="15">
        <f t="shared" si="3"/>
        <v>23.35734693877551</v>
      </c>
      <c r="D20" s="16">
        <v>49</v>
      </c>
      <c r="E20" s="16">
        <v>0</v>
      </c>
      <c r="F20" s="15">
        <v>1144.51</v>
      </c>
      <c r="G20" s="15">
        <v>-9.73</v>
      </c>
      <c r="H20" s="17">
        <f t="shared" si="4"/>
        <v>8.501454771037387E-3</v>
      </c>
      <c r="I20" s="17">
        <f t="shared" si="5"/>
        <v>0.25267542680928995</v>
      </c>
      <c r="J20" s="15">
        <f t="shared" si="2"/>
        <v>289.18955273750043</v>
      </c>
      <c r="K20" s="15">
        <f t="shared" si="6"/>
        <v>5.901827606887764</v>
      </c>
      <c r="L20" s="16">
        <v>35</v>
      </c>
      <c r="M20" s="18">
        <f t="shared" si="7"/>
        <v>1.4</v>
      </c>
      <c r="N20" s="16">
        <v>84</v>
      </c>
      <c r="O20" s="19">
        <f t="shared" ref="O20:P20" si="13">D20/7</f>
        <v>7</v>
      </c>
      <c r="P20" s="19">
        <f t="shared" si="13"/>
        <v>0</v>
      </c>
      <c r="Q20" s="16">
        <f t="shared" si="9"/>
        <v>12</v>
      </c>
      <c r="R20" s="16"/>
      <c r="S20" s="27">
        <v>3.75</v>
      </c>
      <c r="T20" s="2"/>
      <c r="U20" s="21"/>
      <c r="V20" s="22"/>
      <c r="W20" s="2">
        <v>1</v>
      </c>
      <c r="X20" s="23">
        <f t="shared" si="10"/>
        <v>2.0408163265306121E-2</v>
      </c>
      <c r="Y20" s="24"/>
      <c r="Z20" s="2">
        <v>0</v>
      </c>
      <c r="AA20" s="2" t="s">
        <v>40</v>
      </c>
      <c r="AB20" s="25">
        <f t="shared" si="11"/>
        <v>-0.69</v>
      </c>
      <c r="AC20" s="26">
        <v>0.10016708333333334</v>
      </c>
      <c r="AD20" s="24">
        <f t="shared" si="12"/>
        <v>-10.159947262499999</v>
      </c>
      <c r="AE20" s="24">
        <v>-5.8</v>
      </c>
      <c r="AF20" s="24">
        <v>-7.7459999999999898</v>
      </c>
      <c r="AG20" s="24">
        <v>0</v>
      </c>
    </row>
    <row r="21" spans="1:33" ht="15.75" customHeight="1">
      <c r="A21" s="2" t="s">
        <v>49</v>
      </c>
      <c r="B21" s="2"/>
      <c r="C21" s="15">
        <f t="shared" si="3"/>
        <v>24.99</v>
      </c>
      <c r="D21" s="16">
        <v>29</v>
      </c>
      <c r="E21" s="16">
        <v>0</v>
      </c>
      <c r="F21" s="15">
        <v>724.70999999999992</v>
      </c>
      <c r="G21" s="15">
        <v>0</v>
      </c>
      <c r="H21" s="17">
        <f t="shared" si="4"/>
        <v>0</v>
      </c>
      <c r="I21" s="17">
        <f t="shared" si="5"/>
        <v>0.29964602390956424</v>
      </c>
      <c r="J21" s="15">
        <f t="shared" si="2"/>
        <v>217.15646998750026</v>
      </c>
      <c r="K21" s="15">
        <f t="shared" si="6"/>
        <v>7.4881541375000094</v>
      </c>
      <c r="L21" s="16">
        <v>38</v>
      </c>
      <c r="M21" s="18">
        <f t="shared" si="7"/>
        <v>0.76315789473684215</v>
      </c>
      <c r="N21" s="16">
        <v>52</v>
      </c>
      <c r="O21" s="19">
        <f t="shared" ref="O21:P21" si="14">D21/7</f>
        <v>4.1428571428571432</v>
      </c>
      <c r="P21" s="19">
        <f t="shared" si="14"/>
        <v>0</v>
      </c>
      <c r="Q21" s="16">
        <f t="shared" si="9"/>
        <v>12</v>
      </c>
      <c r="R21" s="16"/>
      <c r="S21" s="27">
        <v>7.3448275862068968</v>
      </c>
      <c r="T21" s="2"/>
      <c r="U21" s="21"/>
      <c r="V21" s="22"/>
      <c r="W21" s="2">
        <v>0</v>
      </c>
      <c r="X21" s="23">
        <f t="shared" si="10"/>
        <v>0</v>
      </c>
      <c r="Y21" s="24"/>
      <c r="Z21" s="2">
        <v>0</v>
      </c>
      <c r="AA21" s="2" t="s">
        <v>40</v>
      </c>
      <c r="AB21" s="25">
        <f t="shared" si="11"/>
        <v>-0.69</v>
      </c>
      <c r="AC21" s="26">
        <v>0.10016708333333334</v>
      </c>
      <c r="AD21" s="24">
        <f t="shared" si="12"/>
        <v>-6.0130300124999998</v>
      </c>
      <c r="AE21" s="24">
        <v>-5.8</v>
      </c>
      <c r="AF21" s="24">
        <v>-7.7459999999999898</v>
      </c>
      <c r="AG21" s="24">
        <v>0</v>
      </c>
    </row>
    <row r="22" spans="1:33" ht="15.75" customHeight="1">
      <c r="A22" s="2" t="s">
        <v>50</v>
      </c>
      <c r="B22" s="2"/>
      <c r="C22" s="15">
        <f t="shared" si="3"/>
        <v>24.99</v>
      </c>
      <c r="D22" s="16">
        <v>22</v>
      </c>
      <c r="E22" s="16">
        <v>0</v>
      </c>
      <c r="F22" s="15">
        <v>549.78</v>
      </c>
      <c r="G22" s="15">
        <v>0</v>
      </c>
      <c r="H22" s="17">
        <f t="shared" si="4"/>
        <v>0</v>
      </c>
      <c r="I22" s="17">
        <f t="shared" ca="1" si="5"/>
        <v>0.27043433923569427</v>
      </c>
      <c r="J22" s="15">
        <f t="shared" ca="1" si="2"/>
        <v>148.679391025</v>
      </c>
      <c r="K22" s="15">
        <f t="shared" ca="1" si="6"/>
        <v>6.7581541375</v>
      </c>
      <c r="L22" s="16">
        <v>22</v>
      </c>
      <c r="M22" s="18">
        <f t="shared" si="7"/>
        <v>1</v>
      </c>
      <c r="N22" s="16">
        <v>31</v>
      </c>
      <c r="O22" s="19">
        <f t="shared" ref="O22:P22" si="15">D22/7</f>
        <v>3.1428571428571428</v>
      </c>
      <c r="P22" s="19">
        <f t="shared" si="15"/>
        <v>0</v>
      </c>
      <c r="Q22" s="16">
        <f t="shared" si="9"/>
        <v>9</v>
      </c>
      <c r="R22" s="16"/>
      <c r="S22" s="27">
        <v>1.8902439024390241</v>
      </c>
      <c r="T22" s="2"/>
      <c r="U22" s="21"/>
      <c r="V22" s="22"/>
      <c r="W22" s="2">
        <v>0</v>
      </c>
      <c r="X22" s="23">
        <f t="shared" si="10"/>
        <v>0</v>
      </c>
      <c r="Y22" s="24"/>
      <c r="Z22" s="2">
        <v>0</v>
      </c>
      <c r="AA22" s="2" t="s">
        <v>40</v>
      </c>
      <c r="AB22" s="25">
        <f t="shared" si="11"/>
        <v>-0.69</v>
      </c>
      <c r="AC22" s="26">
        <v>0.10016708333333334</v>
      </c>
      <c r="AD22" s="24">
        <f t="shared" si="12"/>
        <v>-4.5616089749999995</v>
      </c>
      <c r="AE22" s="24">
        <v>-5.8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SKUs!B2:BZ3000""),48,false),"""")*-1"),-8.476)</f>
        <v>-8.4760000000000009</v>
      </c>
      <c r="AG22" s="24">
        <v>0</v>
      </c>
    </row>
    <row r="23" spans="1:33" ht="15.75" customHeight="1">
      <c r="A23" s="2" t="s">
        <v>51</v>
      </c>
      <c r="B23" s="2"/>
      <c r="C23" s="15">
        <f t="shared" si="3"/>
        <v>24.99</v>
      </c>
      <c r="D23" s="16">
        <v>32</v>
      </c>
      <c r="E23" s="16">
        <v>0</v>
      </c>
      <c r="F23" s="15">
        <v>799.68</v>
      </c>
      <c r="G23" s="15">
        <v>0</v>
      </c>
      <c r="H23" s="17">
        <f t="shared" si="4"/>
        <v>0</v>
      </c>
      <c r="I23" s="17">
        <f t="shared" si="5"/>
        <v>0.29964602390956424</v>
      </c>
      <c r="J23" s="15">
        <f t="shared" si="2"/>
        <v>239.6209324000003</v>
      </c>
      <c r="K23" s="15">
        <f t="shared" si="6"/>
        <v>7.4881541375000094</v>
      </c>
      <c r="L23" s="16">
        <v>22</v>
      </c>
      <c r="M23" s="18">
        <f t="shared" si="7"/>
        <v>1.4545454545454546</v>
      </c>
      <c r="N23" s="16">
        <v>4</v>
      </c>
      <c r="O23" s="19">
        <f t="shared" ref="O23:P23" si="16">D23/7</f>
        <v>4.5714285714285712</v>
      </c>
      <c r="P23" s="19">
        <f t="shared" si="16"/>
        <v>0</v>
      </c>
      <c r="Q23" s="16">
        <f t="shared" si="9"/>
        <v>0</v>
      </c>
      <c r="R23" s="16"/>
      <c r="S23" s="27">
        <v>2.5654205607476639</v>
      </c>
      <c r="T23" s="2"/>
      <c r="U23" s="21"/>
      <c r="V23" s="22"/>
      <c r="W23" s="2">
        <v>0</v>
      </c>
      <c r="X23" s="23">
        <f t="shared" si="10"/>
        <v>0</v>
      </c>
      <c r="Y23" s="24"/>
      <c r="Z23" s="2">
        <v>0</v>
      </c>
      <c r="AA23" s="2" t="s">
        <v>40</v>
      </c>
      <c r="AB23" s="25">
        <f t="shared" si="11"/>
        <v>-0.69</v>
      </c>
      <c r="AC23" s="26">
        <v>0.10016708333333334</v>
      </c>
      <c r="AD23" s="24">
        <f t="shared" si="12"/>
        <v>-6.6350675999999993</v>
      </c>
      <c r="AE23" s="24">
        <v>-5.8</v>
      </c>
      <c r="AF23" s="24">
        <v>-7.7459999999999898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3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4"/>
        <v>#DIV/0!</v>
      </c>
      <c r="I24" s="17" t="e">
        <f t="shared" si="5"/>
        <v>#DIV/0!</v>
      </c>
      <c r="J24" s="15">
        <f t="shared" si="2"/>
        <v>0</v>
      </c>
      <c r="K24" s="15" t="e">
        <f t="shared" si="6"/>
        <v>#DIV/0!</v>
      </c>
      <c r="L24" s="16">
        <v>0</v>
      </c>
      <c r="M24" s="18" t="str">
        <f t="shared" si="7"/>
        <v>-</v>
      </c>
      <c r="N24" s="16">
        <v>0</v>
      </c>
      <c r="O24" s="19">
        <f t="shared" ref="O24:P24" si="17">D24/7</f>
        <v>0</v>
      </c>
      <c r="P24" s="19">
        <f t="shared" si="17"/>
        <v>0</v>
      </c>
      <c r="Q24" s="16" t="e">
        <f t="shared" si="9"/>
        <v>#DIV/0!</v>
      </c>
      <c r="R24" s="16"/>
      <c r="S24" s="27">
        <v>0</v>
      </c>
      <c r="T24" s="2">
        <v>650</v>
      </c>
      <c r="U24" s="21">
        <v>250</v>
      </c>
      <c r="V24" s="22" t="s">
        <v>53</v>
      </c>
      <c r="W24" s="2">
        <v>0</v>
      </c>
      <c r="X24" s="23">
        <f t="shared" si="10"/>
        <v>0</v>
      </c>
      <c r="Y24" s="24"/>
      <c r="Z24" s="2">
        <v>0</v>
      </c>
      <c r="AA24" s="2" t="s">
        <v>40</v>
      </c>
      <c r="AB24" s="25">
        <f t="shared" si="11"/>
        <v>-0.69</v>
      </c>
      <c r="AC24" s="26">
        <v>0.10016708333333334</v>
      </c>
      <c r="AD24" s="24">
        <f t="shared" si="12"/>
        <v>0</v>
      </c>
      <c r="AE24" s="24">
        <v>-5.8</v>
      </c>
      <c r="AF24" s="24">
        <v>-7.7459999999999898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3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4"/>
        <v>#DIV/0!</v>
      </c>
      <c r="I25" s="17" t="e">
        <f t="shared" si="5"/>
        <v>#DIV/0!</v>
      </c>
      <c r="J25" s="15">
        <f t="shared" si="2"/>
        <v>0</v>
      </c>
      <c r="K25" s="15" t="e">
        <f t="shared" si="6"/>
        <v>#DIV/0!</v>
      </c>
      <c r="L25" s="16">
        <v>0</v>
      </c>
      <c r="M25" s="18" t="str">
        <f t="shared" si="7"/>
        <v>-</v>
      </c>
      <c r="N25" s="16">
        <v>0</v>
      </c>
      <c r="O25" s="19">
        <f t="shared" ref="O25:P25" si="18">D25/7</f>
        <v>0</v>
      </c>
      <c r="P25" s="19">
        <f t="shared" si="18"/>
        <v>0</v>
      </c>
      <c r="Q25" s="16" t="e">
        <f t="shared" si="9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10"/>
        <v>0</v>
      </c>
      <c r="Y25" s="24"/>
      <c r="Z25" s="2">
        <v>0</v>
      </c>
      <c r="AA25" s="2" t="s">
        <v>40</v>
      </c>
      <c r="AB25" s="25">
        <f t="shared" si="11"/>
        <v>-0.69</v>
      </c>
      <c r="AC25" s="26">
        <v>0.10016708333333334</v>
      </c>
      <c r="AD25" s="24">
        <f t="shared" si="12"/>
        <v>0</v>
      </c>
      <c r="AE25" s="24">
        <v>-5.8</v>
      </c>
      <c r="AF25" s="24">
        <v>-7.7459999999999898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3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4"/>
        <v>#DIV/0!</v>
      </c>
      <c r="I26" s="17" t="e">
        <f t="shared" si="5"/>
        <v>#DIV/0!</v>
      </c>
      <c r="J26" s="15">
        <f t="shared" si="2"/>
        <v>0</v>
      </c>
      <c r="K26" s="15" t="e">
        <f t="shared" si="6"/>
        <v>#DIV/0!</v>
      </c>
      <c r="L26" s="16">
        <v>0</v>
      </c>
      <c r="M26" s="18" t="str">
        <f t="shared" si="7"/>
        <v>-</v>
      </c>
      <c r="N26" s="16">
        <v>0</v>
      </c>
      <c r="O26" s="19">
        <f t="shared" ref="O26:P26" si="19">D26/7</f>
        <v>0</v>
      </c>
      <c r="P26" s="19">
        <f t="shared" si="19"/>
        <v>0</v>
      </c>
      <c r="Q26" s="16" t="e">
        <f t="shared" si="9"/>
        <v>#DIV/0!</v>
      </c>
      <c r="R26" s="16"/>
      <c r="S26" s="27">
        <v>0</v>
      </c>
      <c r="T26" s="2">
        <v>650</v>
      </c>
      <c r="U26" s="21">
        <v>250</v>
      </c>
      <c r="V26" s="22" t="s">
        <v>53</v>
      </c>
      <c r="W26" s="2">
        <v>0</v>
      </c>
      <c r="X26" s="23">
        <f t="shared" si="10"/>
        <v>0</v>
      </c>
      <c r="Y26" s="24"/>
      <c r="Z26" s="2">
        <v>0</v>
      </c>
      <c r="AA26" s="2" t="s">
        <v>40</v>
      </c>
      <c r="AB26" s="25">
        <f t="shared" si="11"/>
        <v>-0.69</v>
      </c>
      <c r="AC26" s="26">
        <v>0.10016708333333334</v>
      </c>
      <c r="AD26" s="24">
        <f t="shared" si="12"/>
        <v>0</v>
      </c>
      <c r="AE26" s="24">
        <v>-5.8</v>
      </c>
      <c r="AF26" s="24">
        <v>-8.4760000000000009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3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4"/>
        <v>#DIV/0!</v>
      </c>
      <c r="I27" s="17" t="e">
        <f t="shared" si="5"/>
        <v>#DIV/0!</v>
      </c>
      <c r="J27" s="15">
        <f t="shared" si="2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2</v>
      </c>
      <c r="O27" s="19">
        <f t="shared" ref="O27:P27" si="20">D27/7</f>
        <v>0</v>
      </c>
      <c r="P27" s="19">
        <f t="shared" si="20"/>
        <v>0</v>
      </c>
      <c r="Q27" s="16" t="e">
        <f t="shared" si="9"/>
        <v>#DIV/0!</v>
      </c>
      <c r="R27" s="16"/>
      <c r="S27" s="27">
        <v>3.6363636363636358</v>
      </c>
      <c r="T27" s="2">
        <v>1050</v>
      </c>
      <c r="U27" s="21">
        <v>44384</v>
      </c>
      <c r="V27" s="22" t="s">
        <v>53</v>
      </c>
      <c r="W27" s="2">
        <v>0</v>
      </c>
      <c r="X27" s="23">
        <f t="shared" si="10"/>
        <v>0</v>
      </c>
      <c r="Y27" s="24"/>
      <c r="Z27" s="2">
        <v>0</v>
      </c>
      <c r="AA27" s="2" t="s">
        <v>40</v>
      </c>
      <c r="AB27" s="25">
        <f t="shared" si="11"/>
        <v>-0.69</v>
      </c>
      <c r="AC27" s="26">
        <v>0.10016708333333334</v>
      </c>
      <c r="AD27" s="24">
        <f t="shared" si="12"/>
        <v>0</v>
      </c>
      <c r="AE27" s="24">
        <v>-5.8</v>
      </c>
      <c r="AF27" s="24">
        <v>-8.4760000000000009</v>
      </c>
      <c r="AG27" s="24">
        <v>0</v>
      </c>
    </row>
    <row r="28" spans="1:33" ht="15.75" customHeight="1">
      <c r="A28" s="2" t="s">
        <v>57</v>
      </c>
      <c r="B28" s="2"/>
      <c r="C28" s="15">
        <f t="shared" si="3"/>
        <v>24.99</v>
      </c>
      <c r="D28" s="16">
        <v>2</v>
      </c>
      <c r="E28" s="16">
        <v>0</v>
      </c>
      <c r="F28" s="15">
        <v>49.98</v>
      </c>
      <c r="G28" s="15">
        <v>0</v>
      </c>
      <c r="H28" s="17">
        <f t="shared" si="4"/>
        <v>0</v>
      </c>
      <c r="I28" s="17">
        <f t="shared" si="5"/>
        <v>0.27043433923569421</v>
      </c>
      <c r="J28" s="15">
        <f t="shared" si="2"/>
        <v>13.516308274999997</v>
      </c>
      <c r="K28" s="15">
        <f t="shared" si="6"/>
        <v>6.7581541374999983</v>
      </c>
      <c r="L28" s="16">
        <v>1</v>
      </c>
      <c r="M28" s="18">
        <f t="shared" si="7"/>
        <v>2</v>
      </c>
      <c r="N28" s="16">
        <v>0</v>
      </c>
      <c r="O28" s="19">
        <f t="shared" ref="O28:P28" si="21">D28/7</f>
        <v>0.2857142857142857</v>
      </c>
      <c r="P28" s="19">
        <f t="shared" si="21"/>
        <v>0</v>
      </c>
      <c r="Q28" s="16">
        <f t="shared" si="9"/>
        <v>0</v>
      </c>
      <c r="R28" s="16"/>
      <c r="S28" s="27">
        <v>0</v>
      </c>
      <c r="T28" s="2">
        <v>800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/>
      <c r="Z28" s="2">
        <v>0</v>
      </c>
      <c r="AA28" s="2" t="s">
        <v>40</v>
      </c>
      <c r="AB28" s="25">
        <f t="shared" si="11"/>
        <v>-0.69</v>
      </c>
      <c r="AC28" s="26">
        <v>0.10016708333333334</v>
      </c>
      <c r="AD28" s="24">
        <f t="shared" si="12"/>
        <v>-0.41469172499999996</v>
      </c>
      <c r="AE28" s="24">
        <v>-5.8</v>
      </c>
      <c r="AF28" s="24">
        <v>-8.4760000000000009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3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4"/>
        <v>#DIV/0!</v>
      </c>
      <c r="I29" s="17" t="e">
        <f t="shared" si="5"/>
        <v>#DIV/0!</v>
      </c>
      <c r="J29" s="15">
        <f t="shared" si="2"/>
        <v>0</v>
      </c>
      <c r="K29" s="15" t="e">
        <f t="shared" si="6"/>
        <v>#DIV/0!</v>
      </c>
      <c r="L29" s="16">
        <v>0</v>
      </c>
      <c r="M29" s="18" t="str">
        <f t="shared" si="7"/>
        <v>-</v>
      </c>
      <c r="N29" s="16">
        <v>0</v>
      </c>
      <c r="O29" s="19">
        <f t="shared" ref="O29:P29" si="22">D29/7</f>
        <v>0</v>
      </c>
      <c r="P29" s="19">
        <f t="shared" si="22"/>
        <v>0</v>
      </c>
      <c r="Q29" s="16" t="e">
        <f t="shared" si="9"/>
        <v>#DIV/0!</v>
      </c>
      <c r="R29" s="16"/>
      <c r="S29" s="27">
        <v>0</v>
      </c>
      <c r="T29" s="2">
        <v>800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/>
      <c r="Z29" s="2">
        <v>0</v>
      </c>
      <c r="AA29" s="2" t="s">
        <v>40</v>
      </c>
      <c r="AB29" s="25">
        <f t="shared" si="11"/>
        <v>-0.69</v>
      </c>
      <c r="AC29" s="26">
        <v>0.10016708333333334</v>
      </c>
      <c r="AD29" s="24">
        <f t="shared" si="12"/>
        <v>0</v>
      </c>
      <c r="AE29" s="24">
        <v>-5.8</v>
      </c>
      <c r="AF29" s="24">
        <v>-8.4760000000000009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3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4"/>
        <v>#DIV/0!</v>
      </c>
      <c r="I30" s="17" t="e">
        <f t="shared" si="5"/>
        <v>#DIV/0!</v>
      </c>
      <c r="J30" s="15">
        <f t="shared" si="2"/>
        <v>0</v>
      </c>
      <c r="K30" s="15" t="e">
        <f t="shared" si="6"/>
        <v>#DIV/0!</v>
      </c>
      <c r="L30" s="16">
        <v>0</v>
      </c>
      <c r="M30" s="18" t="str">
        <f t="shared" si="7"/>
        <v>-</v>
      </c>
      <c r="N30" s="16">
        <v>0</v>
      </c>
      <c r="O30" s="19">
        <f t="shared" ref="O30:P30" si="23">D30/7</f>
        <v>0</v>
      </c>
      <c r="P30" s="19">
        <f t="shared" si="23"/>
        <v>0</v>
      </c>
      <c r="Q30" s="16" t="e">
        <f t="shared" si="9"/>
        <v>#DIV/0!</v>
      </c>
      <c r="R30" s="16"/>
      <c r="S30" s="27">
        <v>0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Summary!A1:AD2000""),9,FALSE),"""")"),800)</f>
        <v>800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/>
      <c r="Z30" s="2">
        <v>0</v>
      </c>
      <c r="AA30" s="2" t="s">
        <v>40</v>
      </c>
      <c r="AB30" s="25">
        <f t="shared" si="11"/>
        <v>-0.69</v>
      </c>
      <c r="AC30" s="26">
        <v>0.10016708333333334</v>
      </c>
      <c r="AD30" s="24">
        <f t="shared" si="12"/>
        <v>0</v>
      </c>
      <c r="AE30" s="24">
        <v>-5.8</v>
      </c>
      <c r="AF30" s="24">
        <v>-8.4760000000000009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3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24">G31/F31*-1</f>
        <v>#DIV/0!</v>
      </c>
      <c r="I31" s="17" t="e">
        <f t="shared" ref="I31" si="25">J31/F31</f>
        <v>#DIV/0!</v>
      </c>
      <c r="J31" s="35">
        <f t="shared" ref="J31" si="26">F31*0.85+G31+AF31*D31+D31*AE31+AG31+AD31</f>
        <v>0</v>
      </c>
      <c r="K31" s="35" t="e">
        <f t="shared" ref="K31" si="27">J31/D31</f>
        <v>#DIV/0!</v>
      </c>
      <c r="L31" s="16">
        <v>0</v>
      </c>
      <c r="M31" s="18" t="str">
        <f t="shared" si="7"/>
        <v>-</v>
      </c>
      <c r="N31" s="16">
        <v>0</v>
      </c>
      <c r="O31" s="19">
        <f t="shared" ref="O31" si="28">D31/7</f>
        <v>0</v>
      </c>
      <c r="P31" s="19">
        <f t="shared" ref="P31" si="29">E31/7</f>
        <v>0</v>
      </c>
      <c r="Q31" s="16" t="e">
        <f t="shared" ref="Q31" si="30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1">IFERROR(W31/D31,0)</f>
        <v>0</v>
      </c>
      <c r="Y31" s="24"/>
      <c r="Z31" s="2">
        <v>0</v>
      </c>
      <c r="AA31" s="2" t="s">
        <v>40</v>
      </c>
      <c r="AB31" s="25">
        <f t="shared" si="11"/>
        <v>-0.69</v>
      </c>
      <c r="AC31" s="26">
        <v>0.10016708333333334</v>
      </c>
      <c r="AD31" s="24">
        <f t="shared" si="12"/>
        <v>0</v>
      </c>
      <c r="AE31" s="24">
        <v>-5.8</v>
      </c>
      <c r="AF31" s="24">
        <v>-8.4760000000000009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92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31.79999999999988</v>
      </c>
      <c r="D3" s="6">
        <f>SUM(D4:D99766)</f>
        <v>1</v>
      </c>
      <c r="E3" s="6"/>
      <c r="F3" s="5">
        <f t="shared" ref="F3:G3" si="0">SUM(F4:F99766)</f>
        <v>41.99</v>
      </c>
      <c r="G3" s="5">
        <f t="shared" si="0"/>
        <v>-6.01</v>
      </c>
      <c r="H3" s="7">
        <f>G3/F3*-1</f>
        <v>0.14312931650392949</v>
      </c>
      <c r="I3" s="7">
        <f>J3/F3</f>
        <v>0</v>
      </c>
      <c r="J3" s="5">
        <f>SUM(J4:J99766)</f>
        <v>0</v>
      </c>
      <c r="K3" s="5">
        <f>J3/D3</f>
        <v>0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1.33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SKUs!B2:BZ3000""),48,FALSE),"""")*-1"),-19.8499999999999)</f>
        <v>-19.849999999999898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/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hidden="1" customHeight="1">
      <c r="A19" s="2" t="s">
        <v>47</v>
      </c>
      <c r="B19" s="2"/>
      <c r="C19" s="15"/>
      <c r="D19" s="28"/>
      <c r="E19" s="16"/>
      <c r="F19" s="15"/>
      <c r="G19" s="15"/>
      <c r="H19" s="17"/>
      <c r="I19" s="17"/>
      <c r="J19" s="15"/>
      <c r="K19" s="15"/>
      <c r="L19" s="16"/>
      <c r="M19" s="18"/>
      <c r="N19" s="16"/>
      <c r="O19" s="19"/>
      <c r="P19" s="19"/>
      <c r="Q19" s="16"/>
      <c r="R19" s="16"/>
      <c r="S19" s="27"/>
      <c r="T19" s="2"/>
      <c r="U19" s="21"/>
      <c r="V19" s="22"/>
      <c r="W19" s="2"/>
      <c r="X19" s="23"/>
      <c r="Y19" s="24"/>
      <c r="Z19" s="2"/>
      <c r="AA19" s="2"/>
      <c r="AB19" s="25"/>
      <c r="AC19" s="26"/>
      <c r="AD19" s="24"/>
      <c r="AE19" s="24"/>
      <c r="AF19" s="24"/>
      <c r="AG19" s="24"/>
    </row>
    <row r="20" spans="1:33" ht="15.75" hidden="1" customHeight="1">
      <c r="A20" s="2" t="s">
        <v>48</v>
      </c>
      <c r="B20" s="2"/>
      <c r="C20" s="15"/>
      <c r="D20" s="16"/>
      <c r="E20" s="16"/>
      <c r="F20" s="15"/>
      <c r="G20" s="15"/>
      <c r="H20" s="17"/>
      <c r="I20" s="17"/>
      <c r="J20" s="15"/>
      <c r="K20" s="15"/>
      <c r="L20" s="16"/>
      <c r="M20" s="18"/>
      <c r="N20" s="16"/>
      <c r="O20" s="19"/>
      <c r="P20" s="19"/>
      <c r="Q20" s="16"/>
      <c r="R20" s="16"/>
      <c r="S20" s="27"/>
      <c r="T20" s="2"/>
      <c r="U20" s="21"/>
      <c r="V20" s="22"/>
      <c r="W20" s="2"/>
      <c r="X20" s="23"/>
      <c r="Y20" s="24"/>
      <c r="Z20" s="2"/>
      <c r="AA20" s="2"/>
      <c r="AB20" s="25"/>
      <c r="AC20" s="26"/>
      <c r="AD20" s="24"/>
      <c r="AE20" s="24"/>
      <c r="AF20" s="24"/>
      <c r="AG20" s="24"/>
    </row>
    <row r="21" spans="1:33" ht="15.75" hidden="1" customHeight="1">
      <c r="A21" s="2" t="s">
        <v>49</v>
      </c>
      <c r="B21" s="2"/>
      <c r="C21" s="15"/>
      <c r="D21" s="16"/>
      <c r="E21" s="16"/>
      <c r="F21" s="15"/>
      <c r="G21" s="15"/>
      <c r="H21" s="17"/>
      <c r="I21" s="17"/>
      <c r="J21" s="15"/>
      <c r="K21" s="15"/>
      <c r="L21" s="16"/>
      <c r="M21" s="18"/>
      <c r="N21" s="16"/>
      <c r="O21" s="19"/>
      <c r="P21" s="19"/>
      <c r="Q21" s="16"/>
      <c r="R21" s="16"/>
      <c r="S21" s="27"/>
      <c r="T21" s="2"/>
      <c r="U21" s="21"/>
      <c r="V21" s="22"/>
      <c r="W21" s="2"/>
      <c r="X21" s="23"/>
      <c r="Y21" s="24"/>
      <c r="Z21" s="2"/>
      <c r="AA21" s="2"/>
      <c r="AB21" s="25"/>
      <c r="AC21" s="26"/>
      <c r="AD21" s="24"/>
      <c r="AE21" s="24"/>
      <c r="AF21" s="24"/>
      <c r="AG21" s="24"/>
    </row>
    <row r="22" spans="1:33" ht="15.75" hidden="1" customHeight="1">
      <c r="A22" s="2" t="s">
        <v>50</v>
      </c>
      <c r="B22" s="2"/>
      <c r="C22" s="15"/>
      <c r="D22" s="16"/>
      <c r="E22" s="16"/>
      <c r="F22" s="15"/>
      <c r="G22" s="15"/>
      <c r="H22" s="17"/>
      <c r="I22" s="17"/>
      <c r="J22" s="15"/>
      <c r="K22" s="15"/>
      <c r="L22" s="16"/>
      <c r="M22" s="18"/>
      <c r="N22" s="16"/>
      <c r="O22" s="19"/>
      <c r="P22" s="19"/>
      <c r="Q22" s="16"/>
      <c r="R22" s="16"/>
      <c r="S22" s="27"/>
      <c r="T22" s="2"/>
      <c r="U22" s="21"/>
      <c r="V22" s="22"/>
      <c r="W22" s="2"/>
      <c r="X22" s="23"/>
      <c r="Y22" s="24"/>
      <c r="Z22" s="2"/>
      <c r="AA22" s="2"/>
      <c r="AB22" s="25"/>
      <c r="AC22" s="26"/>
      <c r="AD22" s="24"/>
      <c r="AE22" s="24"/>
      <c r="AF22" s="24"/>
      <c r="AG22" s="24"/>
    </row>
    <row r="23" spans="1:33" ht="15.75" hidden="1" customHeight="1">
      <c r="A23" s="2" t="s">
        <v>51</v>
      </c>
      <c r="B23" s="2"/>
      <c r="C23" s="15"/>
      <c r="D23" s="16"/>
      <c r="E23" s="16"/>
      <c r="F23" s="15"/>
      <c r="G23" s="15"/>
      <c r="H23" s="17"/>
      <c r="I23" s="17"/>
      <c r="J23" s="15"/>
      <c r="K23" s="15"/>
      <c r="L23" s="16"/>
      <c r="M23" s="18"/>
      <c r="N23" s="16"/>
      <c r="O23" s="19"/>
      <c r="P23" s="19"/>
      <c r="Q23" s="16"/>
      <c r="R23" s="16"/>
      <c r="S23" s="27"/>
      <c r="T23" s="2"/>
      <c r="U23" s="21"/>
      <c r="V23" s="22"/>
      <c r="W23" s="2"/>
      <c r="X23" s="23"/>
      <c r="Y23" s="24"/>
      <c r="Z23" s="2"/>
      <c r="AA23" s="2"/>
      <c r="AB23" s="25"/>
      <c r="AC23" s="26"/>
      <c r="AD23" s="24"/>
      <c r="AE23" s="24"/>
      <c r="AF23" s="24"/>
      <c r="AG23" s="24"/>
    </row>
    <row r="24" spans="1:33" ht="15.75" hidden="1" customHeight="1">
      <c r="A24" s="2" t="s">
        <v>52</v>
      </c>
      <c r="B24" s="2"/>
      <c r="C24" s="15"/>
      <c r="D24" s="16"/>
      <c r="E24" s="16"/>
      <c r="F24" s="15"/>
      <c r="G24" s="15"/>
      <c r="H24" s="17"/>
      <c r="I24" s="17"/>
      <c r="J24" s="15"/>
      <c r="K24" s="15"/>
      <c r="L24" s="16"/>
      <c r="M24" s="18"/>
      <c r="N24" s="16"/>
      <c r="O24" s="19"/>
      <c r="P24" s="19"/>
      <c r="Q24" s="16"/>
      <c r="R24" s="16"/>
      <c r="S24" s="27"/>
      <c r="T24" s="2"/>
      <c r="U24" s="21"/>
      <c r="V24" s="22"/>
      <c r="W24" s="2"/>
      <c r="X24" s="23"/>
      <c r="Y24" s="24"/>
      <c r="Z24" s="2"/>
      <c r="AA24" s="2"/>
      <c r="AB24" s="25"/>
      <c r="AC24" s="26"/>
      <c r="AD24" s="24"/>
      <c r="AE24" s="24"/>
      <c r="AF24" s="24"/>
      <c r="AG24" s="24"/>
    </row>
    <row r="25" spans="1:33" ht="15.75" hidden="1" customHeight="1">
      <c r="A25" s="2" t="s">
        <v>54</v>
      </c>
      <c r="B25" s="2"/>
      <c r="C25" s="15"/>
      <c r="D25" s="16"/>
      <c r="E25" s="16"/>
      <c r="F25" s="15"/>
      <c r="G25" s="15"/>
      <c r="H25" s="17"/>
      <c r="I25" s="17"/>
      <c r="J25" s="15"/>
      <c r="K25" s="15"/>
      <c r="L25" s="16"/>
      <c r="M25" s="18"/>
      <c r="N25" s="16"/>
      <c r="O25" s="19"/>
      <c r="P25" s="19"/>
      <c r="Q25" s="16"/>
      <c r="R25" s="16"/>
      <c r="S25" s="27"/>
      <c r="T25" s="2"/>
      <c r="U25" s="21"/>
      <c r="V25" s="22"/>
      <c r="W25" s="2"/>
      <c r="X25" s="23"/>
      <c r="Y25" s="24"/>
      <c r="Z25" s="2"/>
      <c r="AA25" s="2"/>
      <c r="AB25" s="25"/>
      <c r="AC25" s="26"/>
      <c r="AD25" s="24"/>
      <c r="AE25" s="24"/>
      <c r="AF25" s="24"/>
      <c r="AG25" s="24"/>
    </row>
    <row r="26" spans="1:33" ht="15.75" hidden="1" customHeight="1">
      <c r="A26" s="2" t="s">
        <v>55</v>
      </c>
      <c r="B26" s="2"/>
      <c r="C26" s="15"/>
      <c r="D26" s="16"/>
      <c r="E26" s="16"/>
      <c r="F26" s="15"/>
      <c r="G26" s="15"/>
      <c r="H26" s="17"/>
      <c r="I26" s="17"/>
      <c r="J26" s="15"/>
      <c r="K26" s="15"/>
      <c r="L26" s="16"/>
      <c r="M26" s="18"/>
      <c r="N26" s="16"/>
      <c r="O26" s="19"/>
      <c r="P26" s="19"/>
      <c r="Q26" s="16"/>
      <c r="R26" s="16"/>
      <c r="S26" s="27"/>
      <c r="T26" s="2"/>
      <c r="U26" s="21"/>
      <c r="V26" s="22"/>
      <c r="W26" s="2"/>
      <c r="X26" s="23"/>
      <c r="Y26" s="24"/>
      <c r="Z26" s="2"/>
      <c r="AA26" s="2"/>
      <c r="AB26" s="25"/>
      <c r="AC26" s="26"/>
      <c r="AD26" s="24"/>
      <c r="AE26" s="24"/>
      <c r="AF26" s="24"/>
      <c r="AG26" s="24"/>
    </row>
    <row r="27" spans="1:33" ht="15.75" hidden="1" customHeight="1">
      <c r="A27" s="2" t="s">
        <v>56</v>
      </c>
      <c r="B27" s="2"/>
      <c r="C27" s="15"/>
      <c r="D27" s="16"/>
      <c r="E27" s="16"/>
      <c r="F27" s="15"/>
      <c r="G27" s="15"/>
      <c r="H27" s="17"/>
      <c r="I27" s="17"/>
      <c r="J27" s="15"/>
      <c r="K27" s="15"/>
      <c r="L27" s="16"/>
      <c r="M27" s="18"/>
      <c r="N27" s="16"/>
      <c r="O27" s="19"/>
      <c r="P27" s="19"/>
      <c r="Q27" s="16"/>
      <c r="R27" s="16"/>
      <c r="S27" s="27"/>
      <c r="T27" s="2"/>
      <c r="U27" s="21"/>
      <c r="V27" s="22"/>
      <c r="W27" s="2"/>
      <c r="X27" s="23"/>
      <c r="Y27" s="24"/>
      <c r="Z27" s="2"/>
      <c r="AA27" s="2"/>
      <c r="AB27" s="25"/>
      <c r="AC27" s="26"/>
      <c r="AD27" s="24"/>
      <c r="AE27" s="24"/>
      <c r="AF27" s="24"/>
      <c r="AG27" s="24"/>
    </row>
    <row r="28" spans="1:33" ht="15.75" customHeight="1">
      <c r="A28" s="2" t="s">
        <v>57</v>
      </c>
      <c r="B28" s="2"/>
      <c r="C28" s="15"/>
      <c r="D28" s="16"/>
      <c r="E28" s="16"/>
      <c r="F28" s="15"/>
      <c r="G28" s="15"/>
      <c r="H28" s="17"/>
      <c r="I28" s="17"/>
      <c r="J28" s="15"/>
      <c r="K28" s="15"/>
      <c r="L28" s="16"/>
      <c r="M28" s="18"/>
      <c r="N28" s="16"/>
      <c r="O28" s="19"/>
      <c r="P28" s="19"/>
      <c r="Q28" s="16"/>
      <c r="R28" s="16"/>
      <c r="S28" s="27"/>
      <c r="T28" s="2"/>
      <c r="U28" s="21"/>
      <c r="V28" s="22"/>
      <c r="W28" s="2"/>
      <c r="X28" s="23"/>
      <c r="Y28" s="24"/>
      <c r="Z28" s="2"/>
      <c r="AA28" s="2"/>
      <c r="AB28" s="25"/>
      <c r="AC28" s="26"/>
      <c r="AD28" s="24"/>
      <c r="AE28" s="24"/>
      <c r="AF28" s="24"/>
      <c r="AG28" s="24"/>
    </row>
    <row r="29" spans="1:33" ht="15.75" customHeight="1">
      <c r="A29" s="2" t="s">
        <v>58</v>
      </c>
      <c r="B29" s="2"/>
      <c r="C29" s="15">
        <f t="shared" ref="C29:C31" si="2">IFERROR(F29/D29," - ")</f>
        <v>41.99</v>
      </c>
      <c r="D29" s="16">
        <v>1</v>
      </c>
      <c r="E29" s="16">
        <v>0</v>
      </c>
      <c r="F29" s="15">
        <v>41.99</v>
      </c>
      <c r="G29" s="15">
        <v>0</v>
      </c>
      <c r="H29" s="17"/>
      <c r="I29" s="17"/>
      <c r="J29" s="15"/>
      <c r="K29" s="15"/>
      <c r="L29" s="16">
        <v>0</v>
      </c>
      <c r="M29" s="18" t="str">
        <f t="shared" ref="M29:M31" si="3">IFERROR(D29/L29,"-")</f>
        <v>-</v>
      </c>
      <c r="N29" s="16">
        <v>89</v>
      </c>
      <c r="O29" s="19">
        <f t="shared" ref="O29:P29" si="4">D29/7</f>
        <v>0.14285714285714285</v>
      </c>
      <c r="P29" s="19">
        <f t="shared" si="4"/>
        <v>0</v>
      </c>
      <c r="Q29" s="16">
        <f t="shared" ref="Q29:Q30" si="5">ROUNDDOWN(N29/(O29+P29),0)</f>
        <v>623</v>
      </c>
      <c r="R29" s="16"/>
      <c r="S29" s="27">
        <v>4.7058823529411757E-2</v>
      </c>
      <c r="T29" s="2">
        <v>168</v>
      </c>
      <c r="U29" s="21" t="s">
        <v>53</v>
      </c>
      <c r="V29" s="22" t="s">
        <v>53</v>
      </c>
      <c r="W29" s="2">
        <v>0</v>
      </c>
      <c r="X29" s="23">
        <f t="shared" ref="X29:X30" si="6">IFERROR(W29/D29,0)</f>
        <v>0</v>
      </c>
      <c r="Y29" s="24">
        <f t="shared" ref="Y29:Y30" si="7">IFERROR(G29/(W29+Z29)*-1,0)</f>
        <v>0</v>
      </c>
      <c r="Z29" s="2">
        <v>0</v>
      </c>
      <c r="AA29" s="2" t="s">
        <v>40</v>
      </c>
      <c r="AB29" s="25">
        <f t="shared" ref="AB29:AB31" si="8">IF(OR(AA29="UsLargeStandardSize",AA29="UsSmallStandardSize"),-0.69,-0.48)</f>
        <v>-0.69</v>
      </c>
      <c r="AC29" s="26">
        <v>0.28922578125000004</v>
      </c>
      <c r="AD29" s="24">
        <f t="shared" ref="AD29:AD31" si="9">IFERROR(AB29*AC29*D29*3,0)</f>
        <v>-0.5986973671875</v>
      </c>
      <c r="AE29" s="24">
        <v>-7.18</v>
      </c>
      <c r="AF29" s="24">
        <v>-19.849999999999898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2"/>
        <v xml:space="preserve"> - </v>
      </c>
      <c r="D30" s="16">
        <v>0</v>
      </c>
      <c r="E30" s="16">
        <v>0</v>
      </c>
      <c r="F30" s="15">
        <v>0</v>
      </c>
      <c r="G30" s="15">
        <v>-2.02</v>
      </c>
      <c r="H30" s="17"/>
      <c r="I30" s="17"/>
      <c r="J30" s="15"/>
      <c r="K30" s="15"/>
      <c r="L30" s="16">
        <v>0</v>
      </c>
      <c r="M30" s="18" t="str">
        <f t="shared" si="3"/>
        <v>-</v>
      </c>
      <c r="N30" s="16">
        <v>101</v>
      </c>
      <c r="O30" s="19">
        <f t="shared" ref="O30:P30" si="10">D30/7</f>
        <v>0</v>
      </c>
      <c r="P30" s="19">
        <f t="shared" si="10"/>
        <v>0</v>
      </c>
      <c r="Q30" s="16" t="e">
        <f t="shared" si="5"/>
        <v>#DIV/0!</v>
      </c>
      <c r="R30" s="16"/>
      <c r="S30" s="27">
        <v>3.9603960396039598E-2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Summary!A1:AD2000""),9,FALSE),"""")"),168)</f>
        <v>168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6"/>
        <v>0</v>
      </c>
      <c r="Y30" s="24">
        <f t="shared" si="7"/>
        <v>0</v>
      </c>
      <c r="Z30" s="2">
        <v>0</v>
      </c>
      <c r="AA30" s="2" t="s">
        <v>40</v>
      </c>
      <c r="AB30" s="25">
        <f t="shared" si="8"/>
        <v>-0.69</v>
      </c>
      <c r="AC30" s="26">
        <v>0.28922578125000004</v>
      </c>
      <c r="AD30" s="24">
        <f t="shared" si="9"/>
        <v>0</v>
      </c>
      <c r="AE30" s="24">
        <v>-7.18</v>
      </c>
      <c r="AF30" s="24">
        <v>-19.849999999999898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2"/>
        <v xml:space="preserve"> - </v>
      </c>
      <c r="D31" s="16">
        <v>0</v>
      </c>
      <c r="E31" s="16">
        <v>0</v>
      </c>
      <c r="F31" s="15">
        <v>0</v>
      </c>
      <c r="G31" s="15">
        <v>-3.99</v>
      </c>
      <c r="H31" s="17"/>
      <c r="I31" s="17"/>
      <c r="J31" s="35"/>
      <c r="K31" s="35"/>
      <c r="L31" s="16">
        <v>0</v>
      </c>
      <c r="M31" s="18" t="str">
        <f t="shared" si="3"/>
        <v>-</v>
      </c>
      <c r="N31" s="16">
        <v>101</v>
      </c>
      <c r="O31" s="19">
        <f t="shared" ref="O31" si="11">D31/7</f>
        <v>0</v>
      </c>
      <c r="P31" s="19">
        <f t="shared" ref="P31" si="12">E31/7</f>
        <v>0</v>
      </c>
      <c r="Q31" s="16" t="e">
        <f t="shared" ref="Q31" si="13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1.9512195121951219E-2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14">IFERROR(W31/D31,0)</f>
        <v>0</v>
      </c>
      <c r="Y31" s="24">
        <f t="shared" ref="Y31" si="15">IFERROR(G31/(W31+Z31)*-1,0)</f>
        <v>3.99</v>
      </c>
      <c r="Z31" s="2">
        <v>1</v>
      </c>
      <c r="AA31" s="2" t="s">
        <v>40</v>
      </c>
      <c r="AB31" s="25">
        <f t="shared" si="8"/>
        <v>-0.69</v>
      </c>
      <c r="AC31" s="26">
        <v>0.28922578125000004</v>
      </c>
      <c r="AD31" s="24">
        <f t="shared" si="9"/>
        <v>0</v>
      </c>
      <c r="AE31" s="24">
        <v>-7.18</v>
      </c>
      <c r="AF31" s="24">
        <v>-19.849999999999898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93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31.79999999999988</v>
      </c>
      <c r="D3" s="6">
        <f>SUM(D4:D99766)</f>
        <v>96</v>
      </c>
      <c r="E3" s="6"/>
      <c r="F3" s="5">
        <f t="shared" ref="F3:G3" si="0">SUM(F4:F99766)</f>
        <v>3545.0400000000004</v>
      </c>
      <c r="G3" s="5">
        <f t="shared" si="0"/>
        <v>-136.41999999999999</v>
      </c>
      <c r="H3" s="7">
        <f>G3/F3*-1</f>
        <v>3.8481935323719893E-2</v>
      </c>
      <c r="I3" s="7">
        <f ca="1">J3/F3</f>
        <v>-5.5945685406580481E-3</v>
      </c>
      <c r="J3" s="5">
        <f ca="1">SUM(J4:J99766)</f>
        <v>-19.832969259374408</v>
      </c>
      <c r="K3" s="5">
        <f ca="1">J3/D3</f>
        <v>-0.20659342978515008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12</v>
      </c>
      <c r="X3" s="13">
        <f>AVERAGE(X4:X99766)</f>
        <v>9.3518518518518529E-2</v>
      </c>
      <c r="Y3" s="11">
        <f>ROUND(AVERAGE(Y4:Y99766),2)</f>
        <v>2.39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SKUs!B2:BZ3000""),48,FALSE),"""")*-1"),-19.8499999999999)</f>
        <v>-19.849999999999898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/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hidden="1" customHeight="1">
      <c r="A19" s="2" t="s">
        <v>47</v>
      </c>
      <c r="B19" s="2"/>
      <c r="C19" s="15"/>
      <c r="D19" s="28"/>
      <c r="E19" s="16"/>
      <c r="F19" s="15"/>
      <c r="G19" s="15"/>
      <c r="H19" s="17"/>
      <c r="I19" s="17"/>
      <c r="J19" s="15"/>
      <c r="K19" s="15"/>
      <c r="L19" s="16"/>
      <c r="M19" s="18"/>
      <c r="N19" s="16"/>
      <c r="O19" s="19"/>
      <c r="P19" s="19"/>
      <c r="Q19" s="16"/>
      <c r="R19" s="16"/>
      <c r="S19" s="27"/>
      <c r="T19" s="2"/>
      <c r="U19" s="21"/>
      <c r="V19" s="22"/>
      <c r="W19" s="2"/>
      <c r="X19" s="23"/>
      <c r="Y19" s="24"/>
      <c r="Z19" s="2"/>
      <c r="AA19" s="2"/>
      <c r="AB19" s="25"/>
      <c r="AC19" s="26"/>
      <c r="AD19" s="24"/>
      <c r="AE19" s="24"/>
      <c r="AF19" s="24"/>
      <c r="AG19" s="24"/>
    </row>
    <row r="20" spans="1:33" ht="15.75" hidden="1" customHeight="1">
      <c r="A20" s="2" t="s">
        <v>48</v>
      </c>
      <c r="B20" s="2"/>
      <c r="C20" s="15"/>
      <c r="D20" s="16"/>
      <c r="E20" s="16"/>
      <c r="F20" s="15"/>
      <c r="G20" s="15"/>
      <c r="H20" s="17"/>
      <c r="I20" s="17"/>
      <c r="J20" s="15"/>
      <c r="K20" s="15"/>
      <c r="L20" s="16"/>
      <c r="M20" s="18"/>
      <c r="N20" s="16"/>
      <c r="O20" s="19"/>
      <c r="P20" s="19"/>
      <c r="Q20" s="16"/>
      <c r="R20" s="16"/>
      <c r="S20" s="27"/>
      <c r="T20" s="2"/>
      <c r="U20" s="21"/>
      <c r="V20" s="22"/>
      <c r="W20" s="2"/>
      <c r="X20" s="23"/>
      <c r="Y20" s="24"/>
      <c r="Z20" s="2"/>
      <c r="AA20" s="2"/>
      <c r="AB20" s="25"/>
      <c r="AC20" s="26"/>
      <c r="AD20" s="24"/>
      <c r="AE20" s="24"/>
      <c r="AF20" s="24"/>
      <c r="AG20" s="24"/>
    </row>
    <row r="21" spans="1:33" ht="15.75" customHeight="1">
      <c r="A21" s="2" t="s">
        <v>49</v>
      </c>
      <c r="B21" s="2"/>
      <c r="C21" s="15"/>
      <c r="D21" s="16"/>
      <c r="E21" s="16"/>
      <c r="F21" s="15"/>
      <c r="G21" s="15"/>
      <c r="H21" s="17"/>
      <c r="I21" s="17"/>
      <c r="J21" s="15"/>
      <c r="K21" s="15"/>
      <c r="L21" s="16"/>
      <c r="M21" s="18"/>
      <c r="N21" s="16"/>
      <c r="O21" s="19"/>
      <c r="P21" s="19"/>
      <c r="Q21" s="16"/>
      <c r="R21" s="16"/>
      <c r="S21" s="27"/>
      <c r="T21" s="2"/>
      <c r="U21" s="21"/>
      <c r="V21" s="22"/>
      <c r="W21" s="2"/>
      <c r="X21" s="23"/>
      <c r="Y21" s="24"/>
      <c r="Z21" s="2"/>
      <c r="AA21" s="2"/>
      <c r="AB21" s="25"/>
      <c r="AC21" s="26"/>
      <c r="AD21" s="24"/>
      <c r="AE21" s="24"/>
      <c r="AF21" s="24"/>
      <c r="AG21" s="24"/>
    </row>
    <row r="22" spans="1:33" ht="15.75" customHeight="1">
      <c r="A22" s="2" t="s">
        <v>50</v>
      </c>
      <c r="B22" s="2"/>
      <c r="C22" s="15">
        <f t="shared" ref="C22:C31" si="2">IFERROR(F22/D22," - ")</f>
        <v>35.99</v>
      </c>
      <c r="D22" s="16">
        <v>6</v>
      </c>
      <c r="E22" s="16">
        <v>0</v>
      </c>
      <c r="F22" s="15">
        <v>215.94</v>
      </c>
      <c r="G22" s="15">
        <v>-36.39</v>
      </c>
      <c r="H22" s="17">
        <f>G22/F22*-1</f>
        <v>0.1685190330647402</v>
      </c>
      <c r="I22" s="17">
        <f ca="1">J22/F22</f>
        <v>-9.1844814575226488E-2</v>
      </c>
      <c r="J22" s="15">
        <f ca="1">F22*0.85+G22+AF22*D22+D22*AE22+AG22+AD22</f>
        <v>-19.832969259374408</v>
      </c>
      <c r="K22" s="15">
        <f ca="1">J22/D22</f>
        <v>-3.3054948765624013</v>
      </c>
      <c r="L22" s="16">
        <v>21</v>
      </c>
      <c r="M22" s="18">
        <f t="shared" ref="M22:M31" si="3">IFERROR(D22/L22,"-")</f>
        <v>0.2857142857142857</v>
      </c>
      <c r="N22" s="16">
        <v>88</v>
      </c>
      <c r="O22" s="19">
        <f t="shared" ref="O22:P22" si="4">D22/7</f>
        <v>0.8571428571428571</v>
      </c>
      <c r="P22" s="19">
        <f t="shared" si="4"/>
        <v>0</v>
      </c>
      <c r="Q22" s="16">
        <f t="shared" ref="Q22:Q30" si="5">ROUNDDOWN(N22/(O22+P22),0)</f>
        <v>102</v>
      </c>
      <c r="R22" s="16"/>
      <c r="S22" s="27">
        <v>1.5706806282722509E-2</v>
      </c>
      <c r="T22" s="2"/>
      <c r="U22" s="21"/>
      <c r="V22" s="22"/>
      <c r="W22" s="2">
        <v>4</v>
      </c>
      <c r="X22" s="23">
        <f t="shared" ref="X22:X30" si="6">IFERROR(W22/D22,0)</f>
        <v>0.66666666666666663</v>
      </c>
      <c r="Y22" s="24">
        <f t="shared" ref="Y22:Y30" si="7">IFERROR(G22/(W22+Z22)*-1,0)</f>
        <v>9.0975000000000001</v>
      </c>
      <c r="Z22" s="2">
        <v>0</v>
      </c>
      <c r="AA22" s="2" t="s">
        <v>40</v>
      </c>
      <c r="AB22" s="25">
        <f t="shared" ref="AB22:AB31" si="8">IF(OR(AA22="UsLargeStandardSize",AA22="UsSmallStandardSize"),-0.69,-0.48)</f>
        <v>-0.69</v>
      </c>
      <c r="AC22" s="26">
        <v>0.31980428819444451</v>
      </c>
      <c r="AD22" s="24">
        <f t="shared" ref="AD22:AD31" si="9">IFERROR(AB22*AC22*D22*3,0)</f>
        <v>-3.9719692593750007</v>
      </c>
      <c r="AE22" s="24">
        <v>-7.32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SKUs!B2:BZ3000""),48,false),"""")*-1"),-19.8499999999999)</f>
        <v>-19.849999999999898</v>
      </c>
      <c r="AG22" s="24">
        <v>0</v>
      </c>
    </row>
    <row r="23" spans="1:33" ht="15.75" customHeight="1">
      <c r="A23" s="2" t="s">
        <v>51</v>
      </c>
      <c r="B23" s="2"/>
      <c r="C23" s="15">
        <f t="shared" si="2"/>
        <v>35.99</v>
      </c>
      <c r="D23" s="16">
        <v>27</v>
      </c>
      <c r="E23" s="16">
        <v>0</v>
      </c>
      <c r="F23" s="15">
        <v>971.73</v>
      </c>
      <c r="G23" s="15">
        <v>-48.989999999999988</v>
      </c>
      <c r="H23" s="17"/>
      <c r="I23" s="17"/>
      <c r="J23" s="15"/>
      <c r="K23" s="15"/>
      <c r="L23" s="16">
        <v>77</v>
      </c>
      <c r="M23" s="18">
        <f t="shared" si="3"/>
        <v>0.35064935064935066</v>
      </c>
      <c r="N23" s="16">
        <v>61</v>
      </c>
      <c r="O23" s="19">
        <f t="shared" ref="O23:P23" si="10">D23/7</f>
        <v>3.8571428571428572</v>
      </c>
      <c r="P23" s="19">
        <f t="shared" si="10"/>
        <v>0</v>
      </c>
      <c r="Q23" s="16">
        <f t="shared" si="5"/>
        <v>15</v>
      </c>
      <c r="R23" s="16"/>
      <c r="S23" s="27">
        <v>0.34883720930232559</v>
      </c>
      <c r="T23" s="2"/>
      <c r="U23" s="21"/>
      <c r="V23" s="22"/>
      <c r="W23" s="2">
        <v>5</v>
      </c>
      <c r="X23" s="23">
        <f t="shared" si="6"/>
        <v>0.18518518518518517</v>
      </c>
      <c r="Y23" s="24">
        <f t="shared" si="7"/>
        <v>9.7979999999999983</v>
      </c>
      <c r="Z23" s="2">
        <v>0</v>
      </c>
      <c r="AA23" s="2" t="s">
        <v>40</v>
      </c>
      <c r="AB23" s="25">
        <f t="shared" si="8"/>
        <v>-0.69</v>
      </c>
      <c r="AC23" s="26">
        <v>0.31980428819444451</v>
      </c>
      <c r="AD23" s="24">
        <f t="shared" si="9"/>
        <v>-17.873861667187501</v>
      </c>
      <c r="AE23" s="24">
        <v>-7.32</v>
      </c>
      <c r="AF23" s="24">
        <v>-19.34</v>
      </c>
      <c r="AG23" s="24">
        <v>0</v>
      </c>
    </row>
    <row r="24" spans="1:33" ht="15.75" customHeight="1">
      <c r="A24" s="2" t="s">
        <v>52</v>
      </c>
      <c r="B24" s="2"/>
      <c r="C24" s="15">
        <f t="shared" si="2"/>
        <v>36.99</v>
      </c>
      <c r="D24" s="16">
        <v>36</v>
      </c>
      <c r="E24" s="16">
        <v>0</v>
      </c>
      <c r="F24" s="15">
        <v>1331.64</v>
      </c>
      <c r="G24" s="15">
        <v>-35.28</v>
      </c>
      <c r="H24" s="17"/>
      <c r="I24" s="17"/>
      <c r="J24" s="15"/>
      <c r="K24" s="15"/>
      <c r="L24" s="16">
        <v>91</v>
      </c>
      <c r="M24" s="18">
        <f t="shared" si="3"/>
        <v>0.39560439560439559</v>
      </c>
      <c r="N24" s="16">
        <v>25</v>
      </c>
      <c r="O24" s="19">
        <f t="shared" ref="O24:P24" si="11">D24/7</f>
        <v>5.1428571428571432</v>
      </c>
      <c r="P24" s="19">
        <f t="shared" si="11"/>
        <v>0</v>
      </c>
      <c r="Q24" s="16">
        <f t="shared" si="5"/>
        <v>4</v>
      </c>
      <c r="R24" s="16"/>
      <c r="S24" s="27">
        <v>2.0952380952380949</v>
      </c>
      <c r="T24" s="2">
        <v>0</v>
      </c>
      <c r="U24" s="21" t="s">
        <v>53</v>
      </c>
      <c r="V24" s="22" t="s">
        <v>53</v>
      </c>
      <c r="W24" s="2">
        <v>3</v>
      </c>
      <c r="X24" s="23">
        <f t="shared" si="6"/>
        <v>8.3333333333333329E-2</v>
      </c>
      <c r="Y24" s="24">
        <f t="shared" si="7"/>
        <v>5.04</v>
      </c>
      <c r="Z24" s="2">
        <v>4</v>
      </c>
      <c r="AA24" s="2" t="s">
        <v>40</v>
      </c>
      <c r="AB24" s="25">
        <f t="shared" si="8"/>
        <v>-0.69</v>
      </c>
      <c r="AC24" s="26">
        <v>0.31980428819444451</v>
      </c>
      <c r="AD24" s="24">
        <f t="shared" si="9"/>
        <v>-23.831815556250003</v>
      </c>
      <c r="AE24" s="24">
        <v>-7.18</v>
      </c>
      <c r="AF24" s="24">
        <v>-19.34</v>
      </c>
      <c r="AG24" s="24">
        <v>0</v>
      </c>
    </row>
    <row r="25" spans="1:33" ht="15.75" customHeight="1">
      <c r="A25" s="2" t="s">
        <v>54</v>
      </c>
      <c r="B25" s="2"/>
      <c r="C25" s="15">
        <f t="shared" si="2"/>
        <v>37.99</v>
      </c>
      <c r="D25" s="16">
        <v>22</v>
      </c>
      <c r="E25" s="16">
        <v>0</v>
      </c>
      <c r="F25" s="15">
        <v>835.78000000000009</v>
      </c>
      <c r="G25" s="15">
        <v>-15.76</v>
      </c>
      <c r="H25" s="17"/>
      <c r="I25" s="17"/>
      <c r="J25" s="15"/>
      <c r="K25" s="15"/>
      <c r="L25" s="16">
        <v>84</v>
      </c>
      <c r="M25" s="18">
        <f t="shared" si="3"/>
        <v>0.26190476190476192</v>
      </c>
      <c r="N25" s="16">
        <v>1</v>
      </c>
      <c r="O25" s="19">
        <f t="shared" ref="O25:P25" si="12">D25/7</f>
        <v>3.1428571428571428</v>
      </c>
      <c r="P25" s="19">
        <f t="shared" si="12"/>
        <v>0</v>
      </c>
      <c r="Q25" s="16">
        <f t="shared" si="5"/>
        <v>0</v>
      </c>
      <c r="R25" s="16"/>
      <c r="S25" s="27">
        <v>3.4563106796116498</v>
      </c>
      <c r="T25" s="2"/>
      <c r="U25" s="21"/>
      <c r="V25" s="22"/>
      <c r="W25" s="2">
        <v>0</v>
      </c>
      <c r="X25" s="23">
        <f t="shared" si="6"/>
        <v>0</v>
      </c>
      <c r="Y25" s="24">
        <f t="shared" si="7"/>
        <v>0</v>
      </c>
      <c r="Z25" s="2">
        <v>0</v>
      </c>
      <c r="AA25" s="2" t="s">
        <v>40</v>
      </c>
      <c r="AB25" s="25">
        <f t="shared" si="8"/>
        <v>-0.69</v>
      </c>
      <c r="AC25" s="26">
        <v>0.31980428819444451</v>
      </c>
      <c r="AD25" s="24">
        <f t="shared" si="9"/>
        <v>-14.563887284375001</v>
      </c>
      <c r="AE25" s="24">
        <v>-7.18</v>
      </c>
      <c r="AF25" s="24">
        <v>-19.34</v>
      </c>
      <c r="AG25" s="24">
        <v>0</v>
      </c>
    </row>
    <row r="26" spans="1:33" ht="15.75" customHeight="1">
      <c r="A26" s="2" t="s">
        <v>55</v>
      </c>
      <c r="B26" s="2"/>
      <c r="C26" s="15">
        <f t="shared" si="2"/>
        <v>37.989999999999995</v>
      </c>
      <c r="D26" s="16">
        <v>5</v>
      </c>
      <c r="E26" s="16">
        <v>0</v>
      </c>
      <c r="F26" s="15">
        <v>189.95</v>
      </c>
      <c r="G26" s="15">
        <v>0</v>
      </c>
      <c r="H26" s="17"/>
      <c r="I26" s="17"/>
      <c r="J26" s="15"/>
      <c r="K26" s="15"/>
      <c r="L26" s="16">
        <v>10</v>
      </c>
      <c r="M26" s="18">
        <f t="shared" si="3"/>
        <v>0.5</v>
      </c>
      <c r="N26" s="16">
        <v>0</v>
      </c>
      <c r="O26" s="19">
        <f t="shared" ref="O26:P26" si="13">D26/7</f>
        <v>0.7142857142857143</v>
      </c>
      <c r="P26" s="19">
        <f t="shared" si="13"/>
        <v>0</v>
      </c>
      <c r="Q26" s="16">
        <f t="shared" si="5"/>
        <v>0</v>
      </c>
      <c r="R26" s="16"/>
      <c r="S26" s="27">
        <v>0</v>
      </c>
      <c r="T26" s="2">
        <v>0</v>
      </c>
      <c r="U26" s="21" t="s">
        <v>53</v>
      </c>
      <c r="V26" s="22" t="s">
        <v>53</v>
      </c>
      <c r="W26" s="2">
        <v>0</v>
      </c>
      <c r="X26" s="23">
        <f t="shared" si="6"/>
        <v>0</v>
      </c>
      <c r="Y26" s="24">
        <f t="shared" si="7"/>
        <v>0</v>
      </c>
      <c r="Z26" s="2">
        <v>0</v>
      </c>
      <c r="AA26" s="2" t="s">
        <v>40</v>
      </c>
      <c r="AB26" s="25">
        <f t="shared" si="8"/>
        <v>-0.69</v>
      </c>
      <c r="AC26" s="26">
        <v>0.31980428819444451</v>
      </c>
      <c r="AD26" s="24">
        <f t="shared" si="9"/>
        <v>-3.3099743828125003</v>
      </c>
      <c r="AE26" s="24">
        <v>-7.18</v>
      </c>
      <c r="AF26" s="24">
        <v>-19.849999999999898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/>
      <c r="I27" s="17"/>
      <c r="J27" s="15"/>
      <c r="K27" s="15"/>
      <c r="L27" s="16">
        <v>0</v>
      </c>
      <c r="M27" s="18" t="str">
        <f t="shared" si="3"/>
        <v>-</v>
      </c>
      <c r="N27" s="16">
        <v>0</v>
      </c>
      <c r="O27" s="19">
        <f t="shared" ref="O27:P27" si="14">D27/7</f>
        <v>0</v>
      </c>
      <c r="P27" s="19">
        <f t="shared" si="14"/>
        <v>0</v>
      </c>
      <c r="Q27" s="16" t="e">
        <f t="shared" si="5"/>
        <v>#DIV/0!</v>
      </c>
      <c r="R27" s="16"/>
      <c r="S27" s="27">
        <v>0</v>
      </c>
      <c r="T27" s="2">
        <v>176</v>
      </c>
      <c r="U27" s="21" t="s">
        <v>53</v>
      </c>
      <c r="V27" s="22" t="s">
        <v>53</v>
      </c>
      <c r="W27" s="2">
        <v>0</v>
      </c>
      <c r="X27" s="23">
        <f t="shared" si="6"/>
        <v>0</v>
      </c>
      <c r="Y27" s="24">
        <f t="shared" si="7"/>
        <v>0</v>
      </c>
      <c r="Z27" s="2">
        <v>0</v>
      </c>
      <c r="AA27" s="2" t="s">
        <v>40</v>
      </c>
      <c r="AB27" s="25">
        <f t="shared" si="8"/>
        <v>-0.69</v>
      </c>
      <c r="AC27" s="26">
        <v>0.31980428819444451</v>
      </c>
      <c r="AD27" s="24">
        <f t="shared" si="9"/>
        <v>0</v>
      </c>
      <c r="AE27" s="24">
        <v>-7.18</v>
      </c>
      <c r="AF27" s="24">
        <v>-19.849999999999898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2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/>
      <c r="I28" s="17"/>
      <c r="J28" s="15"/>
      <c r="K28" s="15"/>
      <c r="L28" s="16">
        <v>0</v>
      </c>
      <c r="M28" s="18" t="str">
        <f t="shared" si="3"/>
        <v>-</v>
      </c>
      <c r="N28" s="16">
        <v>0</v>
      </c>
      <c r="O28" s="19">
        <f t="shared" ref="O28:P28" si="15">D28/7</f>
        <v>0</v>
      </c>
      <c r="P28" s="19">
        <f t="shared" si="15"/>
        <v>0</v>
      </c>
      <c r="Q28" s="16" t="e">
        <f t="shared" si="5"/>
        <v>#DIV/0!</v>
      </c>
      <c r="R28" s="16"/>
      <c r="S28" s="27">
        <v>0</v>
      </c>
      <c r="T28" s="2">
        <v>176</v>
      </c>
      <c r="U28" s="21" t="s">
        <v>53</v>
      </c>
      <c r="V28" s="22" t="s">
        <v>53</v>
      </c>
      <c r="W28" s="2">
        <v>0</v>
      </c>
      <c r="X28" s="23">
        <f t="shared" si="6"/>
        <v>0</v>
      </c>
      <c r="Y28" s="24">
        <f t="shared" si="7"/>
        <v>0</v>
      </c>
      <c r="Z28" s="2">
        <v>0</v>
      </c>
      <c r="AA28" s="2" t="s">
        <v>40</v>
      </c>
      <c r="AB28" s="25">
        <f t="shared" si="8"/>
        <v>-0.69</v>
      </c>
      <c r="AC28" s="26">
        <v>0.31980428819444451</v>
      </c>
      <c r="AD28" s="24">
        <f t="shared" si="9"/>
        <v>0</v>
      </c>
      <c r="AE28" s="24">
        <v>-7.18</v>
      </c>
      <c r="AF28" s="24">
        <v>-19.849999999999898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2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/>
      <c r="I29" s="17"/>
      <c r="J29" s="15"/>
      <c r="K29" s="15"/>
      <c r="L29" s="16">
        <v>0</v>
      </c>
      <c r="M29" s="18" t="str">
        <f t="shared" si="3"/>
        <v>-</v>
      </c>
      <c r="N29" s="16">
        <v>0</v>
      </c>
      <c r="O29" s="19">
        <f t="shared" ref="O29:P29" si="16">D29/7</f>
        <v>0</v>
      </c>
      <c r="P29" s="19">
        <f t="shared" si="16"/>
        <v>0</v>
      </c>
      <c r="Q29" s="16" t="e">
        <f t="shared" si="5"/>
        <v>#DIV/0!</v>
      </c>
      <c r="R29" s="16"/>
      <c r="S29" s="27">
        <v>0</v>
      </c>
      <c r="T29" s="2">
        <v>176</v>
      </c>
      <c r="U29" s="21" t="s">
        <v>53</v>
      </c>
      <c r="V29" s="22" t="s">
        <v>53</v>
      </c>
      <c r="W29" s="2">
        <v>0</v>
      </c>
      <c r="X29" s="23">
        <f t="shared" si="6"/>
        <v>0</v>
      </c>
      <c r="Y29" s="24">
        <f t="shared" si="7"/>
        <v>0</v>
      </c>
      <c r="Z29" s="2">
        <v>0</v>
      </c>
      <c r="AA29" s="2" t="s">
        <v>40</v>
      </c>
      <c r="AB29" s="25">
        <f t="shared" si="8"/>
        <v>-0.69</v>
      </c>
      <c r="AC29" s="26">
        <v>0.31980428819444451</v>
      </c>
      <c r="AD29" s="24">
        <f t="shared" si="9"/>
        <v>0</v>
      </c>
      <c r="AE29" s="24">
        <v>-7.18</v>
      </c>
      <c r="AF29" s="24">
        <v>-19.849999999999898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2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/>
      <c r="I30" s="17"/>
      <c r="J30" s="15"/>
      <c r="K30" s="15"/>
      <c r="L30" s="16">
        <v>0</v>
      </c>
      <c r="M30" s="18" t="str">
        <f t="shared" si="3"/>
        <v>-</v>
      </c>
      <c r="N30" s="16">
        <v>0</v>
      </c>
      <c r="O30" s="19">
        <f t="shared" ref="O30:P30" si="17">D30/7</f>
        <v>0</v>
      </c>
      <c r="P30" s="19">
        <f t="shared" si="17"/>
        <v>0</v>
      </c>
      <c r="Q30" s="16" t="e">
        <f t="shared" si="5"/>
        <v>#DIV/0!</v>
      </c>
      <c r="R30" s="16"/>
      <c r="S30" s="27">
        <v>0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Summary!A1:AD2000""),9,FALSE),"""")"),176)</f>
        <v>176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6"/>
        <v>0</v>
      </c>
      <c r="Y30" s="24">
        <f t="shared" si="7"/>
        <v>0</v>
      </c>
      <c r="Z30" s="2">
        <v>0</v>
      </c>
      <c r="AA30" s="2" t="s">
        <v>40</v>
      </c>
      <c r="AB30" s="25">
        <f t="shared" si="8"/>
        <v>-0.69</v>
      </c>
      <c r="AC30" s="26">
        <v>0.31980428819444451</v>
      </c>
      <c r="AD30" s="24">
        <f t="shared" si="9"/>
        <v>0</v>
      </c>
      <c r="AE30" s="24">
        <v>-7.18</v>
      </c>
      <c r="AF30" s="24">
        <v>-19.849999999999898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2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/>
      <c r="I31" s="17"/>
      <c r="J31" s="35"/>
      <c r="K31" s="35"/>
      <c r="L31" s="16">
        <v>0</v>
      </c>
      <c r="M31" s="18" t="str">
        <f t="shared" si="3"/>
        <v>-</v>
      </c>
      <c r="N31" s="16">
        <v>0</v>
      </c>
      <c r="O31" s="19">
        <f t="shared" ref="O31" si="18">D31/7</f>
        <v>0</v>
      </c>
      <c r="P31" s="19">
        <f t="shared" ref="P31" si="19">E31/7</f>
        <v>0</v>
      </c>
      <c r="Q31" s="16" t="e">
        <f t="shared" ref="Q31" si="20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21">IFERROR(W31/D31,0)</f>
        <v>0</v>
      </c>
      <c r="Y31" s="24">
        <f t="shared" ref="Y31" si="22">IFERROR(G31/(W31+Z31)*-1,0)</f>
        <v>0</v>
      </c>
      <c r="Z31" s="2">
        <v>0</v>
      </c>
      <c r="AA31" s="2" t="s">
        <v>40</v>
      </c>
      <c r="AB31" s="25">
        <f t="shared" si="8"/>
        <v>-0.69</v>
      </c>
      <c r="AC31" s="26">
        <v>0.31980428819444451</v>
      </c>
      <c r="AD31" s="24">
        <f t="shared" si="9"/>
        <v>0</v>
      </c>
      <c r="AE31" s="24">
        <v>-7.18</v>
      </c>
      <c r="AF31" s="24">
        <v>-19.849999999999898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94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31.79999999999988</v>
      </c>
      <c r="D3" s="6">
        <f>SUM(D4:D99766)</f>
        <v>88</v>
      </c>
      <c r="E3" s="6"/>
      <c r="F3" s="5">
        <f t="shared" ref="F3:G3" si="0">SUM(F4:F99766)</f>
        <v>3245.12</v>
      </c>
      <c r="G3" s="5">
        <f t="shared" si="0"/>
        <v>-199.85</v>
      </c>
      <c r="H3" s="7">
        <f>G3/F3*-1</f>
        <v>6.1584779607533773E-2</v>
      </c>
      <c r="I3" s="7">
        <f ca="1">J3/F3</f>
        <v>4.4478270750903326E-2</v>
      </c>
      <c r="J3" s="5">
        <f ca="1">SUM(J4:J99766)</f>
        <v>144.3373259791714</v>
      </c>
      <c r="K3" s="5">
        <f ca="1">J3/D3</f>
        <v>1.6401968861269476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10</v>
      </c>
      <c r="X3" s="13">
        <f>AVERAGE(X4:X99766)</f>
        <v>9.7340754483611611E-2</v>
      </c>
      <c r="Y3" s="11">
        <f>ROUND(AVERAGE(Y4:Y99766),2)</f>
        <v>4.24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SKUs!B2:BZ3000""),48,FALSE),"""")*-1"),-19.8499999999999)</f>
        <v>-19.849999999999898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33.99</v>
      </c>
      <c r="D18" s="16">
        <v>3</v>
      </c>
      <c r="E18" s="16">
        <v>0</v>
      </c>
      <c r="F18" s="15">
        <v>101.97</v>
      </c>
      <c r="G18" s="15">
        <v>-22.21</v>
      </c>
      <c r="H18" s="17">
        <f t="shared" ref="H18:H30" si="3">G18/F18*-1</f>
        <v>0.21780915955673238</v>
      </c>
      <c r="I18" s="17">
        <f t="shared" ref="I18:I30" si="4">J18/F18</f>
        <v>-0.17002527727211444</v>
      </c>
      <c r="J18" s="15">
        <f t="shared" ref="J18:J30" si="5">F18*0.85+G18+AF18*D18+D18*AE18+AG18+AD18</f>
        <v>-17.33747752343751</v>
      </c>
      <c r="K18" s="15">
        <f t="shared" ref="K18:K30" si="6">J18/D18</f>
        <v>-5.7791591744791697</v>
      </c>
      <c r="L18" s="16">
        <v>10</v>
      </c>
      <c r="M18" s="18">
        <f t="shared" ref="M18:M31" si="7">IFERROR(D18/L18,"-")</f>
        <v>0.3</v>
      </c>
      <c r="N18" s="16">
        <v>0</v>
      </c>
      <c r="O18" s="19">
        <f t="shared" ref="O18:P18" si="8">D18/7</f>
        <v>0.42857142857142855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2</v>
      </c>
      <c r="X18" s="23">
        <f t="shared" ref="X18:X30" si="10">IFERROR(W18/D18,0)</f>
        <v>0.66666666666666663</v>
      </c>
      <c r="Y18" s="24">
        <f t="shared" ref="Y18:Y30" si="11">IFERROR(G18/(W18+Z18)*-1,0)</f>
        <v>11.105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0.2933941261574074</v>
      </c>
      <c r="AD18" s="24">
        <f t="shared" ref="AD18:AD31" si="13">IFERROR(AB18*AC18*D18*3,0)</f>
        <v>-1.8219775234375</v>
      </c>
      <c r="AE18" s="24">
        <v>-7.32</v>
      </c>
      <c r="AF18" s="24">
        <v>-19.34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35.79</v>
      </c>
      <c r="D19" s="28">
        <v>10</v>
      </c>
      <c r="E19" s="16">
        <v>0</v>
      </c>
      <c r="F19" s="15">
        <v>357.9</v>
      </c>
      <c r="G19" s="15">
        <v>-43.27000000000001</v>
      </c>
      <c r="H19" s="17">
        <f t="shared" si="3"/>
        <v>0.12089969265157868</v>
      </c>
      <c r="I19" s="17">
        <f t="shared" ca="1" si="4"/>
        <v>-4.7019442334331876E-2</v>
      </c>
      <c r="J19" s="15">
        <f t="shared" ca="1" si="5"/>
        <v>-16.828258411457377</v>
      </c>
      <c r="K19" s="15">
        <f t="shared" ca="1" si="6"/>
        <v>-1.6828258411457377</v>
      </c>
      <c r="L19" s="16">
        <v>46</v>
      </c>
      <c r="M19" s="18">
        <f t="shared" si="7"/>
        <v>0.21739130434782608</v>
      </c>
      <c r="N19" s="16">
        <v>83</v>
      </c>
      <c r="O19" s="19">
        <f t="shared" ref="O19:P19" si="14">D19/7</f>
        <v>1.4285714285714286</v>
      </c>
      <c r="P19" s="19">
        <f t="shared" si="14"/>
        <v>0</v>
      </c>
      <c r="Q19" s="16">
        <f t="shared" si="9"/>
        <v>58</v>
      </c>
      <c r="R19" s="16"/>
      <c r="S19" s="27">
        <v>0.27272727272727282</v>
      </c>
      <c r="T19" s="2"/>
      <c r="U19" s="21"/>
      <c r="V19" s="22"/>
      <c r="W19" s="2">
        <v>3</v>
      </c>
      <c r="X19" s="23">
        <f t="shared" si="10"/>
        <v>0.3</v>
      </c>
      <c r="Y19" s="24">
        <f t="shared" si="11"/>
        <v>14.423333333333337</v>
      </c>
      <c r="Z19" s="2">
        <v>0</v>
      </c>
      <c r="AA19" s="2" t="s">
        <v>40</v>
      </c>
      <c r="AB19" s="25">
        <f t="shared" si="12"/>
        <v>-0.69</v>
      </c>
      <c r="AC19" s="26">
        <v>0.2933941261574074</v>
      </c>
      <c r="AD19" s="24">
        <f t="shared" si="13"/>
        <v>-6.0732584114583332</v>
      </c>
      <c r="AE19" s="24">
        <v>-7.32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SKUs!B2:BZ3000""),48,false),"""")*-1"),-19.8499999999999)</f>
        <v>-19.849999999999898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38.99</v>
      </c>
      <c r="D20" s="16">
        <v>2</v>
      </c>
      <c r="E20" s="16">
        <v>0</v>
      </c>
      <c r="F20" s="15">
        <v>77.98</v>
      </c>
      <c r="G20" s="15">
        <v>-23.41</v>
      </c>
      <c r="H20" s="17">
        <f t="shared" si="3"/>
        <v>0.30020518081559372</v>
      </c>
      <c r="I20" s="17">
        <f t="shared" si="4"/>
        <v>-0.14954670020892102</v>
      </c>
      <c r="J20" s="15">
        <f t="shared" si="5"/>
        <v>-11.661651682291662</v>
      </c>
      <c r="K20" s="15">
        <f t="shared" si="6"/>
        <v>-5.8308258411458311</v>
      </c>
      <c r="L20" s="16">
        <v>18</v>
      </c>
      <c r="M20" s="18">
        <f t="shared" si="7"/>
        <v>0.1111111111111111</v>
      </c>
      <c r="N20" s="16">
        <v>81</v>
      </c>
      <c r="O20" s="19">
        <f t="shared" ref="O20:P20" si="15">D20/7</f>
        <v>0.2857142857142857</v>
      </c>
      <c r="P20" s="19">
        <f t="shared" si="15"/>
        <v>0</v>
      </c>
      <c r="Q20" s="16">
        <f t="shared" si="9"/>
        <v>283</v>
      </c>
      <c r="R20" s="16"/>
      <c r="S20" s="27">
        <v>0.55555555555555558</v>
      </c>
      <c r="T20" s="2"/>
      <c r="U20" s="21"/>
      <c r="V20" s="22"/>
      <c r="W20" s="2">
        <v>0</v>
      </c>
      <c r="X20" s="23">
        <f t="shared" si="10"/>
        <v>0</v>
      </c>
      <c r="Y20" s="24">
        <f t="shared" si="11"/>
        <v>0</v>
      </c>
      <c r="Z20" s="2">
        <v>0</v>
      </c>
      <c r="AA20" s="2" t="s">
        <v>40</v>
      </c>
      <c r="AB20" s="25">
        <f t="shared" si="12"/>
        <v>-0.69</v>
      </c>
      <c r="AC20" s="26">
        <v>0.2933941261574074</v>
      </c>
      <c r="AD20" s="24">
        <f t="shared" si="13"/>
        <v>-1.2146516822916666</v>
      </c>
      <c r="AE20" s="24">
        <v>-7.32</v>
      </c>
      <c r="AF20" s="24">
        <v>-19.34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37.49</v>
      </c>
      <c r="D21" s="16">
        <v>4</v>
      </c>
      <c r="E21" s="16">
        <v>0</v>
      </c>
      <c r="F21" s="15">
        <v>149.96</v>
      </c>
      <c r="G21" s="15">
        <v>0</v>
      </c>
      <c r="H21" s="17">
        <f t="shared" si="3"/>
        <v>0</v>
      </c>
      <c r="I21" s="17">
        <f t="shared" si="4"/>
        <v>0.12267735819829736</v>
      </c>
      <c r="J21" s="15">
        <f t="shared" si="5"/>
        <v>18.396696635416674</v>
      </c>
      <c r="K21" s="15">
        <f t="shared" si="6"/>
        <v>4.5991741588541686</v>
      </c>
      <c r="L21" s="16">
        <v>17</v>
      </c>
      <c r="M21" s="18">
        <f t="shared" si="7"/>
        <v>0.23529411764705882</v>
      </c>
      <c r="N21" s="16">
        <v>78</v>
      </c>
      <c r="O21" s="19">
        <f t="shared" ref="O21:P21" si="16">D21/7</f>
        <v>0.5714285714285714</v>
      </c>
      <c r="P21" s="19">
        <f t="shared" si="16"/>
        <v>0</v>
      </c>
      <c r="Q21" s="16">
        <f t="shared" si="9"/>
        <v>136</v>
      </c>
      <c r="R21" s="16"/>
      <c r="S21" s="27">
        <v>0.69230769230769229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40</v>
      </c>
      <c r="AB21" s="25">
        <f t="shared" si="12"/>
        <v>-0.69</v>
      </c>
      <c r="AC21" s="26">
        <v>0.2933941261574074</v>
      </c>
      <c r="AD21" s="24">
        <f t="shared" si="13"/>
        <v>-2.4293033645833333</v>
      </c>
      <c r="AE21" s="24">
        <v>-7.32</v>
      </c>
      <c r="AF21" s="24">
        <v>-19.34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36.99</v>
      </c>
      <c r="D22" s="16">
        <v>4</v>
      </c>
      <c r="E22" s="16">
        <v>0</v>
      </c>
      <c r="F22" s="15">
        <v>147.96</v>
      </c>
      <c r="G22" s="15">
        <v>0</v>
      </c>
      <c r="H22" s="17">
        <f t="shared" si="3"/>
        <v>0</v>
      </c>
      <c r="I22" s="17">
        <f t="shared" ca="1" si="4"/>
        <v>9.9058506592437659E-2</v>
      </c>
      <c r="J22" s="15">
        <f t="shared" ca="1" si="5"/>
        <v>14.656696635417077</v>
      </c>
      <c r="K22" s="15">
        <f t="shared" ca="1" si="6"/>
        <v>3.6641741588542693</v>
      </c>
      <c r="L22" s="16">
        <v>18</v>
      </c>
      <c r="M22" s="18">
        <f t="shared" si="7"/>
        <v>0.22222222222222221</v>
      </c>
      <c r="N22" s="16">
        <v>73</v>
      </c>
      <c r="O22" s="19">
        <f t="shared" ref="O22:P22" si="17">D22/7</f>
        <v>0.5714285714285714</v>
      </c>
      <c r="P22" s="19">
        <f t="shared" si="17"/>
        <v>0</v>
      </c>
      <c r="Q22" s="16">
        <f t="shared" si="9"/>
        <v>127</v>
      </c>
      <c r="R22" s="16"/>
      <c r="S22" s="27">
        <v>0.38823529411764712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0.2933941261574074</v>
      </c>
      <c r="AD22" s="24">
        <f t="shared" si="13"/>
        <v>-2.4293033645833333</v>
      </c>
      <c r="AE22" s="24">
        <v>-7.32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SKUs!B2:BZ3000""),48,false),"""")*-1"),-19.8499999999999)</f>
        <v>-19.849999999999898</v>
      </c>
      <c r="AG22" s="24">
        <v>0</v>
      </c>
    </row>
    <row r="23" spans="1:33" ht="15.75" customHeight="1">
      <c r="A23" s="2" t="s">
        <v>51</v>
      </c>
      <c r="B23" s="2"/>
      <c r="C23" s="15">
        <f t="shared" si="2"/>
        <v>35.99</v>
      </c>
      <c r="D23" s="16">
        <v>2</v>
      </c>
      <c r="E23" s="16">
        <v>0</v>
      </c>
      <c r="F23" s="15">
        <v>71.98</v>
      </c>
      <c r="G23" s="15">
        <v>0</v>
      </c>
      <c r="H23" s="17">
        <f t="shared" si="3"/>
        <v>0</v>
      </c>
      <c r="I23" s="17">
        <f t="shared" si="4"/>
        <v>9.2363827698087417E-2</v>
      </c>
      <c r="J23" s="15">
        <f t="shared" si="5"/>
        <v>6.6483483177083329</v>
      </c>
      <c r="K23" s="15">
        <f t="shared" si="6"/>
        <v>3.3241741588541664</v>
      </c>
      <c r="L23" s="16">
        <v>14</v>
      </c>
      <c r="M23" s="18">
        <f t="shared" si="7"/>
        <v>0.14285714285714285</v>
      </c>
      <c r="N23" s="16">
        <v>71</v>
      </c>
      <c r="O23" s="19">
        <f t="shared" ref="O23:P23" si="18">D23/7</f>
        <v>0.2857142857142857</v>
      </c>
      <c r="P23" s="19">
        <f t="shared" si="18"/>
        <v>0</v>
      </c>
      <c r="Q23" s="16">
        <f t="shared" si="9"/>
        <v>248</v>
      </c>
      <c r="R23" s="16"/>
      <c r="S23" s="27">
        <v>0.44720496894409939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0.2933941261574074</v>
      </c>
      <c r="AD23" s="24">
        <f t="shared" si="13"/>
        <v>-1.2146516822916666</v>
      </c>
      <c r="AE23" s="24">
        <v>-7.32</v>
      </c>
      <c r="AF23" s="24">
        <v>-19.34</v>
      </c>
      <c r="AG23" s="24">
        <v>0</v>
      </c>
    </row>
    <row r="24" spans="1:33" ht="15.75" customHeight="1">
      <c r="A24" s="2" t="s">
        <v>52</v>
      </c>
      <c r="B24" s="2"/>
      <c r="C24" s="15">
        <f t="shared" si="2"/>
        <v>35.99</v>
      </c>
      <c r="D24" s="16">
        <v>14</v>
      </c>
      <c r="E24" s="16">
        <v>0</v>
      </c>
      <c r="F24" s="15">
        <v>503.86</v>
      </c>
      <c r="G24" s="15">
        <v>-18.54</v>
      </c>
      <c r="H24" s="17">
        <f t="shared" si="3"/>
        <v>3.6795935378875079E-2</v>
      </c>
      <c r="I24" s="17">
        <f t="shared" si="4"/>
        <v>5.9457861755166777E-2</v>
      </c>
      <c r="J24" s="15">
        <f t="shared" si="5"/>
        <v>29.958438223958332</v>
      </c>
      <c r="K24" s="15">
        <f t="shared" si="6"/>
        <v>2.1398884445684523</v>
      </c>
      <c r="L24" s="16">
        <v>31</v>
      </c>
      <c r="M24" s="18">
        <f t="shared" si="7"/>
        <v>0.45161290322580644</v>
      </c>
      <c r="N24" s="16">
        <v>48</v>
      </c>
      <c r="O24" s="19">
        <f t="shared" ref="O24:P24" si="19">D24/7</f>
        <v>2</v>
      </c>
      <c r="P24" s="19">
        <f t="shared" si="19"/>
        <v>0</v>
      </c>
      <c r="Q24" s="16">
        <f t="shared" si="9"/>
        <v>24</v>
      </c>
      <c r="R24" s="16"/>
      <c r="S24" s="27">
        <v>1.167883211678832</v>
      </c>
      <c r="T24" s="2">
        <v>0</v>
      </c>
      <c r="U24" s="21" t="s">
        <v>53</v>
      </c>
      <c r="V24" s="22" t="s">
        <v>53</v>
      </c>
      <c r="W24" s="2">
        <v>3</v>
      </c>
      <c r="X24" s="23">
        <f t="shared" si="10"/>
        <v>0.21428571428571427</v>
      </c>
      <c r="Y24" s="24">
        <f t="shared" si="11"/>
        <v>6.18</v>
      </c>
      <c r="Z24" s="2">
        <v>0</v>
      </c>
      <c r="AA24" s="2" t="s">
        <v>40</v>
      </c>
      <c r="AB24" s="25">
        <f t="shared" si="12"/>
        <v>-0.69</v>
      </c>
      <c r="AC24" s="26">
        <v>0.2933941261574074</v>
      </c>
      <c r="AD24" s="24">
        <f t="shared" si="13"/>
        <v>-8.5025617760416665</v>
      </c>
      <c r="AE24" s="24">
        <v>-7.18</v>
      </c>
      <c r="AF24" s="24">
        <v>-19.34</v>
      </c>
      <c r="AG24" s="24">
        <v>0</v>
      </c>
    </row>
    <row r="25" spans="1:33" ht="15.75" customHeight="1">
      <c r="A25" s="2" t="s">
        <v>54</v>
      </c>
      <c r="B25" s="2"/>
      <c r="C25" s="15">
        <f t="shared" si="2"/>
        <v>36.342941176470589</v>
      </c>
      <c r="D25" s="16">
        <v>17</v>
      </c>
      <c r="E25" s="16">
        <v>0</v>
      </c>
      <c r="F25" s="15">
        <v>617.83000000000004</v>
      </c>
      <c r="G25" s="15">
        <v>-31.81</v>
      </c>
      <c r="H25" s="17">
        <f t="shared" si="3"/>
        <v>5.1486654905070969E-2</v>
      </c>
      <c r="I25" s="17">
        <f t="shared" si="4"/>
        <v>5.2087080103784093E-2</v>
      </c>
      <c r="J25" s="15">
        <f t="shared" si="5"/>
        <v>32.180960700520927</v>
      </c>
      <c r="K25" s="15">
        <f t="shared" si="6"/>
        <v>1.892997688265937</v>
      </c>
      <c r="L25" s="16">
        <v>61</v>
      </c>
      <c r="M25" s="18">
        <f t="shared" si="7"/>
        <v>0.27868852459016391</v>
      </c>
      <c r="N25" s="16">
        <v>38</v>
      </c>
      <c r="O25" s="19">
        <f t="shared" ref="O25:P25" si="20">D25/7</f>
        <v>2.4285714285714284</v>
      </c>
      <c r="P25" s="19">
        <f t="shared" si="20"/>
        <v>0</v>
      </c>
      <c r="Q25" s="16">
        <f t="shared" si="9"/>
        <v>15</v>
      </c>
      <c r="R25" s="16"/>
      <c r="S25" s="27">
        <v>1.848739495798319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15.904999999999999</v>
      </c>
      <c r="Z25" s="2">
        <v>2</v>
      </c>
      <c r="AA25" s="2" t="s">
        <v>40</v>
      </c>
      <c r="AB25" s="25">
        <f t="shared" si="12"/>
        <v>-0.69</v>
      </c>
      <c r="AC25" s="26">
        <v>0.2933941261574074</v>
      </c>
      <c r="AD25" s="24">
        <f t="shared" si="13"/>
        <v>-10.324539299479166</v>
      </c>
      <c r="AE25" s="24">
        <v>-7.18</v>
      </c>
      <c r="AF25" s="24">
        <v>-19.34</v>
      </c>
      <c r="AG25" s="24">
        <v>0</v>
      </c>
    </row>
    <row r="26" spans="1:33" ht="15.75" customHeight="1">
      <c r="A26" s="2" t="s">
        <v>55</v>
      </c>
      <c r="B26" s="2"/>
      <c r="C26" s="15">
        <f t="shared" si="2"/>
        <v>38.171818181818182</v>
      </c>
      <c r="D26" s="16">
        <v>11</v>
      </c>
      <c r="E26" s="16">
        <v>0</v>
      </c>
      <c r="F26" s="15">
        <v>419.89</v>
      </c>
      <c r="G26" s="15">
        <v>-11.21</v>
      </c>
      <c r="H26" s="17">
        <f t="shared" si="3"/>
        <v>2.6697468384576917E-2</v>
      </c>
      <c r="I26" s="17">
        <f t="shared" si="4"/>
        <v>9.927818177950648E-2</v>
      </c>
      <c r="J26" s="15">
        <f t="shared" si="5"/>
        <v>41.685915747396976</v>
      </c>
      <c r="K26" s="15">
        <f t="shared" si="6"/>
        <v>3.7896287043088162</v>
      </c>
      <c r="L26" s="16">
        <v>47</v>
      </c>
      <c r="M26" s="18">
        <f t="shared" si="7"/>
        <v>0.23404255319148937</v>
      </c>
      <c r="N26" s="16">
        <v>28</v>
      </c>
      <c r="O26" s="19">
        <f t="shared" ref="O26:P26" si="21">D26/7</f>
        <v>1.5714285714285714</v>
      </c>
      <c r="P26" s="19">
        <f t="shared" si="21"/>
        <v>0</v>
      </c>
      <c r="Q26" s="16">
        <f t="shared" si="9"/>
        <v>17</v>
      </c>
      <c r="R26" s="16"/>
      <c r="S26" s="27">
        <v>1.32</v>
      </c>
      <c r="T26" s="2">
        <v>0</v>
      </c>
      <c r="U26" s="21" t="s">
        <v>53</v>
      </c>
      <c r="V26" s="22" t="s">
        <v>53</v>
      </c>
      <c r="W26" s="2">
        <v>2</v>
      </c>
      <c r="X26" s="23">
        <f t="shared" si="10"/>
        <v>0.18181818181818182</v>
      </c>
      <c r="Y26" s="24">
        <f t="shared" si="11"/>
        <v>5.6050000000000004</v>
      </c>
      <c r="Z26" s="2">
        <v>0</v>
      </c>
      <c r="AA26" s="2" t="s">
        <v>40</v>
      </c>
      <c r="AB26" s="25">
        <f t="shared" si="12"/>
        <v>-0.69</v>
      </c>
      <c r="AC26" s="26">
        <v>0.2933941261574074</v>
      </c>
      <c r="AD26" s="24">
        <f t="shared" si="13"/>
        <v>-6.6805842526041657</v>
      </c>
      <c r="AE26" s="24">
        <v>-7.18</v>
      </c>
      <c r="AF26" s="24">
        <v>-19.849999999999898</v>
      </c>
      <c r="AG26" s="24">
        <v>0</v>
      </c>
    </row>
    <row r="27" spans="1:33" ht="15.75" customHeight="1">
      <c r="A27" s="2" t="s">
        <v>56</v>
      </c>
      <c r="B27" s="2"/>
      <c r="C27" s="15">
        <f t="shared" si="2"/>
        <v>38.418571428571433</v>
      </c>
      <c r="D27" s="16">
        <v>14</v>
      </c>
      <c r="E27" s="16">
        <v>0</v>
      </c>
      <c r="F27" s="15">
        <v>537.86</v>
      </c>
      <c r="G27" s="15">
        <v>0</v>
      </c>
      <c r="H27" s="17">
        <f t="shared" si="3"/>
        <v>0</v>
      </c>
      <c r="I27" s="17">
        <f t="shared" si="4"/>
        <v>0.13062588447543924</v>
      </c>
      <c r="J27" s="15">
        <f t="shared" si="5"/>
        <v>70.258438223959757</v>
      </c>
      <c r="K27" s="15">
        <f t="shared" si="6"/>
        <v>5.0184598731399825</v>
      </c>
      <c r="L27" s="16">
        <v>23</v>
      </c>
      <c r="M27" s="18">
        <f t="shared" si="7"/>
        <v>0.60869565217391308</v>
      </c>
      <c r="N27" s="16">
        <v>119</v>
      </c>
      <c r="O27" s="19">
        <f t="shared" ref="O27:P27" si="22">D27/7</f>
        <v>2</v>
      </c>
      <c r="P27" s="19">
        <f t="shared" si="22"/>
        <v>0</v>
      </c>
      <c r="Q27" s="16">
        <f t="shared" si="9"/>
        <v>59</v>
      </c>
      <c r="R27" s="16"/>
      <c r="S27" s="27">
        <v>1.0277777777777779</v>
      </c>
      <c r="T27" s="2">
        <v>72</v>
      </c>
      <c r="U27" s="21" t="s">
        <v>53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0.2933941261574074</v>
      </c>
      <c r="AD27" s="24">
        <f t="shared" si="13"/>
        <v>-8.5025617760416665</v>
      </c>
      <c r="AE27" s="24">
        <v>-7.18</v>
      </c>
      <c r="AF27" s="24">
        <v>-19.849999999999898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41.99</v>
      </c>
      <c r="D28" s="16">
        <v>1</v>
      </c>
      <c r="E28" s="16">
        <v>0</v>
      </c>
      <c r="F28" s="15">
        <v>41.99</v>
      </c>
      <c r="G28" s="15">
        <v>0</v>
      </c>
      <c r="H28" s="17">
        <f t="shared" si="3"/>
        <v>0</v>
      </c>
      <c r="I28" s="17">
        <f t="shared" si="4"/>
        <v>0.19181172085863935</v>
      </c>
      <c r="J28" s="15">
        <f t="shared" si="5"/>
        <v>8.0541741588542664</v>
      </c>
      <c r="K28" s="15">
        <f t="shared" si="6"/>
        <v>8.0541741588542664</v>
      </c>
      <c r="L28" s="16">
        <v>18</v>
      </c>
      <c r="M28" s="18">
        <f t="shared" si="7"/>
        <v>5.5555555555555552E-2</v>
      </c>
      <c r="N28" s="16">
        <v>118</v>
      </c>
      <c r="O28" s="19">
        <f t="shared" ref="O28:P28" si="23">D28/7</f>
        <v>0.14285714285714285</v>
      </c>
      <c r="P28" s="19">
        <f t="shared" si="23"/>
        <v>0</v>
      </c>
      <c r="Q28" s="16">
        <f t="shared" si="9"/>
        <v>826</v>
      </c>
      <c r="R28" s="16"/>
      <c r="S28" s="27">
        <v>1.2</v>
      </c>
      <c r="T28" s="2">
        <v>72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>
        <f t="shared" si="11"/>
        <v>0</v>
      </c>
      <c r="Z28" s="2">
        <v>0</v>
      </c>
      <c r="AA28" s="2" t="s">
        <v>40</v>
      </c>
      <c r="AB28" s="25">
        <f t="shared" si="12"/>
        <v>-0.69</v>
      </c>
      <c r="AC28" s="26">
        <v>0.2933941261574074</v>
      </c>
      <c r="AD28" s="24">
        <f t="shared" si="13"/>
        <v>-0.60732584114583332</v>
      </c>
      <c r="AE28" s="24">
        <v>-7.18</v>
      </c>
      <c r="AF28" s="24">
        <v>-19.849999999999898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2"/>
        <v xml:space="preserve"> - </v>
      </c>
      <c r="D29" s="16">
        <v>0</v>
      </c>
      <c r="E29" s="16">
        <v>0</v>
      </c>
      <c r="F29" s="15">
        <v>0</v>
      </c>
      <c r="G29" s="15">
        <v>-15.15</v>
      </c>
      <c r="H29" s="17" t="e">
        <f t="shared" si="3"/>
        <v>#DIV/0!</v>
      </c>
      <c r="I29" s="17" t="e">
        <f t="shared" si="4"/>
        <v>#DIV/0!</v>
      </c>
      <c r="J29" s="15">
        <f t="shared" si="5"/>
        <v>-15.15</v>
      </c>
      <c r="K29" s="15" t="e">
        <f t="shared" si="6"/>
        <v>#DIV/0!</v>
      </c>
      <c r="L29" s="16">
        <v>0</v>
      </c>
      <c r="M29" s="18" t="str">
        <f t="shared" si="7"/>
        <v>-</v>
      </c>
      <c r="N29" s="16">
        <v>106</v>
      </c>
      <c r="O29" s="19">
        <f t="shared" ref="O29:P29" si="24">D29/7</f>
        <v>0</v>
      </c>
      <c r="P29" s="19">
        <f t="shared" si="24"/>
        <v>0</v>
      </c>
      <c r="Q29" s="16" t="e">
        <f t="shared" si="9"/>
        <v>#DIV/0!</v>
      </c>
      <c r="R29" s="16"/>
      <c r="S29" s="27">
        <v>1.4449339207048459</v>
      </c>
      <c r="T29" s="2">
        <v>72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>
        <f t="shared" si="11"/>
        <v>0</v>
      </c>
      <c r="Z29" s="2">
        <v>0</v>
      </c>
      <c r="AA29" s="2" t="s">
        <v>40</v>
      </c>
      <c r="AB29" s="25">
        <f t="shared" si="12"/>
        <v>-0.69</v>
      </c>
      <c r="AC29" s="26">
        <v>0.2933941261574074</v>
      </c>
      <c r="AD29" s="24">
        <f t="shared" si="13"/>
        <v>0</v>
      </c>
      <c r="AE29" s="24">
        <v>-7.18</v>
      </c>
      <c r="AF29" s="24">
        <v>-19.849999999999898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2"/>
        <v xml:space="preserve"> - </v>
      </c>
      <c r="D30" s="16">
        <v>0</v>
      </c>
      <c r="E30" s="16">
        <v>0</v>
      </c>
      <c r="F30" s="15">
        <v>0</v>
      </c>
      <c r="G30" s="15">
        <v>-22.08</v>
      </c>
      <c r="H30" s="17" t="e">
        <f t="shared" si="3"/>
        <v>#DIV/0!</v>
      </c>
      <c r="I30" s="17" t="e">
        <f t="shared" si="4"/>
        <v>#DIV/0!</v>
      </c>
      <c r="J30" s="15">
        <f t="shared" si="5"/>
        <v>-22.08</v>
      </c>
      <c r="K30" s="15" t="e">
        <f t="shared" si="6"/>
        <v>#DIV/0!</v>
      </c>
      <c r="L30" s="16">
        <v>0</v>
      </c>
      <c r="M30" s="18" t="str">
        <f t="shared" si="7"/>
        <v>-</v>
      </c>
      <c r="N30" s="16">
        <v>118</v>
      </c>
      <c r="O30" s="19">
        <f t="shared" ref="O30:P30" si="25">D30/7</f>
        <v>0</v>
      </c>
      <c r="P30" s="19">
        <f t="shared" si="25"/>
        <v>0</v>
      </c>
      <c r="Q30" s="16" t="e">
        <f t="shared" si="9"/>
        <v>#DIV/0!</v>
      </c>
      <c r="R30" s="16"/>
      <c r="S30" s="27">
        <v>1.0061349693251529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Summary!A1:AD2000""),9,FALSE),"""")"),72)</f>
        <v>72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>
        <f t="shared" si="11"/>
        <v>0</v>
      </c>
      <c r="Z30" s="2">
        <v>0</v>
      </c>
      <c r="AA30" s="2" t="s">
        <v>40</v>
      </c>
      <c r="AB30" s="25">
        <f t="shared" si="12"/>
        <v>-0.69</v>
      </c>
      <c r="AC30" s="26">
        <v>0.2933941261574074</v>
      </c>
      <c r="AD30" s="24">
        <f t="shared" si="13"/>
        <v>0</v>
      </c>
      <c r="AE30" s="24">
        <v>-7.18</v>
      </c>
      <c r="AF30" s="24">
        <v>-19.849999999999898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35.99</v>
      </c>
      <c r="D31" s="16">
        <v>6</v>
      </c>
      <c r="E31" s="16">
        <v>0</v>
      </c>
      <c r="F31" s="15">
        <v>215.94</v>
      </c>
      <c r="G31" s="15">
        <v>-12.17</v>
      </c>
      <c r="H31" s="17">
        <f t="shared" ref="H31" si="26">G31/F31*-1</f>
        <v>5.6358247661387424E-2</v>
      </c>
      <c r="I31" s="17">
        <f t="shared" ref="I31" si="27">J31/F31</f>
        <v>2.5724946527394755E-2</v>
      </c>
      <c r="J31" s="35">
        <f t="shared" ref="J31" si="28">F31*0.85+G31+AF31*D31+D31*AE31+AG31+AD31</f>
        <v>5.5550449531256234</v>
      </c>
      <c r="K31" s="35">
        <f t="shared" ref="K31" si="29">J31/D31</f>
        <v>0.92584082552093727</v>
      </c>
      <c r="L31" s="16">
        <v>17</v>
      </c>
      <c r="M31" s="18">
        <f t="shared" si="7"/>
        <v>0.35294117647058826</v>
      </c>
      <c r="N31" s="16">
        <v>110</v>
      </c>
      <c r="O31" s="19">
        <f t="shared" ref="O31" si="30">D31/7</f>
        <v>0.8571428571428571</v>
      </c>
      <c r="P31" s="19">
        <f t="shared" ref="P31" si="31">E31/7</f>
        <v>0</v>
      </c>
      <c r="Q31" s="16">
        <f t="shared" ref="Q31" si="32">ROUNDDOWN(N31/(O31+P31),0)</f>
        <v>128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0.81795511221945139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3">IFERROR(W31/D31,0)</f>
        <v>0</v>
      </c>
      <c r="Y31" s="24">
        <f t="shared" ref="Y31" si="34">IFERROR(G31/(W31+Z31)*-1,0)</f>
        <v>6.085</v>
      </c>
      <c r="Z31" s="2">
        <v>2</v>
      </c>
      <c r="AA31" s="2" t="s">
        <v>40</v>
      </c>
      <c r="AB31" s="25">
        <f t="shared" si="12"/>
        <v>-0.69</v>
      </c>
      <c r="AC31" s="26">
        <v>0.2933941261574074</v>
      </c>
      <c r="AD31" s="24">
        <f t="shared" si="13"/>
        <v>-3.6439550468749999</v>
      </c>
      <c r="AE31" s="24">
        <v>-7.18</v>
      </c>
      <c r="AF31" s="24">
        <v>-19.849999999999898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95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31.79999999999988</v>
      </c>
      <c r="D3" s="6">
        <f>SUM(D4:D99766)</f>
        <v>15</v>
      </c>
      <c r="E3" s="6"/>
      <c r="F3" s="5">
        <f t="shared" ref="F3:G3" si="0">SUM(F4:F99766)</f>
        <v>573.85</v>
      </c>
      <c r="G3" s="5">
        <f t="shared" si="0"/>
        <v>-101.26</v>
      </c>
      <c r="H3" s="7">
        <f>G3/F3*-1</f>
        <v>0.17645726235078854</v>
      </c>
      <c r="I3" s="7">
        <f>J3/F3</f>
        <v>-4.8596215602397845E-2</v>
      </c>
      <c r="J3" s="5">
        <f>SUM(J4:J99766)</f>
        <v>-27.886938323436006</v>
      </c>
      <c r="K3" s="5">
        <f>J3/D3</f>
        <v>-1.8591292215624005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</v>
      </c>
      <c r="X3" s="13">
        <f>AVERAGE(X4:X99766)</f>
        <v>0.30555555555555558</v>
      </c>
      <c r="Y3" s="11">
        <f>ROUND(AVERAGE(Y4:Y99766),2)</f>
        <v>13.64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SKUs!B2:BZ3000""),48,FALSE),"""")*-1"),-19.8499999999999)</f>
        <v>-19.849999999999898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/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hidden="1" customHeight="1">
      <c r="A19" s="2" t="s">
        <v>47</v>
      </c>
      <c r="B19" s="2"/>
      <c r="C19" s="15"/>
      <c r="D19" s="28"/>
      <c r="E19" s="16"/>
      <c r="F19" s="15"/>
      <c r="G19" s="15"/>
      <c r="H19" s="17"/>
      <c r="I19" s="17"/>
      <c r="J19" s="15"/>
      <c r="K19" s="15"/>
      <c r="L19" s="16"/>
      <c r="M19" s="18"/>
      <c r="N19" s="16"/>
      <c r="O19" s="19"/>
      <c r="P19" s="19"/>
      <c r="Q19" s="16"/>
      <c r="R19" s="16"/>
      <c r="S19" s="27"/>
      <c r="T19" s="2"/>
      <c r="U19" s="21"/>
      <c r="V19" s="22"/>
      <c r="W19" s="2"/>
      <c r="X19" s="23"/>
      <c r="Y19" s="24"/>
      <c r="Z19" s="2"/>
      <c r="AA19" s="2"/>
      <c r="AB19" s="25"/>
      <c r="AC19" s="26"/>
      <c r="AD19" s="24"/>
      <c r="AE19" s="24"/>
      <c r="AF19" s="24"/>
      <c r="AG19" s="24"/>
    </row>
    <row r="20" spans="1:33" ht="15.75" hidden="1" customHeight="1">
      <c r="A20" s="2" t="s">
        <v>48</v>
      </c>
      <c r="B20" s="2"/>
      <c r="C20" s="15"/>
      <c r="D20" s="16"/>
      <c r="E20" s="16"/>
      <c r="F20" s="15"/>
      <c r="G20" s="15"/>
      <c r="H20" s="17"/>
      <c r="I20" s="17"/>
      <c r="J20" s="15"/>
      <c r="K20" s="15"/>
      <c r="L20" s="16"/>
      <c r="M20" s="18"/>
      <c r="N20" s="16"/>
      <c r="O20" s="19"/>
      <c r="P20" s="19"/>
      <c r="Q20" s="16"/>
      <c r="R20" s="16"/>
      <c r="S20" s="27"/>
      <c r="T20" s="2"/>
      <c r="U20" s="21"/>
      <c r="V20" s="22"/>
      <c r="W20" s="2"/>
      <c r="X20" s="23"/>
      <c r="Y20" s="24"/>
      <c r="Z20" s="2"/>
      <c r="AA20" s="2"/>
      <c r="AB20" s="25"/>
      <c r="AC20" s="26"/>
      <c r="AD20" s="24"/>
      <c r="AE20" s="24"/>
      <c r="AF20" s="24"/>
      <c r="AG20" s="24"/>
    </row>
    <row r="21" spans="1:33" ht="15.75" hidden="1" customHeight="1">
      <c r="A21" s="2" t="s">
        <v>49</v>
      </c>
      <c r="B21" s="2"/>
      <c r="C21" s="15"/>
      <c r="D21" s="16"/>
      <c r="E21" s="16"/>
      <c r="F21" s="15"/>
      <c r="G21" s="15"/>
      <c r="H21" s="17"/>
      <c r="I21" s="17"/>
      <c r="J21" s="15"/>
      <c r="K21" s="15"/>
      <c r="L21" s="16"/>
      <c r="M21" s="18"/>
      <c r="N21" s="16"/>
      <c r="O21" s="19"/>
      <c r="P21" s="19"/>
      <c r="Q21" s="16"/>
      <c r="R21" s="16"/>
      <c r="S21" s="27"/>
      <c r="T21" s="2"/>
      <c r="U21" s="21"/>
      <c r="V21" s="22"/>
      <c r="W21" s="2"/>
      <c r="X21" s="23"/>
      <c r="Y21" s="24"/>
      <c r="Z21" s="2"/>
      <c r="AA21" s="2"/>
      <c r="AB21" s="25"/>
      <c r="AC21" s="26"/>
      <c r="AD21" s="24"/>
      <c r="AE21" s="24"/>
      <c r="AF21" s="24"/>
      <c r="AG21" s="24"/>
    </row>
    <row r="22" spans="1:33" ht="15.75" hidden="1" customHeight="1">
      <c r="A22" s="2" t="s">
        <v>50</v>
      </c>
      <c r="B22" s="2"/>
      <c r="C22" s="15"/>
      <c r="D22" s="16"/>
      <c r="E22" s="16"/>
      <c r="F22" s="15"/>
      <c r="G22" s="15"/>
      <c r="H22" s="17"/>
      <c r="I22" s="17"/>
      <c r="J22" s="15"/>
      <c r="K22" s="15"/>
      <c r="L22" s="16"/>
      <c r="M22" s="18"/>
      <c r="N22" s="16"/>
      <c r="O22" s="19"/>
      <c r="P22" s="19"/>
      <c r="Q22" s="16"/>
      <c r="R22" s="16"/>
      <c r="S22" s="27"/>
      <c r="T22" s="2"/>
      <c r="U22" s="21"/>
      <c r="V22" s="22"/>
      <c r="W22" s="2"/>
      <c r="X22" s="23"/>
      <c r="Y22" s="24"/>
      <c r="Z22" s="2"/>
      <c r="AA22" s="2"/>
      <c r="AB22" s="25"/>
      <c r="AC22" s="26"/>
      <c r="AD22" s="24"/>
      <c r="AE22" s="24"/>
      <c r="AF22" s="24"/>
      <c r="AG22" s="24"/>
    </row>
    <row r="23" spans="1:33" ht="15.75" hidden="1" customHeight="1">
      <c r="A23" s="2" t="s">
        <v>51</v>
      </c>
      <c r="B23" s="2"/>
      <c r="C23" s="15"/>
      <c r="D23" s="16"/>
      <c r="E23" s="16"/>
      <c r="F23" s="15"/>
      <c r="G23" s="15"/>
      <c r="H23" s="17"/>
      <c r="I23" s="17"/>
      <c r="J23" s="15"/>
      <c r="K23" s="15"/>
      <c r="L23" s="16"/>
      <c r="M23" s="18"/>
      <c r="N23" s="16"/>
      <c r="O23" s="19"/>
      <c r="P23" s="19"/>
      <c r="Q23" s="16"/>
      <c r="R23" s="16"/>
      <c r="S23" s="27"/>
      <c r="T23" s="2"/>
      <c r="U23" s="21"/>
      <c r="V23" s="22"/>
      <c r="W23" s="2"/>
      <c r="X23" s="23"/>
      <c r="Y23" s="24"/>
      <c r="Z23" s="2"/>
      <c r="AA23" s="2"/>
      <c r="AB23" s="25"/>
      <c r="AC23" s="26"/>
      <c r="AD23" s="24"/>
      <c r="AE23" s="24"/>
      <c r="AF23" s="24"/>
      <c r="AG23" s="24"/>
    </row>
    <row r="24" spans="1:33" ht="15.75" hidden="1" customHeight="1">
      <c r="A24" s="2" t="s">
        <v>52</v>
      </c>
      <c r="B24" s="2"/>
      <c r="C24" s="15"/>
      <c r="D24" s="16"/>
      <c r="E24" s="16"/>
      <c r="F24" s="15"/>
      <c r="G24" s="15"/>
      <c r="H24" s="17"/>
      <c r="I24" s="17"/>
      <c r="J24" s="15"/>
      <c r="K24" s="15"/>
      <c r="L24" s="16"/>
      <c r="M24" s="18"/>
      <c r="N24" s="16"/>
      <c r="O24" s="19"/>
      <c r="P24" s="19"/>
      <c r="Q24" s="16"/>
      <c r="R24" s="16"/>
      <c r="S24" s="27"/>
      <c r="T24" s="2"/>
      <c r="U24" s="21"/>
      <c r="V24" s="22"/>
      <c r="W24" s="2"/>
      <c r="X24" s="23"/>
      <c r="Y24" s="24"/>
      <c r="Z24" s="2"/>
      <c r="AA24" s="2"/>
      <c r="AB24" s="25"/>
      <c r="AC24" s="26"/>
      <c r="AD24" s="24"/>
      <c r="AE24" s="24"/>
      <c r="AF24" s="24"/>
      <c r="AG24" s="24"/>
    </row>
    <row r="25" spans="1:33" ht="15.75" hidden="1" customHeight="1">
      <c r="A25" s="2" t="s">
        <v>54</v>
      </c>
      <c r="B25" s="2"/>
      <c r="C25" s="15"/>
      <c r="D25" s="16"/>
      <c r="E25" s="16"/>
      <c r="F25" s="15"/>
      <c r="G25" s="15"/>
      <c r="H25" s="17"/>
      <c r="I25" s="17"/>
      <c r="J25" s="15"/>
      <c r="K25" s="15"/>
      <c r="L25" s="16"/>
      <c r="M25" s="18"/>
      <c r="N25" s="16"/>
      <c r="O25" s="19"/>
      <c r="P25" s="19"/>
      <c r="Q25" s="16"/>
      <c r="R25" s="16"/>
      <c r="S25" s="27"/>
      <c r="T25" s="2"/>
      <c r="U25" s="21"/>
      <c r="V25" s="22"/>
      <c r="W25" s="2"/>
      <c r="X25" s="23"/>
      <c r="Y25" s="24"/>
      <c r="Z25" s="2"/>
      <c r="AA25" s="2"/>
      <c r="AB25" s="25"/>
      <c r="AC25" s="26"/>
      <c r="AD25" s="24"/>
      <c r="AE25" s="24"/>
      <c r="AF25" s="24"/>
      <c r="AG25" s="24"/>
    </row>
    <row r="26" spans="1:33" ht="15.75" hidden="1" customHeight="1">
      <c r="A26" s="2" t="s">
        <v>55</v>
      </c>
      <c r="B26" s="2"/>
      <c r="C26" s="15"/>
      <c r="D26" s="16"/>
      <c r="E26" s="16"/>
      <c r="F26" s="15"/>
      <c r="G26" s="15"/>
      <c r="H26" s="17"/>
      <c r="I26" s="17"/>
      <c r="J26" s="15"/>
      <c r="K26" s="15"/>
      <c r="L26" s="16"/>
      <c r="M26" s="18"/>
      <c r="N26" s="16"/>
      <c r="O26" s="19"/>
      <c r="P26" s="19"/>
      <c r="Q26" s="16"/>
      <c r="R26" s="16"/>
      <c r="S26" s="27"/>
      <c r="T26" s="2"/>
      <c r="U26" s="21"/>
      <c r="V26" s="22"/>
      <c r="W26" s="2"/>
      <c r="X26" s="23"/>
      <c r="Y26" s="24"/>
      <c r="Z26" s="2"/>
      <c r="AA26" s="2"/>
      <c r="AB26" s="25"/>
      <c r="AC26" s="26"/>
      <c r="AD26" s="24"/>
      <c r="AE26" s="24"/>
      <c r="AF26" s="24"/>
      <c r="AG26" s="24"/>
    </row>
    <row r="27" spans="1:33" ht="15.75" customHeight="1">
      <c r="A27" s="2" t="s">
        <v>56</v>
      </c>
      <c r="B27" s="2"/>
      <c r="C27" s="15"/>
      <c r="D27" s="16"/>
      <c r="E27" s="16"/>
      <c r="F27" s="15"/>
      <c r="G27" s="15"/>
      <c r="H27" s="17"/>
      <c r="I27" s="17"/>
      <c r="J27" s="15"/>
      <c r="K27" s="15"/>
      <c r="L27" s="16"/>
      <c r="M27" s="18"/>
      <c r="N27" s="16"/>
      <c r="O27" s="19"/>
      <c r="P27" s="19"/>
      <c r="Q27" s="16"/>
      <c r="R27" s="16"/>
      <c r="S27" s="27"/>
      <c r="T27" s="2"/>
      <c r="U27" s="21"/>
      <c r="V27" s="22"/>
      <c r="W27" s="2"/>
      <c r="X27" s="23"/>
      <c r="Y27" s="24"/>
      <c r="Z27" s="2"/>
      <c r="AA27" s="2"/>
      <c r="AB27" s="25"/>
      <c r="AC27" s="26"/>
      <c r="AD27" s="24"/>
      <c r="AE27" s="24"/>
      <c r="AF27" s="24"/>
      <c r="AG27" s="24"/>
    </row>
    <row r="28" spans="1:33" ht="15.75" customHeight="1">
      <c r="A28" s="2" t="s">
        <v>57</v>
      </c>
      <c r="B28" s="2"/>
      <c r="C28" s="15">
        <f t="shared" ref="C28:C31" si="2">IFERROR(F28/D28," - ")</f>
        <v>41.99</v>
      </c>
      <c r="D28" s="16">
        <v>1</v>
      </c>
      <c r="E28" s="16">
        <v>0</v>
      </c>
      <c r="F28" s="15">
        <v>41.99</v>
      </c>
      <c r="G28" s="15">
        <v>-35.08</v>
      </c>
      <c r="H28" s="17">
        <f t="shared" ref="H28:H30" si="3">G28/F28*-1</f>
        <v>0.83543700881162175</v>
      </c>
      <c r="I28" s="17">
        <f t="shared" ref="I28:I30" si="4">J28/F28</f>
        <v>-0.64337054588145748</v>
      </c>
      <c r="J28" s="15">
        <f t="shared" ref="J28:J30" si="5">F28*0.85+G28+AF28*D28+D28*AE28+AG28+AD28</f>
        <v>-27.0151292215624</v>
      </c>
      <c r="K28" s="15">
        <f t="shared" ref="K28:K30" si="6">J28/D28</f>
        <v>-27.0151292215624</v>
      </c>
      <c r="L28" s="16">
        <v>20</v>
      </c>
      <c r="M28" s="18">
        <f t="shared" ref="M28:M31" si="7">IFERROR(D28/L28,"-")</f>
        <v>0.05</v>
      </c>
      <c r="N28" s="16">
        <v>102</v>
      </c>
      <c r="O28" s="19">
        <f t="shared" ref="O28:P28" si="8">D28/7</f>
        <v>0.14285714285714285</v>
      </c>
      <c r="P28" s="19">
        <f t="shared" si="8"/>
        <v>0</v>
      </c>
      <c r="Q28" s="16">
        <f t="shared" ref="Q28:Q30" si="9">ROUNDDOWN(N28/(O28+P28),0)</f>
        <v>714</v>
      </c>
      <c r="R28" s="16"/>
      <c r="S28" s="27">
        <v>2.9126213592233011E-2</v>
      </c>
      <c r="T28" s="2">
        <v>168</v>
      </c>
      <c r="U28" s="21" t="s">
        <v>53</v>
      </c>
      <c r="V28" s="22" t="s">
        <v>53</v>
      </c>
      <c r="W28" s="2">
        <v>1</v>
      </c>
      <c r="X28" s="23">
        <f t="shared" ref="X28:X30" si="10">IFERROR(W28/D28,0)</f>
        <v>1</v>
      </c>
      <c r="Y28" s="24">
        <f t="shared" ref="Y28:Y30" si="11">IFERROR(G28/(W28+Z28)*-1,0)</f>
        <v>35.08</v>
      </c>
      <c r="Z28" s="2">
        <v>0</v>
      </c>
      <c r="AA28" s="2" t="s">
        <v>40</v>
      </c>
      <c r="AB28" s="25">
        <f t="shared" ref="AB28:AB31" si="12">IF(OR(AA28="UsLargeStandardSize",AA28="UsSmallStandardSize"),-0.69,-0.48)</f>
        <v>-0.69</v>
      </c>
      <c r="AC28" s="26">
        <v>0.28822667708333338</v>
      </c>
      <c r="AD28" s="24">
        <f t="shared" ref="AD28:AD31" si="13">IFERROR(AB28*AC28*D28*3,0)</f>
        <v>-0.59662922156250009</v>
      </c>
      <c r="AE28" s="24">
        <v>-7.18</v>
      </c>
      <c r="AF28" s="24">
        <v>-19.849999999999898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41.99</v>
      </c>
      <c r="D29" s="16">
        <v>3</v>
      </c>
      <c r="E29" s="16">
        <v>0</v>
      </c>
      <c r="F29" s="15">
        <v>125.97</v>
      </c>
      <c r="G29" s="15">
        <v>-29.2</v>
      </c>
      <c r="H29" s="17">
        <f t="shared" si="3"/>
        <v>0.23180122251329682</v>
      </c>
      <c r="I29" s="17">
        <f t="shared" si="4"/>
        <v>-3.9734759583132495E-2</v>
      </c>
      <c r="J29" s="15">
        <f t="shared" si="5"/>
        <v>-5.0053876646872002</v>
      </c>
      <c r="K29" s="15">
        <f t="shared" si="6"/>
        <v>-1.6684625548957335</v>
      </c>
      <c r="L29" s="16">
        <v>9</v>
      </c>
      <c r="M29" s="18">
        <f t="shared" si="7"/>
        <v>0.33333333333333331</v>
      </c>
      <c r="N29" s="16">
        <v>88</v>
      </c>
      <c r="O29" s="19">
        <f t="shared" ref="O29:P29" si="14">D29/7</f>
        <v>0.42857142857142855</v>
      </c>
      <c r="P29" s="19">
        <f t="shared" si="14"/>
        <v>0</v>
      </c>
      <c r="Q29" s="16">
        <f t="shared" si="9"/>
        <v>205</v>
      </c>
      <c r="R29" s="16"/>
      <c r="S29" s="27">
        <v>0.19047619047619049</v>
      </c>
      <c r="T29" s="2">
        <v>168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>
        <f t="shared" si="11"/>
        <v>0</v>
      </c>
      <c r="Z29" s="2">
        <v>0</v>
      </c>
      <c r="AA29" s="2" t="s">
        <v>40</v>
      </c>
      <c r="AB29" s="25">
        <f t="shared" si="12"/>
        <v>-0.69</v>
      </c>
      <c r="AC29" s="26">
        <v>0.28822667708333338</v>
      </c>
      <c r="AD29" s="24">
        <f t="shared" si="13"/>
        <v>-1.7898876646875004</v>
      </c>
      <c r="AE29" s="24">
        <v>-7.18</v>
      </c>
      <c r="AF29" s="24">
        <v>-19.849999999999898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37.99</v>
      </c>
      <c r="D30" s="16">
        <v>2</v>
      </c>
      <c r="E30" s="16">
        <v>0</v>
      </c>
      <c r="F30" s="15">
        <v>75.98</v>
      </c>
      <c r="G30" s="15">
        <v>-10.75</v>
      </c>
      <c r="H30" s="17">
        <f t="shared" si="3"/>
        <v>0.14148460121084494</v>
      </c>
      <c r="I30" s="17">
        <f t="shared" si="4"/>
        <v>-1.8692530180636983E-2</v>
      </c>
      <c r="J30" s="15">
        <f t="shared" si="5"/>
        <v>-1.420258443124798</v>
      </c>
      <c r="K30" s="15">
        <f t="shared" si="6"/>
        <v>-0.71012922156239899</v>
      </c>
      <c r="L30" s="16">
        <v>8</v>
      </c>
      <c r="M30" s="18">
        <f t="shared" si="7"/>
        <v>0.25</v>
      </c>
      <c r="N30" s="16">
        <v>97</v>
      </c>
      <c r="O30" s="19">
        <f t="shared" ref="O30:P30" si="15">D30/7</f>
        <v>0.2857142857142857</v>
      </c>
      <c r="P30" s="19">
        <f t="shared" si="15"/>
        <v>0</v>
      </c>
      <c r="Q30" s="16">
        <f t="shared" si="9"/>
        <v>339</v>
      </c>
      <c r="R30" s="16"/>
      <c r="S30" s="27">
        <v>0.24489795918367349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Summary!A1:AD2000""),9,FALSE),"""")"),168)</f>
        <v>168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>
        <f t="shared" si="11"/>
        <v>10.75</v>
      </c>
      <c r="Z30" s="2">
        <v>1</v>
      </c>
      <c r="AA30" s="2" t="s">
        <v>40</v>
      </c>
      <c r="AB30" s="25">
        <f t="shared" si="12"/>
        <v>-0.69</v>
      </c>
      <c r="AC30" s="26">
        <v>0.28822667708333338</v>
      </c>
      <c r="AD30" s="24">
        <f t="shared" si="13"/>
        <v>-1.1932584431250002</v>
      </c>
      <c r="AE30" s="24">
        <v>-7.18</v>
      </c>
      <c r="AF30" s="24">
        <v>-19.849999999999898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36.656666666666666</v>
      </c>
      <c r="D31" s="16">
        <v>9</v>
      </c>
      <c r="E31" s="16">
        <v>0</v>
      </c>
      <c r="F31" s="15">
        <v>329.91</v>
      </c>
      <c r="G31" s="15">
        <v>-26.23</v>
      </c>
      <c r="H31" s="17">
        <f t="shared" ref="H31" si="16">G31/F31*-1</f>
        <v>7.9506532084507892E-2</v>
      </c>
      <c r="I31" s="17">
        <f t="shared" ref="I31" si="17">J31/F31</f>
        <v>1.6834400308988508E-2</v>
      </c>
      <c r="J31" s="35">
        <f t="shared" ref="J31" si="18">F31*0.85+G31+AF31*D31+D31*AE31+AG31+AD31</f>
        <v>5.5538370059383988</v>
      </c>
      <c r="K31" s="35">
        <f t="shared" ref="K31" si="19">J31/D31</f>
        <v>0.61709300065982209</v>
      </c>
      <c r="L31" s="16">
        <v>21</v>
      </c>
      <c r="M31" s="18">
        <f t="shared" si="7"/>
        <v>0.42857142857142855</v>
      </c>
      <c r="N31" s="16">
        <v>87</v>
      </c>
      <c r="O31" s="19">
        <f t="shared" ref="O31" si="20">D31/7</f>
        <v>1.2857142857142858</v>
      </c>
      <c r="P31" s="19">
        <f t="shared" ref="P31" si="21">E31/7</f>
        <v>0</v>
      </c>
      <c r="Q31" s="16">
        <f t="shared" ref="Q31" si="22">ROUNDDOWN(N31/(O31+P31),0)</f>
        <v>67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0.33333333333333331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2</v>
      </c>
      <c r="X31" s="23">
        <f t="shared" ref="X31" si="23">IFERROR(W31/D31,0)</f>
        <v>0.22222222222222221</v>
      </c>
      <c r="Y31" s="24">
        <f t="shared" ref="Y31" si="24">IFERROR(G31/(W31+Z31)*-1,0)</f>
        <v>8.7433333333333341</v>
      </c>
      <c r="Z31" s="2">
        <v>1</v>
      </c>
      <c r="AA31" s="2" t="s">
        <v>40</v>
      </c>
      <c r="AB31" s="25">
        <f t="shared" si="12"/>
        <v>-0.69</v>
      </c>
      <c r="AC31" s="26">
        <v>0.28822667708333338</v>
      </c>
      <c r="AD31" s="24">
        <f t="shared" si="13"/>
        <v>-5.3696629940625007</v>
      </c>
      <c r="AE31" s="24">
        <v>-7.18</v>
      </c>
      <c r="AF31" s="24">
        <v>-19.849999999999898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96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31.794117647058822</v>
      </c>
      <c r="D3" s="6">
        <f>SUM(D4:D99766)</f>
        <v>5</v>
      </c>
      <c r="E3" s="6"/>
      <c r="F3" s="5">
        <f t="shared" ref="F3:G3" si="0">SUM(F4:F99766)</f>
        <v>185.95</v>
      </c>
      <c r="G3" s="5">
        <f t="shared" si="0"/>
        <v>-59.239999999999995</v>
      </c>
      <c r="H3" s="7">
        <f>G3/F3*-1</f>
        <v>0.31858026351169666</v>
      </c>
      <c r="I3" s="7">
        <f>J3/F3</f>
        <v>-0.21268715653289411</v>
      </c>
      <c r="J3" s="5">
        <f>SUM(J4:J99766)</f>
        <v>-39.549176757291654</v>
      </c>
      <c r="K3" s="5">
        <f>J3/D3</f>
        <v>-7.9098353514583311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9.93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SKUs!B2:BZ3000""),48,FALSE),"""")*-1"),-19.845)</f>
        <v>-19.844999999999999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/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hidden="1" customHeight="1">
      <c r="A19" s="2" t="s">
        <v>47</v>
      </c>
      <c r="B19" s="2"/>
      <c r="C19" s="15"/>
      <c r="D19" s="28"/>
      <c r="E19" s="16"/>
      <c r="F19" s="15"/>
      <c r="G19" s="15"/>
      <c r="H19" s="17"/>
      <c r="I19" s="17"/>
      <c r="J19" s="15"/>
      <c r="K19" s="15"/>
      <c r="L19" s="16"/>
      <c r="M19" s="18"/>
      <c r="N19" s="16"/>
      <c r="O19" s="19"/>
      <c r="P19" s="19"/>
      <c r="Q19" s="16"/>
      <c r="R19" s="16"/>
      <c r="S19" s="27"/>
      <c r="T19" s="2"/>
      <c r="U19" s="21"/>
      <c r="V19" s="22"/>
      <c r="W19" s="2"/>
      <c r="X19" s="23"/>
      <c r="Y19" s="24"/>
      <c r="Z19" s="2"/>
      <c r="AA19" s="2"/>
      <c r="AB19" s="25"/>
      <c r="AC19" s="26"/>
      <c r="AD19" s="24"/>
      <c r="AE19" s="24"/>
      <c r="AF19" s="24"/>
      <c r="AG19" s="24"/>
    </row>
    <row r="20" spans="1:33" ht="15.75" hidden="1" customHeight="1">
      <c r="A20" s="2" t="s">
        <v>48</v>
      </c>
      <c r="B20" s="2"/>
      <c r="C20" s="15"/>
      <c r="D20" s="16"/>
      <c r="E20" s="16"/>
      <c r="F20" s="15"/>
      <c r="G20" s="15"/>
      <c r="H20" s="17"/>
      <c r="I20" s="17"/>
      <c r="J20" s="15"/>
      <c r="K20" s="15"/>
      <c r="L20" s="16"/>
      <c r="M20" s="18"/>
      <c r="N20" s="16"/>
      <c r="O20" s="19"/>
      <c r="P20" s="19"/>
      <c r="Q20" s="16"/>
      <c r="R20" s="16"/>
      <c r="S20" s="27"/>
      <c r="T20" s="2"/>
      <c r="U20" s="21"/>
      <c r="V20" s="22"/>
      <c r="W20" s="2"/>
      <c r="X20" s="23"/>
      <c r="Y20" s="24"/>
      <c r="Z20" s="2"/>
      <c r="AA20" s="2"/>
      <c r="AB20" s="25"/>
      <c r="AC20" s="26"/>
      <c r="AD20" s="24"/>
      <c r="AE20" s="24"/>
      <c r="AF20" s="24"/>
      <c r="AG20" s="24"/>
    </row>
    <row r="21" spans="1:33" ht="15.75" hidden="1" customHeight="1">
      <c r="A21" s="2" t="s">
        <v>49</v>
      </c>
      <c r="B21" s="2"/>
      <c r="C21" s="15"/>
      <c r="D21" s="16"/>
      <c r="E21" s="16"/>
      <c r="F21" s="15"/>
      <c r="G21" s="15"/>
      <c r="H21" s="17"/>
      <c r="I21" s="17"/>
      <c r="J21" s="15"/>
      <c r="K21" s="15"/>
      <c r="L21" s="16"/>
      <c r="M21" s="18"/>
      <c r="N21" s="16"/>
      <c r="O21" s="19"/>
      <c r="P21" s="19"/>
      <c r="Q21" s="16"/>
      <c r="R21" s="16"/>
      <c r="S21" s="27"/>
      <c r="T21" s="2"/>
      <c r="U21" s="21"/>
      <c r="V21" s="22"/>
      <c r="W21" s="2"/>
      <c r="X21" s="23"/>
      <c r="Y21" s="24"/>
      <c r="Z21" s="2"/>
      <c r="AA21" s="2"/>
      <c r="AB21" s="25"/>
      <c r="AC21" s="26"/>
      <c r="AD21" s="24"/>
      <c r="AE21" s="24"/>
      <c r="AF21" s="24"/>
      <c r="AG21" s="24"/>
    </row>
    <row r="22" spans="1:33" ht="15.75" hidden="1" customHeight="1">
      <c r="A22" s="2" t="s">
        <v>50</v>
      </c>
      <c r="B22" s="2"/>
      <c r="C22" s="15"/>
      <c r="D22" s="16"/>
      <c r="E22" s="16"/>
      <c r="F22" s="15"/>
      <c r="G22" s="15"/>
      <c r="H22" s="17"/>
      <c r="I22" s="17"/>
      <c r="J22" s="15"/>
      <c r="K22" s="15"/>
      <c r="L22" s="16"/>
      <c r="M22" s="18"/>
      <c r="N22" s="16"/>
      <c r="O22" s="19"/>
      <c r="P22" s="19"/>
      <c r="Q22" s="16"/>
      <c r="R22" s="16"/>
      <c r="S22" s="27"/>
      <c r="T22" s="2"/>
      <c r="U22" s="21"/>
      <c r="V22" s="22"/>
      <c r="W22" s="2"/>
      <c r="X22" s="23"/>
      <c r="Y22" s="24"/>
      <c r="Z22" s="2"/>
      <c r="AA22" s="2"/>
      <c r="AB22" s="25"/>
      <c r="AC22" s="26"/>
      <c r="AD22" s="24"/>
      <c r="AE22" s="24"/>
      <c r="AF22" s="24"/>
      <c r="AG22" s="24"/>
    </row>
    <row r="23" spans="1:33" ht="15.75" hidden="1" customHeight="1">
      <c r="A23" s="2" t="s">
        <v>51</v>
      </c>
      <c r="B23" s="2"/>
      <c r="C23" s="15"/>
      <c r="D23" s="16"/>
      <c r="E23" s="16"/>
      <c r="F23" s="15"/>
      <c r="G23" s="15"/>
      <c r="H23" s="17"/>
      <c r="I23" s="17"/>
      <c r="J23" s="15"/>
      <c r="K23" s="15"/>
      <c r="L23" s="16"/>
      <c r="M23" s="18"/>
      <c r="N23" s="16"/>
      <c r="O23" s="19"/>
      <c r="P23" s="19"/>
      <c r="Q23" s="16"/>
      <c r="R23" s="16"/>
      <c r="S23" s="27"/>
      <c r="T23" s="2"/>
      <c r="U23" s="21"/>
      <c r="V23" s="22"/>
      <c r="W23" s="2"/>
      <c r="X23" s="23"/>
      <c r="Y23" s="24"/>
      <c r="Z23" s="2"/>
      <c r="AA23" s="2"/>
      <c r="AB23" s="25"/>
      <c r="AC23" s="26"/>
      <c r="AD23" s="24"/>
      <c r="AE23" s="24"/>
      <c r="AF23" s="24"/>
      <c r="AG23" s="24"/>
    </row>
    <row r="24" spans="1:33" ht="15.75" hidden="1" customHeight="1">
      <c r="A24" s="2" t="s">
        <v>52</v>
      </c>
      <c r="B24" s="2"/>
      <c r="C24" s="15"/>
      <c r="D24" s="16"/>
      <c r="E24" s="16"/>
      <c r="F24" s="15"/>
      <c r="G24" s="15"/>
      <c r="H24" s="17"/>
      <c r="I24" s="17"/>
      <c r="J24" s="15"/>
      <c r="K24" s="15"/>
      <c r="L24" s="16"/>
      <c r="M24" s="18"/>
      <c r="N24" s="16"/>
      <c r="O24" s="19"/>
      <c r="P24" s="19"/>
      <c r="Q24" s="16"/>
      <c r="R24" s="16"/>
      <c r="S24" s="27"/>
      <c r="T24" s="2"/>
      <c r="U24" s="21"/>
      <c r="V24" s="22"/>
      <c r="W24" s="2"/>
      <c r="X24" s="23"/>
      <c r="Y24" s="24"/>
      <c r="Z24" s="2"/>
      <c r="AA24" s="2"/>
      <c r="AB24" s="25"/>
      <c r="AC24" s="26"/>
      <c r="AD24" s="24"/>
      <c r="AE24" s="24"/>
      <c r="AF24" s="24"/>
      <c r="AG24" s="24"/>
    </row>
    <row r="25" spans="1:33" ht="15.75" hidden="1" customHeight="1">
      <c r="A25" s="2" t="s">
        <v>54</v>
      </c>
      <c r="B25" s="2"/>
      <c r="C25" s="15"/>
      <c r="D25" s="16"/>
      <c r="E25" s="16"/>
      <c r="F25" s="15"/>
      <c r="G25" s="15"/>
      <c r="H25" s="17"/>
      <c r="I25" s="17"/>
      <c r="J25" s="15"/>
      <c r="K25" s="15"/>
      <c r="L25" s="16"/>
      <c r="M25" s="18"/>
      <c r="N25" s="16"/>
      <c r="O25" s="19"/>
      <c r="P25" s="19"/>
      <c r="Q25" s="16"/>
      <c r="R25" s="16"/>
      <c r="S25" s="27"/>
      <c r="T25" s="2"/>
      <c r="U25" s="21"/>
      <c r="V25" s="22"/>
      <c r="W25" s="2"/>
      <c r="X25" s="23"/>
      <c r="Y25" s="24"/>
      <c r="Z25" s="2"/>
      <c r="AA25" s="2"/>
      <c r="AB25" s="25"/>
      <c r="AC25" s="26"/>
      <c r="AD25" s="24"/>
      <c r="AE25" s="24"/>
      <c r="AF25" s="24"/>
      <c r="AG25" s="24"/>
    </row>
    <row r="26" spans="1:33" ht="15.75" hidden="1" customHeight="1">
      <c r="A26" s="2" t="s">
        <v>55</v>
      </c>
      <c r="B26" s="2"/>
      <c r="C26" s="15"/>
      <c r="D26" s="16"/>
      <c r="E26" s="16"/>
      <c r="F26" s="15"/>
      <c r="G26" s="15"/>
      <c r="H26" s="17"/>
      <c r="I26" s="17"/>
      <c r="J26" s="15"/>
      <c r="K26" s="15"/>
      <c r="L26" s="16"/>
      <c r="M26" s="18"/>
      <c r="N26" s="16"/>
      <c r="O26" s="19"/>
      <c r="P26" s="19"/>
      <c r="Q26" s="16"/>
      <c r="R26" s="16"/>
      <c r="S26" s="27"/>
      <c r="T26" s="2"/>
      <c r="U26" s="21"/>
      <c r="V26" s="22"/>
      <c r="W26" s="2"/>
      <c r="X26" s="23"/>
      <c r="Y26" s="24"/>
      <c r="Z26" s="2"/>
      <c r="AA26" s="2"/>
      <c r="AB26" s="25"/>
      <c r="AC26" s="26"/>
      <c r="AD26" s="24"/>
      <c r="AE26" s="24"/>
      <c r="AF26" s="24"/>
      <c r="AG26" s="24"/>
    </row>
    <row r="27" spans="1:33" ht="15.75" hidden="1" customHeight="1">
      <c r="A27" s="2" t="s">
        <v>56</v>
      </c>
      <c r="B27" s="2"/>
      <c r="C27" s="15"/>
      <c r="D27" s="16"/>
      <c r="E27" s="16"/>
      <c r="F27" s="15"/>
      <c r="G27" s="15"/>
      <c r="H27" s="17"/>
      <c r="I27" s="17"/>
      <c r="J27" s="15"/>
      <c r="K27" s="15"/>
      <c r="L27" s="16"/>
      <c r="M27" s="18"/>
      <c r="N27" s="16"/>
      <c r="O27" s="19"/>
      <c r="P27" s="19"/>
      <c r="Q27" s="16"/>
      <c r="R27" s="16"/>
      <c r="S27" s="27"/>
      <c r="T27" s="2"/>
      <c r="U27" s="21"/>
      <c r="V27" s="22"/>
      <c r="W27" s="2"/>
      <c r="X27" s="23"/>
      <c r="Y27" s="24"/>
      <c r="Z27" s="2"/>
      <c r="AA27" s="2"/>
      <c r="AB27" s="25"/>
      <c r="AC27" s="26"/>
      <c r="AD27" s="24"/>
      <c r="AE27" s="24"/>
      <c r="AF27" s="24"/>
      <c r="AG27" s="24"/>
    </row>
    <row r="28" spans="1:33" ht="15.75" hidden="1" customHeight="1">
      <c r="A28" s="2" t="s">
        <v>57</v>
      </c>
      <c r="B28" s="2"/>
      <c r="C28" s="15"/>
      <c r="D28" s="16"/>
      <c r="E28" s="16"/>
      <c r="F28" s="15"/>
      <c r="G28" s="15"/>
      <c r="H28" s="17"/>
      <c r="I28" s="17"/>
      <c r="J28" s="15"/>
      <c r="K28" s="15"/>
      <c r="L28" s="16"/>
      <c r="M28" s="18"/>
      <c r="N28" s="16"/>
      <c r="O28" s="19"/>
      <c r="P28" s="19"/>
      <c r="Q28" s="16"/>
      <c r="R28" s="16"/>
      <c r="S28" s="27"/>
      <c r="T28" s="2"/>
      <c r="U28" s="21"/>
      <c r="V28" s="22"/>
      <c r="W28" s="2"/>
      <c r="X28" s="23"/>
      <c r="Y28" s="24"/>
      <c r="Z28" s="2"/>
      <c r="AA28" s="2"/>
      <c r="AB28" s="25"/>
      <c r="AC28" s="26"/>
      <c r="AD28" s="24"/>
      <c r="AE28" s="24"/>
      <c r="AF28" s="24"/>
      <c r="AG28" s="24"/>
    </row>
    <row r="29" spans="1:33" ht="15.75" customHeight="1">
      <c r="A29" s="2" t="s">
        <v>58</v>
      </c>
      <c r="B29" s="2"/>
      <c r="C29" s="35"/>
      <c r="D29" s="16"/>
      <c r="E29" s="16"/>
      <c r="F29" s="15"/>
      <c r="G29" s="15"/>
      <c r="H29" s="17"/>
      <c r="I29" s="17"/>
      <c r="J29" s="15"/>
      <c r="K29" s="15"/>
      <c r="L29" s="16"/>
      <c r="M29" s="18"/>
      <c r="N29" s="16"/>
      <c r="O29" s="19"/>
      <c r="P29" s="19"/>
      <c r="Q29" s="16"/>
      <c r="R29" s="16"/>
      <c r="S29" s="27"/>
      <c r="T29" s="2"/>
      <c r="U29" s="21"/>
      <c r="V29" s="22"/>
      <c r="W29" s="2"/>
      <c r="X29" s="23"/>
      <c r="Y29" s="24"/>
      <c r="Z29" s="2"/>
      <c r="AA29" s="2"/>
      <c r="AB29" s="25"/>
      <c r="AC29" s="26"/>
      <c r="AD29" s="24"/>
      <c r="AE29" s="24"/>
      <c r="AF29" s="24"/>
      <c r="AG29" s="24"/>
    </row>
    <row r="30" spans="1:33" ht="15.75" customHeight="1">
      <c r="A30" s="2" t="s">
        <v>59</v>
      </c>
      <c r="B30" s="2"/>
      <c r="C30" s="15">
        <f>IFERROR(F30/D30," - ")</f>
        <v>37.99</v>
      </c>
      <c r="D30" s="16">
        <v>2</v>
      </c>
      <c r="E30" s="16">
        <v>0</v>
      </c>
      <c r="F30" s="15">
        <v>75.98</v>
      </c>
      <c r="G30" s="15">
        <v>-19.52</v>
      </c>
      <c r="H30" s="17">
        <f>G30/F30*-1</f>
        <v>0.25690971308239008</v>
      </c>
      <c r="I30" s="17">
        <f>J30/F30</f>
        <v>-0.13534707426844775</v>
      </c>
      <c r="J30" s="15">
        <f>F30*0.85+G30+AF30*D30+D30*AE30+AG30+AD30</f>
        <v>-10.283670702916661</v>
      </c>
      <c r="K30" s="15">
        <f>J30/D30</f>
        <v>-5.1418353514583304</v>
      </c>
      <c r="L30" s="16">
        <v>9</v>
      </c>
      <c r="M30" s="18">
        <f>IFERROR(D30/L30,"-")</f>
        <v>0.22222222222222221</v>
      </c>
      <c r="N30" s="16">
        <v>96</v>
      </c>
      <c r="O30" s="19">
        <f t="shared" ref="O30:P30" si="2">D30/7</f>
        <v>0.2857142857142857</v>
      </c>
      <c r="P30" s="19">
        <f t="shared" si="2"/>
        <v>0</v>
      </c>
      <c r="Q30" s="16">
        <f>ROUNDDOWN(N30/(O30+P30),0)</f>
        <v>336</v>
      </c>
      <c r="R30" s="16"/>
      <c r="S30" s="27">
        <v>8.3333333333333329E-2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Summary!A1:AD2000""),9,FALSE),"""")"),168)</f>
        <v>168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>IFERROR(W30/D30,0)</f>
        <v>0</v>
      </c>
      <c r="Y30" s="24">
        <f>IFERROR(G30/(W30+Z30)*-1,0)</f>
        <v>0</v>
      </c>
      <c r="Z30" s="2">
        <v>0</v>
      </c>
      <c r="AA30" s="2" t="s">
        <v>40</v>
      </c>
      <c r="AB30" s="25">
        <f>IF(OR(AA30="UsLargeStandardSize",AA30="UsSmallStandardSize"),-0.69,-0.48)</f>
        <v>-0.69</v>
      </c>
      <c r="AC30" s="26">
        <v>0.31320548379629626</v>
      </c>
      <c r="AD30" s="24">
        <f>IFERROR(AB30*AC30*D30*3,0)</f>
        <v>-1.2966707029166664</v>
      </c>
      <c r="AE30" s="24">
        <v>-7.18</v>
      </c>
      <c r="AF30" s="24">
        <v>-19.844999999999999</v>
      </c>
      <c r="AG30" s="24">
        <v>0</v>
      </c>
    </row>
    <row r="31" spans="1:33" ht="15.75" customHeight="1">
      <c r="A31" s="2" t="s">
        <v>128</v>
      </c>
      <c r="B31" s="2"/>
      <c r="C31" s="35">
        <f>IFERROR(F31/D31," - ")</f>
        <v>36.656666666666666</v>
      </c>
      <c r="D31" s="16">
        <v>3</v>
      </c>
      <c r="E31" s="16">
        <v>0</v>
      </c>
      <c r="F31" s="15">
        <v>109.97</v>
      </c>
      <c r="G31" s="15">
        <v>-39.719999999999992</v>
      </c>
      <c r="H31" s="17">
        <f>G31/F31*-1</f>
        <v>0.36118941529508042</v>
      </c>
      <c r="I31" s="17">
        <f>J31/F31</f>
        <v>-0.26612263393993812</v>
      </c>
      <c r="J31" s="35">
        <f>F31*0.85+G31+AF31*D31+D31*AE31+AG31+AD31</f>
        <v>-29.265506054374995</v>
      </c>
      <c r="K31" s="35">
        <f>J31/D31</f>
        <v>-9.7551686847916645</v>
      </c>
      <c r="L31" s="16">
        <v>15</v>
      </c>
      <c r="M31" s="18">
        <f>IFERROR(D31/L31,"-")</f>
        <v>0.2</v>
      </c>
      <c r="N31" s="16">
        <v>98</v>
      </c>
      <c r="O31" s="19">
        <f t="shared" ref="O31" si="3">D31/7</f>
        <v>0.42857142857142855</v>
      </c>
      <c r="P31" s="19">
        <f t="shared" ref="P31" si="4">E31/7</f>
        <v>0</v>
      </c>
      <c r="Q31" s="16">
        <f>ROUNDDOWN(N31/(O31+P31),0)</f>
        <v>228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0.21276595744680851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>IFERROR(W31/D31,0)</f>
        <v>0</v>
      </c>
      <c r="Y31" s="24">
        <f>IFERROR(G31/(W31+Z31)*-1,0)</f>
        <v>19.859999999999996</v>
      </c>
      <c r="Z31" s="2">
        <v>2</v>
      </c>
      <c r="AA31" s="2" t="s">
        <v>40</v>
      </c>
      <c r="AB31" s="25">
        <f>IF(OR(AA31="UsLargeStandardSize",AA31="UsSmallStandardSize"),-0.69,-0.48)</f>
        <v>-0.69</v>
      </c>
      <c r="AC31" s="26">
        <v>0.31320548379629626</v>
      </c>
      <c r="AD31" s="24">
        <f>IFERROR(AB31*AC31*D31*3,0)</f>
        <v>-1.9450060543749996</v>
      </c>
      <c r="AE31" s="24">
        <v>-7.18</v>
      </c>
      <c r="AF31" s="24">
        <v>-19.844999999999999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97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31.79999999999988</v>
      </c>
      <c r="D3" s="6">
        <f>SUM(D4:D99766)</f>
        <v>13</v>
      </c>
      <c r="E3" s="6"/>
      <c r="F3" s="5">
        <f t="shared" ref="F3:G3" si="0">SUM(F4:F99766)</f>
        <v>483.87</v>
      </c>
      <c r="G3" s="5">
        <f t="shared" si="0"/>
        <v>-79.36</v>
      </c>
      <c r="H3" s="7">
        <f>G3/F3*-1</f>
        <v>0.16401099468865604</v>
      </c>
      <c r="I3" s="7">
        <f>J3/F3</f>
        <v>-5.6961396679158685E-2</v>
      </c>
      <c r="J3" s="5">
        <f>SUM(J4:J99766)</f>
        <v>-27.561911011144513</v>
      </c>
      <c r="K3" s="5">
        <f>J3/D3</f>
        <v>-2.12014700085727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</v>
      </c>
      <c r="X3" s="13">
        <f>AVERAGE(X4:X99766)</f>
        <v>0.34090909090909094</v>
      </c>
      <c r="Y3" s="11">
        <f>ROUND(AVERAGE(Y4:Y99766),2)</f>
        <v>12.14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SKUs!B2:BZ3000""),48,FALSE),"""")*-1"),-19.8499999999999)</f>
        <v>-19.849999999999898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/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hidden="1" customHeight="1">
      <c r="A19" s="2" t="s">
        <v>47</v>
      </c>
      <c r="B19" s="2"/>
      <c r="C19" s="15"/>
      <c r="D19" s="28"/>
      <c r="E19" s="16"/>
      <c r="F19" s="15"/>
      <c r="G19" s="15"/>
      <c r="H19" s="17"/>
      <c r="I19" s="17"/>
      <c r="J19" s="15"/>
      <c r="K19" s="15"/>
      <c r="L19" s="16"/>
      <c r="M19" s="18"/>
      <c r="N19" s="16"/>
      <c r="O19" s="19"/>
      <c r="P19" s="19"/>
      <c r="Q19" s="16"/>
      <c r="R19" s="16"/>
      <c r="S19" s="27"/>
      <c r="T19" s="2"/>
      <c r="U19" s="21"/>
      <c r="V19" s="22"/>
      <c r="W19" s="2"/>
      <c r="X19" s="23"/>
      <c r="Y19" s="24"/>
      <c r="Z19" s="2"/>
      <c r="AA19" s="2"/>
      <c r="AB19" s="25"/>
      <c r="AC19" s="26"/>
      <c r="AD19" s="24"/>
      <c r="AE19" s="24"/>
      <c r="AF19" s="24"/>
      <c r="AG19" s="24"/>
    </row>
    <row r="20" spans="1:33" ht="15.75" hidden="1" customHeight="1">
      <c r="A20" s="2" t="s">
        <v>48</v>
      </c>
      <c r="B20" s="2"/>
      <c r="C20" s="15"/>
      <c r="D20" s="16"/>
      <c r="E20" s="16"/>
      <c r="F20" s="15"/>
      <c r="G20" s="15"/>
      <c r="H20" s="17"/>
      <c r="I20" s="17"/>
      <c r="J20" s="15"/>
      <c r="K20" s="15"/>
      <c r="L20" s="16"/>
      <c r="M20" s="18"/>
      <c r="N20" s="16"/>
      <c r="O20" s="19"/>
      <c r="P20" s="19"/>
      <c r="Q20" s="16"/>
      <c r="R20" s="16"/>
      <c r="S20" s="27"/>
      <c r="T20" s="2"/>
      <c r="U20" s="21"/>
      <c r="V20" s="22"/>
      <c r="W20" s="2"/>
      <c r="X20" s="23"/>
      <c r="Y20" s="24"/>
      <c r="Z20" s="2"/>
      <c r="AA20" s="2"/>
      <c r="AB20" s="25"/>
      <c r="AC20" s="26"/>
      <c r="AD20" s="24"/>
      <c r="AE20" s="24"/>
      <c r="AF20" s="24"/>
      <c r="AG20" s="24"/>
    </row>
    <row r="21" spans="1:33" ht="15.75" hidden="1" customHeight="1">
      <c r="A21" s="2" t="s">
        <v>49</v>
      </c>
      <c r="B21" s="2"/>
      <c r="C21" s="15"/>
      <c r="D21" s="16"/>
      <c r="E21" s="16"/>
      <c r="F21" s="15"/>
      <c r="G21" s="15"/>
      <c r="H21" s="17"/>
      <c r="I21" s="17"/>
      <c r="J21" s="15"/>
      <c r="K21" s="15"/>
      <c r="L21" s="16"/>
      <c r="M21" s="18"/>
      <c r="N21" s="16"/>
      <c r="O21" s="19"/>
      <c r="P21" s="19"/>
      <c r="Q21" s="16"/>
      <c r="R21" s="16"/>
      <c r="S21" s="27"/>
      <c r="T21" s="2"/>
      <c r="U21" s="21"/>
      <c r="V21" s="22"/>
      <c r="W21" s="2"/>
      <c r="X21" s="23"/>
      <c r="Y21" s="24"/>
      <c r="Z21" s="2"/>
      <c r="AA21" s="2"/>
      <c r="AB21" s="25"/>
      <c r="AC21" s="26"/>
      <c r="AD21" s="24"/>
      <c r="AE21" s="24"/>
      <c r="AF21" s="24"/>
      <c r="AG21" s="24"/>
    </row>
    <row r="22" spans="1:33" ht="15.75" hidden="1" customHeight="1">
      <c r="A22" s="2" t="s">
        <v>50</v>
      </c>
      <c r="B22" s="2"/>
      <c r="C22" s="15"/>
      <c r="D22" s="16"/>
      <c r="E22" s="16"/>
      <c r="F22" s="15"/>
      <c r="G22" s="15"/>
      <c r="H22" s="17"/>
      <c r="I22" s="17"/>
      <c r="J22" s="15"/>
      <c r="K22" s="15"/>
      <c r="L22" s="16"/>
      <c r="M22" s="18"/>
      <c r="N22" s="16"/>
      <c r="O22" s="19"/>
      <c r="P22" s="19"/>
      <c r="Q22" s="16"/>
      <c r="R22" s="16"/>
      <c r="S22" s="27"/>
      <c r="T22" s="2"/>
      <c r="U22" s="21"/>
      <c r="V22" s="22"/>
      <c r="W22" s="2"/>
      <c r="X22" s="23"/>
      <c r="Y22" s="24"/>
      <c r="Z22" s="2"/>
      <c r="AA22" s="2"/>
      <c r="AB22" s="25"/>
      <c r="AC22" s="26"/>
      <c r="AD22" s="24"/>
      <c r="AE22" s="24"/>
      <c r="AF22" s="24"/>
      <c r="AG22" s="24"/>
    </row>
    <row r="23" spans="1:33" ht="15.75" hidden="1" customHeight="1">
      <c r="A23" s="2" t="s">
        <v>51</v>
      </c>
      <c r="B23" s="2"/>
      <c r="C23" s="15"/>
      <c r="D23" s="16"/>
      <c r="E23" s="16"/>
      <c r="F23" s="15"/>
      <c r="G23" s="15"/>
      <c r="H23" s="17"/>
      <c r="I23" s="17"/>
      <c r="J23" s="15"/>
      <c r="K23" s="15"/>
      <c r="L23" s="16"/>
      <c r="M23" s="18"/>
      <c r="N23" s="16"/>
      <c r="O23" s="19"/>
      <c r="P23" s="19"/>
      <c r="Q23" s="16"/>
      <c r="R23" s="16"/>
      <c r="S23" s="27"/>
      <c r="T23" s="2"/>
      <c r="U23" s="21"/>
      <c r="V23" s="22"/>
      <c r="W23" s="2"/>
      <c r="X23" s="23"/>
      <c r="Y23" s="24"/>
      <c r="Z23" s="2"/>
      <c r="AA23" s="2"/>
      <c r="AB23" s="25"/>
      <c r="AC23" s="26"/>
      <c r="AD23" s="24"/>
      <c r="AE23" s="24"/>
      <c r="AF23" s="24"/>
      <c r="AG23" s="24"/>
    </row>
    <row r="24" spans="1:33" ht="15.75" hidden="1" customHeight="1">
      <c r="A24" s="2" t="s">
        <v>52</v>
      </c>
      <c r="B24" s="2"/>
      <c r="C24" s="15"/>
      <c r="D24" s="16"/>
      <c r="E24" s="16"/>
      <c r="F24" s="15"/>
      <c r="G24" s="15"/>
      <c r="H24" s="17"/>
      <c r="I24" s="17"/>
      <c r="J24" s="15"/>
      <c r="K24" s="15"/>
      <c r="L24" s="16"/>
      <c r="M24" s="18"/>
      <c r="N24" s="16"/>
      <c r="O24" s="19"/>
      <c r="P24" s="19"/>
      <c r="Q24" s="16"/>
      <c r="R24" s="16"/>
      <c r="S24" s="27"/>
      <c r="T24" s="2"/>
      <c r="U24" s="21"/>
      <c r="V24" s="22"/>
      <c r="W24" s="2"/>
      <c r="X24" s="23"/>
      <c r="Y24" s="24"/>
      <c r="Z24" s="2"/>
      <c r="AA24" s="2"/>
      <c r="AB24" s="25"/>
      <c r="AC24" s="26"/>
      <c r="AD24" s="24"/>
      <c r="AE24" s="24"/>
      <c r="AF24" s="24"/>
      <c r="AG24" s="24"/>
    </row>
    <row r="25" spans="1:33" ht="15.75" hidden="1" customHeight="1">
      <c r="A25" s="2" t="s">
        <v>54</v>
      </c>
      <c r="B25" s="2"/>
      <c r="C25" s="15"/>
      <c r="D25" s="16"/>
      <c r="E25" s="16"/>
      <c r="F25" s="15"/>
      <c r="G25" s="15"/>
      <c r="H25" s="17"/>
      <c r="I25" s="17"/>
      <c r="J25" s="15"/>
      <c r="K25" s="15"/>
      <c r="L25" s="16"/>
      <c r="M25" s="18"/>
      <c r="N25" s="16"/>
      <c r="O25" s="19"/>
      <c r="P25" s="19"/>
      <c r="Q25" s="16"/>
      <c r="R25" s="16"/>
      <c r="S25" s="27"/>
      <c r="T25" s="2"/>
      <c r="U25" s="21"/>
      <c r="V25" s="22"/>
      <c r="W25" s="2"/>
      <c r="X25" s="23"/>
      <c r="Y25" s="24"/>
      <c r="Z25" s="2"/>
      <c r="AA25" s="2"/>
      <c r="AB25" s="25"/>
      <c r="AC25" s="26"/>
      <c r="AD25" s="24"/>
      <c r="AE25" s="24"/>
      <c r="AF25" s="24"/>
      <c r="AG25" s="24"/>
    </row>
    <row r="26" spans="1:33" ht="15.75" hidden="1" customHeight="1">
      <c r="A26" s="2" t="s">
        <v>55</v>
      </c>
      <c r="B26" s="2"/>
      <c r="C26" s="15"/>
      <c r="D26" s="16"/>
      <c r="E26" s="16"/>
      <c r="F26" s="15"/>
      <c r="G26" s="15"/>
      <c r="H26" s="17"/>
      <c r="I26" s="17"/>
      <c r="J26" s="15"/>
      <c r="K26" s="15"/>
      <c r="L26" s="16"/>
      <c r="M26" s="18"/>
      <c r="N26" s="16"/>
      <c r="O26" s="19"/>
      <c r="P26" s="19"/>
      <c r="Q26" s="16"/>
      <c r="R26" s="16"/>
      <c r="S26" s="27"/>
      <c r="T26" s="2"/>
      <c r="U26" s="21"/>
      <c r="V26" s="22"/>
      <c r="W26" s="2"/>
      <c r="X26" s="23"/>
      <c r="Y26" s="24"/>
      <c r="Z26" s="2"/>
      <c r="AA26" s="2"/>
      <c r="AB26" s="25"/>
      <c r="AC26" s="26"/>
      <c r="AD26" s="24"/>
      <c r="AE26" s="24"/>
      <c r="AF26" s="24"/>
      <c r="AG26" s="24"/>
    </row>
    <row r="27" spans="1:33" ht="15.75" hidden="1" customHeight="1">
      <c r="A27" s="2" t="s">
        <v>56</v>
      </c>
      <c r="B27" s="2"/>
      <c r="C27" s="15"/>
      <c r="D27" s="16"/>
      <c r="E27" s="16"/>
      <c r="F27" s="15"/>
      <c r="G27" s="15"/>
      <c r="H27" s="17"/>
      <c r="I27" s="17"/>
      <c r="J27" s="15"/>
      <c r="K27" s="15"/>
      <c r="L27" s="16"/>
      <c r="M27" s="18"/>
      <c r="N27" s="16"/>
      <c r="O27" s="19"/>
      <c r="P27" s="19"/>
      <c r="Q27" s="16"/>
      <c r="R27" s="16"/>
      <c r="S27" s="27"/>
      <c r="T27" s="2"/>
      <c r="U27" s="21"/>
      <c r="V27" s="22"/>
      <c r="W27" s="2"/>
      <c r="X27" s="23"/>
      <c r="Y27" s="24"/>
      <c r="Z27" s="2"/>
      <c r="AA27" s="2"/>
      <c r="AB27" s="25"/>
      <c r="AC27" s="26"/>
      <c r="AD27" s="24"/>
      <c r="AE27" s="24"/>
      <c r="AF27" s="24"/>
      <c r="AG27" s="24"/>
    </row>
    <row r="28" spans="1:33" ht="15.75" hidden="1" customHeight="1">
      <c r="A28" s="2" t="s">
        <v>57</v>
      </c>
      <c r="B28" s="2"/>
      <c r="C28" s="15"/>
      <c r="D28" s="16"/>
      <c r="E28" s="16"/>
      <c r="F28" s="15"/>
      <c r="G28" s="15"/>
      <c r="H28" s="17"/>
      <c r="I28" s="17"/>
      <c r="J28" s="15"/>
      <c r="K28" s="15"/>
      <c r="L28" s="16"/>
      <c r="M28" s="18"/>
      <c r="N28" s="16"/>
      <c r="O28" s="19"/>
      <c r="P28" s="19"/>
      <c r="Q28" s="16"/>
      <c r="R28" s="16"/>
      <c r="S28" s="27"/>
      <c r="T28" s="2"/>
      <c r="U28" s="21"/>
      <c r="V28" s="22"/>
      <c r="W28" s="2"/>
      <c r="X28" s="23"/>
      <c r="Y28" s="24"/>
      <c r="Z28" s="2"/>
      <c r="AA28" s="2"/>
      <c r="AB28" s="25"/>
      <c r="AC28" s="26"/>
      <c r="AD28" s="24"/>
      <c r="AE28" s="24"/>
      <c r="AF28" s="24"/>
      <c r="AG28" s="24"/>
    </row>
    <row r="29" spans="1:33" ht="15.75" customHeight="1">
      <c r="A29" s="2" t="s">
        <v>58</v>
      </c>
      <c r="B29" s="2"/>
      <c r="C29" s="15"/>
      <c r="D29" s="16"/>
      <c r="E29" s="16"/>
      <c r="F29" s="15"/>
      <c r="G29" s="15"/>
      <c r="H29" s="17"/>
      <c r="I29" s="17"/>
      <c r="J29" s="15"/>
      <c r="K29" s="15"/>
      <c r="L29" s="16"/>
      <c r="M29" s="18"/>
      <c r="N29" s="16"/>
      <c r="O29" s="19"/>
      <c r="P29" s="19"/>
      <c r="Q29" s="16"/>
      <c r="R29" s="16"/>
      <c r="S29" s="27"/>
      <c r="T29" s="2"/>
      <c r="U29" s="21"/>
      <c r="V29" s="22"/>
      <c r="W29" s="2"/>
      <c r="X29" s="23"/>
      <c r="Y29" s="24"/>
      <c r="Z29" s="2"/>
      <c r="AA29" s="2"/>
      <c r="AB29" s="25"/>
      <c r="AC29" s="26"/>
      <c r="AD29" s="24"/>
      <c r="AE29" s="24"/>
      <c r="AF29" s="24"/>
      <c r="AG29" s="24"/>
    </row>
    <row r="30" spans="1:33" ht="15.75" customHeight="1">
      <c r="A30" s="2" t="s">
        <v>59</v>
      </c>
      <c r="B30" s="2"/>
      <c r="C30" s="15">
        <f>IFERROR(F30/D30," - ")</f>
        <v>37.99</v>
      </c>
      <c r="D30" s="16">
        <v>2</v>
      </c>
      <c r="E30" s="16">
        <v>0</v>
      </c>
      <c r="F30" s="15">
        <v>75.98</v>
      </c>
      <c r="G30" s="15">
        <v>-28</v>
      </c>
      <c r="H30" s="17">
        <f>G30/F30*-1</f>
        <v>0.36851803106080544</v>
      </c>
      <c r="I30" s="17">
        <f>J30/F30</f>
        <v>-0.24642499242947438</v>
      </c>
      <c r="J30" s="15">
        <f>F30*0.85+G30+AF30*D30+D30*AE30+AG30+AD30</f>
        <v>-18.723370924791464</v>
      </c>
      <c r="K30" s="15">
        <f>J30/D30</f>
        <v>-9.361685462395732</v>
      </c>
      <c r="L30" s="16">
        <v>8</v>
      </c>
      <c r="M30" s="18">
        <f>IFERROR(D30/L30,"-")</f>
        <v>0.25</v>
      </c>
      <c r="N30" s="16">
        <v>97</v>
      </c>
      <c r="O30" s="19">
        <f t="shared" ref="O30:P30" si="2">D30/7</f>
        <v>0.2857142857142857</v>
      </c>
      <c r="P30" s="19">
        <f t="shared" si="2"/>
        <v>0</v>
      </c>
      <c r="Q30" s="16">
        <f>ROUNDDOWN(N30/(O30+P30),0)</f>
        <v>339</v>
      </c>
      <c r="R30" s="16"/>
      <c r="S30" s="27">
        <v>4.0816326530612242E-2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Summary!A1:AD2000""),9,FALSE),"""")"),0)</f>
        <v>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1</v>
      </c>
      <c r="X30" s="23">
        <f>IFERROR(W30/D30,0)</f>
        <v>0.5</v>
      </c>
      <c r="Y30" s="24">
        <f>IFERROR(G30/(W30+Z30)*-1,0)</f>
        <v>14</v>
      </c>
      <c r="Z30" s="2">
        <v>1</v>
      </c>
      <c r="AA30" s="2" t="s">
        <v>40</v>
      </c>
      <c r="AB30" s="25">
        <f>IF(OR(AA30="UsLargeStandardSize",AA30="UsSmallStandardSize"),-0.69,-0.48)</f>
        <v>-0.69</v>
      </c>
      <c r="AC30" s="26">
        <v>0.30105577893518515</v>
      </c>
      <c r="AD30" s="24">
        <f>IFERROR(AB30*AC30*D30*3,0)</f>
        <v>-1.2463709247916663</v>
      </c>
      <c r="AE30" s="24">
        <v>-7.18</v>
      </c>
      <c r="AF30" s="24">
        <v>-19.849999999999898</v>
      </c>
      <c r="AG30" s="24">
        <v>0</v>
      </c>
    </row>
    <row r="31" spans="1:33" ht="15.75" customHeight="1">
      <c r="A31" s="2" t="s">
        <v>128</v>
      </c>
      <c r="B31" s="2"/>
      <c r="C31" s="35">
        <f>IFERROR(F31/D31," - ")</f>
        <v>37.080909090909088</v>
      </c>
      <c r="D31" s="16">
        <v>11</v>
      </c>
      <c r="E31" s="16">
        <v>0</v>
      </c>
      <c r="F31" s="15">
        <v>407.89</v>
      </c>
      <c r="G31" s="15">
        <v>-51.36</v>
      </c>
      <c r="H31" s="17">
        <f>G31/F31*-1</f>
        <v>0.12591630096349507</v>
      </c>
      <c r="I31" s="17">
        <f>J31/F31</f>
        <v>-2.1668930560575277E-2</v>
      </c>
      <c r="J31" s="35">
        <f>F31*0.85+G31+AF31*D31+D31*AE31+AG31+AD31</f>
        <v>-8.8385400863530492</v>
      </c>
      <c r="K31" s="35">
        <f>J31/D31</f>
        <v>-0.80350364421391351</v>
      </c>
      <c r="L31" s="16">
        <v>22</v>
      </c>
      <c r="M31" s="18">
        <f>IFERROR(D31/L31,"-")</f>
        <v>0.5</v>
      </c>
      <c r="N31" s="16">
        <v>86</v>
      </c>
      <c r="O31" s="19">
        <f t="shared" ref="O31" si="3">D31/7</f>
        <v>1.5714285714285714</v>
      </c>
      <c r="P31" s="19">
        <f t="shared" ref="P31" si="4">E31/7</f>
        <v>0</v>
      </c>
      <c r="Q31" s="16">
        <f>ROUNDDOWN(N31/(O31+P31),0)</f>
        <v>54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0.27956989247311831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2</v>
      </c>
      <c r="X31" s="23">
        <f>IFERROR(W31/D31,0)</f>
        <v>0.18181818181818182</v>
      </c>
      <c r="Y31" s="24">
        <f>IFERROR(G31/(W31+Z31)*-1,0)</f>
        <v>10.272</v>
      </c>
      <c r="Z31" s="2">
        <v>3</v>
      </c>
      <c r="AA31" s="2" t="s">
        <v>40</v>
      </c>
      <c r="AB31" s="25">
        <f>IF(OR(AA31="UsLargeStandardSize",AA31="UsSmallStandardSize"),-0.69,-0.48)</f>
        <v>-0.69</v>
      </c>
      <c r="AC31" s="26">
        <v>0.30105577893518515</v>
      </c>
      <c r="AD31" s="24">
        <f>IFERROR(AB31*AC31*D31*3,0)</f>
        <v>-6.8550400863541645</v>
      </c>
      <c r="AE31" s="24">
        <v>-7.18</v>
      </c>
      <c r="AF31" s="24">
        <v>-19.849999999999898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98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11.490196078431365</v>
      </c>
      <c r="D3" s="6">
        <f>SUM(D4:D99766)</f>
        <v>72</v>
      </c>
      <c r="E3" s="6"/>
      <c r="F3" s="5">
        <f t="shared" ref="F3:G3" si="0">SUM(F4:F99766)</f>
        <v>1086.28</v>
      </c>
      <c r="G3" s="5">
        <f t="shared" si="0"/>
        <v>-135.17999999999998</v>
      </c>
      <c r="H3" s="7">
        <f>G3/F3*-1</f>
        <v>0.12444305335640901</v>
      </c>
      <c r="I3" s="7">
        <f ca="1">J3/F3</f>
        <v>7.2875053885738894E-2</v>
      </c>
      <c r="J3" s="5">
        <f ca="1">SUM(J4:J99766)</f>
        <v>79.162713535000449</v>
      </c>
      <c r="K3" s="5">
        <f ca="1">J3/D3</f>
        <v>1.0994821324305617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18</v>
      </c>
      <c r="X3" s="13">
        <f>AVERAGE(X4:X99766)</f>
        <v>0.15626856803327391</v>
      </c>
      <c r="Y3" s="11" t="e">
        <f>ROUND(AVERAGE(Y4:Y99766),2)</f>
        <v>#DIV/0!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SKUs!B2:BZ3000""),48,FALSE),"""")*-1"),-4.81666666666666)</f>
        <v>-4.8166666666666602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>
        <f t="shared" ref="J18:J30" si="2">F18*0.85+G18+AF18*D18+D18*AE18+AG18+AD18</f>
        <v>0</v>
      </c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hidden="1" customHeight="1">
      <c r="A19" s="2" t="s">
        <v>47</v>
      </c>
      <c r="B19" s="2"/>
      <c r="C19" s="15"/>
      <c r="D19" s="28"/>
      <c r="E19" s="16"/>
      <c r="F19" s="15"/>
      <c r="G19" s="15"/>
      <c r="H19" s="17"/>
      <c r="I19" s="17"/>
      <c r="J19" s="15">
        <f t="shared" ca="1" si="2"/>
        <v>0</v>
      </c>
      <c r="K19" s="15"/>
      <c r="L19" s="16"/>
      <c r="M19" s="18"/>
      <c r="N19" s="16"/>
      <c r="O19" s="19"/>
      <c r="P19" s="19"/>
      <c r="Q19" s="16"/>
      <c r="R19" s="16"/>
      <c r="S19" s="27">
        <v>9.2783505154639165E-2</v>
      </c>
      <c r="T19" s="2"/>
      <c r="U19" s="21"/>
      <c r="V19" s="22"/>
      <c r="W19" s="2">
        <v>1</v>
      </c>
      <c r="X19" s="23">
        <f t="shared" ref="X19:X30" si="3">IFERROR(W19/D19,0)</f>
        <v>0</v>
      </c>
      <c r="Y19" s="24"/>
      <c r="Z19" s="2">
        <v>0</v>
      </c>
      <c r="AA19" s="2" t="s">
        <v>40</v>
      </c>
      <c r="AB19" s="25">
        <f t="shared" ref="AB19:AB31" si="4">IF(OR(AA19="UsLargeStandardSize",AA19="UsSmallStandardSize"),-0.69,-0.48)</f>
        <v>-0.69</v>
      </c>
      <c r="AC19" s="26">
        <v>0.10514875</v>
      </c>
      <c r="AD19" s="24">
        <f t="shared" ref="AD19:AD31" si="5">IFERROR(AB19*AC19*D19*3,0)</f>
        <v>0</v>
      </c>
      <c r="AE19" s="24">
        <v>-5.8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SKUs!B2:BZ3000""),48,false),"""")*-1"),-4.81666666666666)</f>
        <v>-4.8166666666666602</v>
      </c>
      <c r="AG19" s="24">
        <v>0</v>
      </c>
    </row>
    <row r="20" spans="1:33" ht="15.75" customHeight="1">
      <c r="A20" s="2" t="s">
        <v>48</v>
      </c>
      <c r="B20" s="2"/>
      <c r="C20" s="15">
        <f t="shared" ref="C20:C31" si="6">IFERROR(F20/D20," - ")</f>
        <v>22.656666666666666</v>
      </c>
      <c r="D20" s="16">
        <v>3</v>
      </c>
      <c r="E20" s="16">
        <v>0</v>
      </c>
      <c r="F20" s="15">
        <v>67.97</v>
      </c>
      <c r="G20" s="15">
        <v>-14.9</v>
      </c>
      <c r="H20" s="17">
        <f t="shared" ref="H20:H30" si="7">G20/F20*-1</f>
        <v>0.21921435927615124</v>
      </c>
      <c r="I20" s="17">
        <f t="shared" ref="I20:I30" si="8">J20/F20</f>
        <v>0.182827419900324</v>
      </c>
      <c r="J20" s="15">
        <f t="shared" si="2"/>
        <v>12.426779730625022</v>
      </c>
      <c r="K20" s="15">
        <f t="shared" ref="K20:K30" si="9">J20/D20</f>
        <v>4.1422599102083408</v>
      </c>
      <c r="L20" s="16">
        <v>10</v>
      </c>
      <c r="M20" s="18">
        <f t="shared" ref="M20:M31" si="10">IFERROR(D20/L20,"-")</f>
        <v>0.3</v>
      </c>
      <c r="N20" s="16">
        <v>45</v>
      </c>
      <c r="O20" s="19">
        <f t="shared" ref="O20:P20" si="11">D20/7</f>
        <v>0.42857142857142855</v>
      </c>
      <c r="P20" s="19">
        <f t="shared" si="11"/>
        <v>0</v>
      </c>
      <c r="Q20" s="16">
        <f t="shared" ref="Q20:Q30" si="12">ROUNDDOWN(N20/(O20+P20),0)</f>
        <v>105</v>
      </c>
      <c r="R20" s="16"/>
      <c r="S20" s="27">
        <v>0.1333333333333333</v>
      </c>
      <c r="T20" s="2"/>
      <c r="U20" s="21"/>
      <c r="V20" s="22"/>
      <c r="W20" s="2">
        <v>1</v>
      </c>
      <c r="X20" s="23">
        <f t="shared" si="3"/>
        <v>0.33333333333333331</v>
      </c>
      <c r="Y20" s="24"/>
      <c r="Z20" s="2">
        <v>1</v>
      </c>
      <c r="AA20" s="2" t="s">
        <v>40</v>
      </c>
      <c r="AB20" s="25">
        <f t="shared" si="4"/>
        <v>-0.69</v>
      </c>
      <c r="AC20" s="26">
        <v>6.4045131944444444E-2</v>
      </c>
      <c r="AD20" s="24">
        <f t="shared" si="5"/>
        <v>-0.39772026937500005</v>
      </c>
      <c r="AE20" s="24">
        <v>-5.42</v>
      </c>
      <c r="AF20" s="24">
        <v>-4.5966666666666596</v>
      </c>
      <c r="AG20" s="24">
        <v>0</v>
      </c>
    </row>
    <row r="21" spans="1:33" ht="15.75" customHeight="1">
      <c r="A21" s="2" t="s">
        <v>49</v>
      </c>
      <c r="B21" s="2"/>
      <c r="C21" s="15">
        <f t="shared" si="6"/>
        <v>21.99</v>
      </c>
      <c r="D21" s="16">
        <v>1</v>
      </c>
      <c r="E21" s="16">
        <v>0</v>
      </c>
      <c r="F21" s="15">
        <v>21.99</v>
      </c>
      <c r="G21" s="15">
        <v>-7.71</v>
      </c>
      <c r="H21" s="17">
        <f t="shared" si="7"/>
        <v>0.35061391541609827</v>
      </c>
      <c r="I21" s="17">
        <f t="shared" si="8"/>
        <v>3.7847199190920305E-2</v>
      </c>
      <c r="J21" s="15">
        <f t="shared" si="2"/>
        <v>0.83225991020833745</v>
      </c>
      <c r="K21" s="15">
        <f t="shared" si="9"/>
        <v>0.83225991020833745</v>
      </c>
      <c r="L21" s="16">
        <v>12</v>
      </c>
      <c r="M21" s="18">
        <f t="shared" si="10"/>
        <v>8.3333333333333329E-2</v>
      </c>
      <c r="N21" s="16">
        <v>44</v>
      </c>
      <c r="O21" s="19">
        <f t="shared" ref="O21:P21" si="13">D21/7</f>
        <v>0.14285714285714285</v>
      </c>
      <c r="P21" s="19">
        <f t="shared" si="13"/>
        <v>0</v>
      </c>
      <c r="Q21" s="16">
        <f t="shared" si="12"/>
        <v>308</v>
      </c>
      <c r="R21" s="16"/>
      <c r="S21" s="27">
        <v>0.27272727272727282</v>
      </c>
      <c r="T21" s="2"/>
      <c r="U21" s="21"/>
      <c r="V21" s="22"/>
      <c r="W21" s="2">
        <v>0</v>
      </c>
      <c r="X21" s="23">
        <f t="shared" si="3"/>
        <v>0</v>
      </c>
      <c r="Y21" s="24"/>
      <c r="Z21" s="2">
        <v>0</v>
      </c>
      <c r="AA21" s="2" t="s">
        <v>40</v>
      </c>
      <c r="AB21" s="25">
        <f t="shared" si="4"/>
        <v>-0.69</v>
      </c>
      <c r="AC21" s="26">
        <v>6.4045131944444444E-2</v>
      </c>
      <c r="AD21" s="24">
        <f t="shared" si="5"/>
        <v>-0.13257342312500001</v>
      </c>
      <c r="AE21" s="24">
        <v>-5.42</v>
      </c>
      <c r="AF21" s="24">
        <v>-4.5966666666666596</v>
      </c>
      <c r="AG21" s="24">
        <v>0</v>
      </c>
    </row>
    <row r="22" spans="1:33" ht="15.75" customHeight="1">
      <c r="A22" s="2" t="s">
        <v>50</v>
      </c>
      <c r="B22" s="2"/>
      <c r="C22" s="15">
        <f t="shared" si="6"/>
        <v>19.989999999999998</v>
      </c>
      <c r="D22" s="16">
        <v>1</v>
      </c>
      <c r="E22" s="16">
        <v>0</v>
      </c>
      <c r="F22" s="15">
        <v>19.989999999999998</v>
      </c>
      <c r="G22" s="15">
        <v>-10.039999999999999</v>
      </c>
      <c r="H22" s="17">
        <f t="shared" si="7"/>
        <v>0.5022511255627814</v>
      </c>
      <c r="I22" s="17">
        <f t="shared" ca="1" si="8"/>
        <v>-0.17097249073495055</v>
      </c>
      <c r="J22" s="15">
        <f t="shared" ca="1" si="2"/>
        <v>-3.417740089791661</v>
      </c>
      <c r="K22" s="15">
        <f t="shared" ca="1" si="9"/>
        <v>-3.417740089791661</v>
      </c>
      <c r="L22" s="16">
        <v>9</v>
      </c>
      <c r="M22" s="18">
        <f t="shared" si="10"/>
        <v>0.1111111111111111</v>
      </c>
      <c r="N22" s="16">
        <v>43</v>
      </c>
      <c r="O22" s="19">
        <f t="shared" ref="O22:P22" si="14">D22/7</f>
        <v>0.14285714285714285</v>
      </c>
      <c r="P22" s="19">
        <f t="shared" si="14"/>
        <v>0</v>
      </c>
      <c r="Q22" s="16">
        <f t="shared" si="12"/>
        <v>301</v>
      </c>
      <c r="R22" s="16"/>
      <c r="S22" s="27">
        <v>0.13043478260869559</v>
      </c>
      <c r="T22" s="2"/>
      <c r="U22" s="21"/>
      <c r="V22" s="22"/>
      <c r="W22" s="2">
        <v>0</v>
      </c>
      <c r="X22" s="23">
        <f t="shared" si="3"/>
        <v>0</v>
      </c>
      <c r="Y22" s="24"/>
      <c r="Z22" s="2">
        <v>0</v>
      </c>
      <c r="AA22" s="2" t="s">
        <v>40</v>
      </c>
      <c r="AB22" s="25">
        <f t="shared" si="4"/>
        <v>-0.69</v>
      </c>
      <c r="AC22" s="26">
        <v>6.4045131944444444E-2</v>
      </c>
      <c r="AD22" s="24">
        <f t="shared" si="5"/>
        <v>-0.13257342312500001</v>
      </c>
      <c r="AE22" s="24">
        <v>-5.42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SKUs!B2:BZ3000""),48,false),"""")*-1"),-4.81666666666666)</f>
        <v>-4.8166666666666602</v>
      </c>
      <c r="AG22" s="24">
        <v>0</v>
      </c>
    </row>
    <row r="23" spans="1:33" ht="15.75" customHeight="1">
      <c r="A23" s="2" t="s">
        <v>51</v>
      </c>
      <c r="B23" s="2"/>
      <c r="C23" s="15">
        <f t="shared" si="6"/>
        <v>14.99</v>
      </c>
      <c r="D23" s="16">
        <v>2</v>
      </c>
      <c r="E23" s="16">
        <v>0</v>
      </c>
      <c r="F23" s="15">
        <v>29.98</v>
      </c>
      <c r="G23" s="15">
        <v>-4.9800000000000004</v>
      </c>
      <c r="H23" s="17">
        <f t="shared" si="7"/>
        <v>0.16611074049366245</v>
      </c>
      <c r="I23" s="17">
        <f t="shared" si="8"/>
        <v>6.8218752640654134E-3</v>
      </c>
      <c r="J23" s="15">
        <f t="shared" si="2"/>
        <v>0.2045198204166811</v>
      </c>
      <c r="K23" s="15">
        <f t="shared" si="9"/>
        <v>0.10225991020834055</v>
      </c>
      <c r="L23" s="16">
        <v>11</v>
      </c>
      <c r="M23" s="18">
        <f t="shared" si="10"/>
        <v>0.18181818181818182</v>
      </c>
      <c r="N23" s="16">
        <v>40</v>
      </c>
      <c r="O23" s="19">
        <f t="shared" ref="O23:P23" si="15">D23/7</f>
        <v>0.2857142857142857</v>
      </c>
      <c r="P23" s="19">
        <f t="shared" si="15"/>
        <v>0</v>
      </c>
      <c r="Q23" s="16">
        <f t="shared" si="12"/>
        <v>140</v>
      </c>
      <c r="R23" s="16"/>
      <c r="S23" s="27">
        <v>0.1648351648351648</v>
      </c>
      <c r="T23" s="2"/>
      <c r="U23" s="21"/>
      <c r="V23" s="22"/>
      <c r="W23" s="2">
        <v>0</v>
      </c>
      <c r="X23" s="23">
        <f t="shared" si="3"/>
        <v>0</v>
      </c>
      <c r="Y23" s="24"/>
      <c r="Z23" s="2">
        <v>0</v>
      </c>
      <c r="AA23" s="2" t="s">
        <v>40</v>
      </c>
      <c r="AB23" s="25">
        <f t="shared" si="4"/>
        <v>-0.69</v>
      </c>
      <c r="AC23" s="26">
        <v>6.4045131944444444E-2</v>
      </c>
      <c r="AD23" s="24">
        <f t="shared" si="5"/>
        <v>-0.26514684625000001</v>
      </c>
      <c r="AE23" s="24">
        <v>-5.42</v>
      </c>
      <c r="AF23" s="24">
        <v>-4.5966666666666596</v>
      </c>
      <c r="AG23" s="24">
        <v>0</v>
      </c>
    </row>
    <row r="24" spans="1:33" ht="15.75" customHeight="1">
      <c r="A24" s="2" t="s">
        <v>52</v>
      </c>
      <c r="B24" s="2"/>
      <c r="C24" s="15">
        <f t="shared" si="6"/>
        <v>14.99</v>
      </c>
      <c r="D24" s="16">
        <v>9</v>
      </c>
      <c r="E24" s="16">
        <v>0</v>
      </c>
      <c r="F24" s="15">
        <v>134.91</v>
      </c>
      <c r="G24" s="15">
        <v>-14.55</v>
      </c>
      <c r="H24" s="17">
        <f t="shared" si="7"/>
        <v>0.10784967756281967</v>
      </c>
      <c r="I24" s="17">
        <f t="shared" si="8"/>
        <v>9.6437174352346416E-2</v>
      </c>
      <c r="J24" s="15">
        <f t="shared" si="2"/>
        <v>13.010339191875055</v>
      </c>
      <c r="K24" s="15">
        <f t="shared" si="9"/>
        <v>1.4455932435416727</v>
      </c>
      <c r="L24" s="16">
        <v>11</v>
      </c>
      <c r="M24" s="18">
        <f t="shared" si="10"/>
        <v>0.81818181818181823</v>
      </c>
      <c r="N24" s="16">
        <v>26</v>
      </c>
      <c r="O24" s="19">
        <f t="shared" ref="O24:P24" si="16">D24/7</f>
        <v>1.2857142857142858</v>
      </c>
      <c r="P24" s="19">
        <f t="shared" si="16"/>
        <v>0</v>
      </c>
      <c r="Q24" s="16">
        <f t="shared" si="12"/>
        <v>20</v>
      </c>
      <c r="R24" s="16"/>
      <c r="S24" s="27">
        <v>0.96</v>
      </c>
      <c r="T24" s="2">
        <v>616</v>
      </c>
      <c r="U24" s="21">
        <v>12</v>
      </c>
      <c r="V24" s="22" t="s">
        <v>53</v>
      </c>
      <c r="W24" s="2">
        <v>2</v>
      </c>
      <c r="X24" s="23">
        <f t="shared" si="3"/>
        <v>0.22222222222222221</v>
      </c>
      <c r="Y24" s="24"/>
      <c r="Z24" s="2">
        <v>0</v>
      </c>
      <c r="AA24" s="2" t="s">
        <v>40</v>
      </c>
      <c r="AB24" s="25">
        <f t="shared" si="4"/>
        <v>-0.69</v>
      </c>
      <c r="AC24" s="26">
        <v>6.4045131944444444E-2</v>
      </c>
      <c r="AD24" s="24">
        <f t="shared" si="5"/>
        <v>-1.193160808125</v>
      </c>
      <c r="AE24" s="24">
        <v>-4.95</v>
      </c>
      <c r="AF24" s="24">
        <v>-4.5966666666666596</v>
      </c>
      <c r="AG24" s="24">
        <v>0</v>
      </c>
    </row>
    <row r="25" spans="1:33" ht="15.75" customHeight="1">
      <c r="A25" s="2" t="s">
        <v>54</v>
      </c>
      <c r="B25" s="2"/>
      <c r="C25" s="15">
        <f t="shared" si="6"/>
        <v>14.460588235294118</v>
      </c>
      <c r="D25" s="16">
        <v>17</v>
      </c>
      <c r="E25" s="16">
        <v>0</v>
      </c>
      <c r="F25" s="15">
        <v>245.83</v>
      </c>
      <c r="G25" s="15">
        <v>-24.4</v>
      </c>
      <c r="H25" s="17">
        <f t="shared" si="7"/>
        <v>9.9255583126550861E-2</v>
      </c>
      <c r="I25" s="17">
        <f t="shared" si="8"/>
        <v>8.139128045210825E-2</v>
      </c>
      <c r="J25" s="15">
        <f t="shared" si="2"/>
        <v>20.008418473541774</v>
      </c>
      <c r="K25" s="15">
        <f t="shared" si="9"/>
        <v>1.1769657925612809</v>
      </c>
      <c r="L25" s="16">
        <v>22</v>
      </c>
      <c r="M25" s="18">
        <f t="shared" si="10"/>
        <v>0.77272727272727271</v>
      </c>
      <c r="N25" s="16">
        <v>7</v>
      </c>
      <c r="O25" s="19">
        <f t="shared" ref="O25:P25" si="17">D25/7</f>
        <v>2.4285714285714284</v>
      </c>
      <c r="P25" s="19">
        <f t="shared" si="17"/>
        <v>0</v>
      </c>
      <c r="Q25" s="16">
        <f t="shared" si="12"/>
        <v>2</v>
      </c>
      <c r="R25" s="16"/>
      <c r="S25" s="27">
        <v>1.9672131147540981</v>
      </c>
      <c r="T25" s="2"/>
      <c r="U25" s="21"/>
      <c r="V25" s="22"/>
      <c r="W25" s="2">
        <v>5</v>
      </c>
      <c r="X25" s="23">
        <f t="shared" si="3"/>
        <v>0.29411764705882354</v>
      </c>
      <c r="Y25" s="24"/>
      <c r="Z25" s="2">
        <v>0</v>
      </c>
      <c r="AA25" s="2" t="s">
        <v>40</v>
      </c>
      <c r="AB25" s="25">
        <f t="shared" si="4"/>
        <v>-0.69</v>
      </c>
      <c r="AC25" s="26">
        <v>6.4045131944444444E-2</v>
      </c>
      <c r="AD25" s="24">
        <f t="shared" si="5"/>
        <v>-2.2537481931249999</v>
      </c>
      <c r="AE25" s="24">
        <v>-4.95</v>
      </c>
      <c r="AF25" s="24">
        <v>-4.5966666666666596</v>
      </c>
      <c r="AG25" s="24">
        <v>0</v>
      </c>
    </row>
    <row r="26" spans="1:33" ht="15.75" customHeight="1">
      <c r="A26" s="2" t="s">
        <v>55</v>
      </c>
      <c r="B26" s="2"/>
      <c r="C26" s="15">
        <f t="shared" si="6"/>
        <v>13.99</v>
      </c>
      <c r="D26" s="16">
        <v>15</v>
      </c>
      <c r="E26" s="16">
        <v>0</v>
      </c>
      <c r="F26" s="15">
        <v>209.85</v>
      </c>
      <c r="G26" s="15">
        <v>-10.98</v>
      </c>
      <c r="H26" s="17">
        <f t="shared" si="7"/>
        <v>5.2323087919942821E-2</v>
      </c>
      <c r="I26" s="17">
        <f t="shared" si="8"/>
        <v>9.0082909950560452E-2</v>
      </c>
      <c r="J26" s="15">
        <f t="shared" si="2"/>
        <v>18.903898653125111</v>
      </c>
      <c r="K26" s="15">
        <f t="shared" si="9"/>
        <v>1.2602599102083407</v>
      </c>
      <c r="L26" s="16">
        <v>31</v>
      </c>
      <c r="M26" s="18">
        <f t="shared" si="10"/>
        <v>0.4838709677419355</v>
      </c>
      <c r="N26" s="16">
        <v>0</v>
      </c>
      <c r="O26" s="19">
        <f t="shared" ref="O26:P26" si="18">D26/7</f>
        <v>2.1428571428571428</v>
      </c>
      <c r="P26" s="19">
        <f t="shared" si="18"/>
        <v>0</v>
      </c>
      <c r="Q26" s="16">
        <f t="shared" si="12"/>
        <v>0</v>
      </c>
      <c r="R26" s="16"/>
      <c r="S26" s="27">
        <v>0</v>
      </c>
      <c r="T26" s="2">
        <v>616</v>
      </c>
      <c r="U26" s="21">
        <v>12</v>
      </c>
      <c r="V26" s="22" t="s">
        <v>53</v>
      </c>
      <c r="W26" s="2">
        <v>3</v>
      </c>
      <c r="X26" s="23">
        <f t="shared" si="3"/>
        <v>0.2</v>
      </c>
      <c r="Y26" s="24"/>
      <c r="Z26" s="2">
        <v>0</v>
      </c>
      <c r="AA26" s="2" t="s">
        <v>40</v>
      </c>
      <c r="AB26" s="25">
        <f t="shared" si="4"/>
        <v>-0.69</v>
      </c>
      <c r="AC26" s="26">
        <v>6.4045131944444444E-2</v>
      </c>
      <c r="AD26" s="24">
        <f t="shared" si="5"/>
        <v>-1.9886013468749999</v>
      </c>
      <c r="AE26" s="24">
        <v>-4.95</v>
      </c>
      <c r="AF26" s="24">
        <v>-4.8166666666666602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6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7"/>
        <v>#DIV/0!</v>
      </c>
      <c r="I27" s="17" t="e">
        <f t="shared" si="8"/>
        <v>#DIV/0!</v>
      </c>
      <c r="J27" s="15">
        <f t="shared" si="2"/>
        <v>0</v>
      </c>
      <c r="K27" s="15" t="e">
        <f t="shared" si="9"/>
        <v>#DIV/0!</v>
      </c>
      <c r="L27" s="16">
        <v>0</v>
      </c>
      <c r="M27" s="18" t="str">
        <f t="shared" si="10"/>
        <v>-</v>
      </c>
      <c r="N27" s="16">
        <v>84</v>
      </c>
      <c r="O27" s="19">
        <f t="shared" ref="O27:P27" si="19">D27/7</f>
        <v>0</v>
      </c>
      <c r="P27" s="19">
        <f t="shared" si="19"/>
        <v>0</v>
      </c>
      <c r="Q27" s="16" t="e">
        <f t="shared" si="12"/>
        <v>#DIV/0!</v>
      </c>
      <c r="R27" s="16"/>
      <c r="S27" s="27">
        <v>1.0909090909090911</v>
      </c>
      <c r="T27" s="2">
        <v>616</v>
      </c>
      <c r="U27" s="21">
        <v>44384</v>
      </c>
      <c r="V27" s="22" t="s">
        <v>53</v>
      </c>
      <c r="W27" s="2">
        <v>0</v>
      </c>
      <c r="X27" s="23">
        <f t="shared" si="3"/>
        <v>0</v>
      </c>
      <c r="Y27" s="24"/>
      <c r="Z27" s="2">
        <v>0</v>
      </c>
      <c r="AA27" s="2" t="s">
        <v>40</v>
      </c>
      <c r="AB27" s="25">
        <f t="shared" si="4"/>
        <v>-0.69</v>
      </c>
      <c r="AC27" s="26">
        <v>6.4045131944444444E-2</v>
      </c>
      <c r="AD27" s="24">
        <f t="shared" si="5"/>
        <v>0</v>
      </c>
      <c r="AE27" s="24">
        <v>-4.95</v>
      </c>
      <c r="AF27" s="24">
        <v>-4.8166666666666602</v>
      </c>
      <c r="AG27" s="24">
        <v>0</v>
      </c>
    </row>
    <row r="28" spans="1:33" ht="15.75" customHeight="1">
      <c r="A28" s="2" t="s">
        <v>57</v>
      </c>
      <c r="B28" s="2"/>
      <c r="C28" s="15">
        <f t="shared" si="6"/>
        <v>16.989999999999998</v>
      </c>
      <c r="D28" s="16">
        <v>1</v>
      </c>
      <c r="E28" s="16">
        <v>0</v>
      </c>
      <c r="F28" s="15">
        <v>16.989999999999998</v>
      </c>
      <c r="G28" s="15">
        <v>-10</v>
      </c>
      <c r="H28" s="17">
        <f t="shared" si="7"/>
        <v>0.58858151854031793</v>
      </c>
      <c r="I28" s="17">
        <f t="shared" si="8"/>
        <v>-0.32123249498479478</v>
      </c>
      <c r="J28" s="15">
        <f t="shared" si="2"/>
        <v>-5.4577400897916624</v>
      </c>
      <c r="K28" s="15">
        <f t="shared" si="9"/>
        <v>-5.4577400897916624</v>
      </c>
      <c r="L28" s="16">
        <v>4</v>
      </c>
      <c r="M28" s="18">
        <f t="shared" si="10"/>
        <v>0.25</v>
      </c>
      <c r="N28" s="16">
        <v>83</v>
      </c>
      <c r="O28" s="19">
        <f t="shared" ref="O28:P28" si="20">D28/7</f>
        <v>0.14285714285714285</v>
      </c>
      <c r="P28" s="19">
        <f t="shared" si="20"/>
        <v>0</v>
      </c>
      <c r="Q28" s="16">
        <f t="shared" si="12"/>
        <v>581</v>
      </c>
      <c r="R28" s="16"/>
      <c r="S28" s="27">
        <v>1.163636363636364</v>
      </c>
      <c r="T28" s="2">
        <v>604</v>
      </c>
      <c r="U28" s="21" t="s">
        <v>53</v>
      </c>
      <c r="V28" s="22" t="s">
        <v>53</v>
      </c>
      <c r="W28" s="2">
        <v>0</v>
      </c>
      <c r="X28" s="23">
        <f t="shared" si="3"/>
        <v>0</v>
      </c>
      <c r="Y28" s="24"/>
      <c r="Z28" s="2">
        <v>0</v>
      </c>
      <c r="AA28" s="2" t="s">
        <v>40</v>
      </c>
      <c r="AB28" s="25">
        <f t="shared" si="4"/>
        <v>-0.69</v>
      </c>
      <c r="AC28" s="26">
        <v>6.4045131944444444E-2</v>
      </c>
      <c r="AD28" s="24">
        <f t="shared" si="5"/>
        <v>-0.13257342312500001</v>
      </c>
      <c r="AE28" s="24">
        <v>-4.95</v>
      </c>
      <c r="AF28" s="24">
        <v>-4.8166666666666602</v>
      </c>
      <c r="AG28" s="24">
        <v>0</v>
      </c>
    </row>
    <row r="29" spans="1:33" ht="15.75" customHeight="1">
      <c r="A29" s="2" t="s">
        <v>58</v>
      </c>
      <c r="B29" s="2"/>
      <c r="C29" s="15">
        <f t="shared" si="6"/>
        <v>16.589999999999996</v>
      </c>
      <c r="D29" s="16">
        <v>5</v>
      </c>
      <c r="E29" s="16">
        <v>0</v>
      </c>
      <c r="F29" s="15">
        <v>82.949999999999989</v>
      </c>
      <c r="G29" s="15">
        <v>-21.68</v>
      </c>
      <c r="H29" s="17">
        <f t="shared" si="7"/>
        <v>0.2613622664255576</v>
      </c>
      <c r="I29" s="17">
        <f t="shared" si="8"/>
        <v>-8.0614882333731978E-3</v>
      </c>
      <c r="J29" s="15">
        <f t="shared" si="2"/>
        <v>-0.66870044895830671</v>
      </c>
      <c r="K29" s="15">
        <f t="shared" si="9"/>
        <v>-0.13374008979166135</v>
      </c>
      <c r="L29" s="16">
        <v>14</v>
      </c>
      <c r="M29" s="18">
        <f t="shared" si="10"/>
        <v>0.35714285714285715</v>
      </c>
      <c r="N29" s="16">
        <v>62</v>
      </c>
      <c r="O29" s="19">
        <f t="shared" ref="O29:P29" si="21">D29/7</f>
        <v>0.7142857142857143</v>
      </c>
      <c r="P29" s="19">
        <f t="shared" si="21"/>
        <v>0</v>
      </c>
      <c r="Q29" s="16">
        <f t="shared" si="12"/>
        <v>86</v>
      </c>
      <c r="R29" s="16"/>
      <c r="S29" s="27">
        <v>1.6875</v>
      </c>
      <c r="T29" s="2">
        <v>604</v>
      </c>
      <c r="U29" s="21" t="s">
        <v>53</v>
      </c>
      <c r="V29" s="22" t="s">
        <v>53</v>
      </c>
      <c r="W29" s="2">
        <v>4</v>
      </c>
      <c r="X29" s="23">
        <f t="shared" si="3"/>
        <v>0.8</v>
      </c>
      <c r="Y29" s="24"/>
      <c r="Z29" s="2">
        <v>0</v>
      </c>
      <c r="AA29" s="2" t="s">
        <v>40</v>
      </c>
      <c r="AB29" s="25">
        <f t="shared" si="4"/>
        <v>-0.69</v>
      </c>
      <c r="AC29" s="26">
        <v>6.4045131944444444E-2</v>
      </c>
      <c r="AD29" s="24">
        <f t="shared" si="5"/>
        <v>-0.662867115625</v>
      </c>
      <c r="AE29" s="24">
        <v>-4.95</v>
      </c>
      <c r="AF29" s="24">
        <v>-4.8166666666666602</v>
      </c>
      <c r="AG29" s="24">
        <v>0</v>
      </c>
    </row>
    <row r="30" spans="1:33" ht="15.75" customHeight="1">
      <c r="A30" s="2" t="s">
        <v>59</v>
      </c>
      <c r="B30" s="2"/>
      <c r="C30" s="15">
        <f t="shared" si="6"/>
        <v>14.353636363636362</v>
      </c>
      <c r="D30" s="16">
        <v>11</v>
      </c>
      <c r="E30" s="16">
        <v>0</v>
      </c>
      <c r="F30" s="15">
        <v>157.88999999999999</v>
      </c>
      <c r="G30" s="15">
        <v>-15.94</v>
      </c>
      <c r="H30" s="17">
        <f t="shared" si="7"/>
        <v>0.10095636202419407</v>
      </c>
      <c r="I30" s="17">
        <f t="shared" si="8"/>
        <v>5.9375888354498155E-2</v>
      </c>
      <c r="J30" s="15">
        <f t="shared" si="2"/>
        <v>9.3748590122917133</v>
      </c>
      <c r="K30" s="15">
        <f t="shared" si="9"/>
        <v>0.85225991020833758</v>
      </c>
      <c r="L30" s="16">
        <v>16</v>
      </c>
      <c r="M30" s="18">
        <f t="shared" si="10"/>
        <v>0.6875</v>
      </c>
      <c r="N30" s="16">
        <v>69</v>
      </c>
      <c r="O30" s="19">
        <f t="shared" ref="O30:P30" si="22">D30/7</f>
        <v>1.5714285714285714</v>
      </c>
      <c r="P30" s="19">
        <f t="shared" si="22"/>
        <v>0</v>
      </c>
      <c r="Q30" s="16">
        <f t="shared" si="12"/>
        <v>43</v>
      </c>
      <c r="R30" s="16"/>
      <c r="S30" s="27">
        <v>1.380116959064327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Summary!A1:AD2000""),9,FALSE),"""")"),604)</f>
        <v>604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2</v>
      </c>
      <c r="X30" s="23">
        <f t="shared" si="3"/>
        <v>0.18181818181818182</v>
      </c>
      <c r="Y30" s="24"/>
      <c r="Z30" s="2">
        <v>0</v>
      </c>
      <c r="AA30" s="2" t="s">
        <v>40</v>
      </c>
      <c r="AB30" s="25">
        <f t="shared" si="4"/>
        <v>-0.69</v>
      </c>
      <c r="AC30" s="26">
        <v>6.4045131944444444E-2</v>
      </c>
      <c r="AD30" s="24">
        <f t="shared" si="5"/>
        <v>-1.458307654375</v>
      </c>
      <c r="AE30" s="24">
        <v>-4.95</v>
      </c>
      <c r="AF30" s="24">
        <v>-4.8166666666666602</v>
      </c>
      <c r="AG30" s="24">
        <v>0</v>
      </c>
    </row>
    <row r="31" spans="1:33" ht="15.75" customHeight="1">
      <c r="A31" s="2" t="s">
        <v>128</v>
      </c>
      <c r="B31" s="2"/>
      <c r="C31" s="35">
        <f t="shared" si="6"/>
        <v>13.99</v>
      </c>
      <c r="D31" s="16">
        <v>7</v>
      </c>
      <c r="E31" s="16">
        <v>0</v>
      </c>
      <c r="F31" s="15">
        <v>97.93</v>
      </c>
      <c r="G31" s="15">
        <v>0</v>
      </c>
      <c r="H31" s="17">
        <f t="shared" ref="H31" si="23">G31/F31*-1</f>
        <v>0</v>
      </c>
      <c r="I31" s="17">
        <f t="shared" ref="I31" si="24">J31/F31</f>
        <v>0.1424059978705032</v>
      </c>
      <c r="J31" s="35">
        <f t="shared" ref="J31" si="25">F31*0.85+G31+AF31*D31+D31*AE31+AG31+AD31</f>
        <v>13.945819371458381</v>
      </c>
      <c r="K31" s="35">
        <f t="shared" ref="K31" si="26">J31/D31</f>
        <v>1.99225991020834</v>
      </c>
      <c r="L31" s="16">
        <v>9</v>
      </c>
      <c r="M31" s="18">
        <f t="shared" si="10"/>
        <v>0.77777777777777779</v>
      </c>
      <c r="N31" s="16">
        <v>61</v>
      </c>
      <c r="O31" s="19">
        <f t="shared" ref="O31" si="27">D31/7</f>
        <v>1</v>
      </c>
      <c r="P31" s="19">
        <f t="shared" ref="P31" si="28">E31/7</f>
        <v>0</v>
      </c>
      <c r="Q31" s="16">
        <f t="shared" ref="Q31" si="29">ROUNDDOWN(N31/(O31+P31),0)</f>
        <v>61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1.215189873417722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0">IFERROR(W31/D31,0)</f>
        <v>0</v>
      </c>
      <c r="Y31" s="24"/>
      <c r="Z31" s="2">
        <v>0</v>
      </c>
      <c r="AA31" s="2" t="s">
        <v>40</v>
      </c>
      <c r="AB31" s="25">
        <f t="shared" si="4"/>
        <v>-0.69</v>
      </c>
      <c r="AC31" s="26">
        <v>6.4045131944444444E-2</v>
      </c>
      <c r="AD31" s="24">
        <f t="shared" si="5"/>
        <v>-0.92801396187500007</v>
      </c>
      <c r="AE31" s="24">
        <v>-4.95</v>
      </c>
      <c r="AF31" s="24">
        <v>-4.8166666666666602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99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18.152470588235296</v>
      </c>
      <c r="D3" s="6">
        <f>SUM(D4:D99766)</f>
        <v>106</v>
      </c>
      <c r="E3" s="6"/>
      <c r="F3" s="5">
        <f t="shared" ref="F3:G3" si="0">SUM(F4:F99766)</f>
        <v>2608.9399999999991</v>
      </c>
      <c r="G3" s="5">
        <f t="shared" si="0"/>
        <v>-117.60999999999999</v>
      </c>
      <c r="H3" s="7">
        <f>G3/F3*-1</f>
        <v>4.5079610876447913E-2</v>
      </c>
      <c r="I3" s="7">
        <f ca="1">J3/F3</f>
        <v>0.16654643697248692</v>
      </c>
      <c r="J3" s="5">
        <f ca="1">SUM(J4:J99766)</f>
        <v>434.50966127499987</v>
      </c>
      <c r="K3" s="5">
        <f ca="1">J3/D3</f>
        <v>4.0991477478773577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12</v>
      </c>
      <c r="X3" s="13">
        <f>AVERAGE(X4:X99766)</f>
        <v>7.0512820512820512E-2</v>
      </c>
      <c r="Y3" s="11" t="e">
        <f>ROUND(AVERAGE(Y4:Y99766),2)</f>
        <v>#DIV/0!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SKUs!B2:BZ3000""),48,FALSE),"""")*-1"),-9.4496)</f>
        <v>-9.4496000000000002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>
        <f t="shared" ref="J18:J30" si="2">F18*0.85+G18+AF18*D18+D18*AE18+AG18+AD18</f>
        <v>0</v>
      </c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customHeight="1">
      <c r="A19" s="2" t="s">
        <v>47</v>
      </c>
      <c r="B19" s="2"/>
      <c r="C19" s="15">
        <f t="shared" ref="C19:C31" si="3">IFERROR(F19/D19," - ")</f>
        <v>22.99</v>
      </c>
      <c r="D19" s="28">
        <v>6</v>
      </c>
      <c r="E19" s="16">
        <v>0</v>
      </c>
      <c r="F19" s="15">
        <v>137.94</v>
      </c>
      <c r="G19" s="15">
        <v>-18.38</v>
      </c>
      <c r="H19" s="17">
        <f t="shared" ref="H19:H30" si="4">G19/F19*-1</f>
        <v>0.13324633898796578</v>
      </c>
      <c r="I19" s="17">
        <f t="shared" ref="I19:I30" ca="1" si="5">J19/F19</f>
        <v>4.3971672647527923E-2</v>
      </c>
      <c r="J19" s="15">
        <f t="shared" ca="1" si="2"/>
        <v>6.0654525250000013</v>
      </c>
      <c r="K19" s="15">
        <f t="shared" ref="K19:K30" ca="1" si="6">J19/D19</f>
        <v>1.0109087541666668</v>
      </c>
      <c r="L19" s="16">
        <v>15</v>
      </c>
      <c r="M19" s="18">
        <f t="shared" ref="M19:M31" si="7">IFERROR(D19/L19,"-")</f>
        <v>0.4</v>
      </c>
      <c r="N19" s="16">
        <v>90</v>
      </c>
      <c r="O19" s="19">
        <f t="shared" ref="O19:P19" si="8">D19/7</f>
        <v>0.8571428571428571</v>
      </c>
      <c r="P19" s="19">
        <f t="shared" si="8"/>
        <v>0</v>
      </c>
      <c r="Q19" s="16">
        <f t="shared" ref="Q19:Q30" si="9">ROUNDDOWN(N19/(O19+P19),0)</f>
        <v>105</v>
      </c>
      <c r="R19" s="16"/>
      <c r="S19" s="27">
        <v>9.2783505154639165E-2</v>
      </c>
      <c r="T19" s="2"/>
      <c r="U19" s="21"/>
      <c r="V19" s="22"/>
      <c r="W19" s="2">
        <v>1</v>
      </c>
      <c r="X19" s="23">
        <f t="shared" ref="X19:X30" si="10">IFERROR(W19/D19,0)</f>
        <v>0.16666666666666666</v>
      </c>
      <c r="Y19" s="24"/>
      <c r="Z19" s="2">
        <v>0</v>
      </c>
      <c r="AA19" s="2" t="s">
        <v>40</v>
      </c>
      <c r="AB19" s="25">
        <f t="shared" ref="AB19:AB31" si="11">IF(OR(AA19="UsLargeStandardSize",AA19="UsSmallStandardSize"),-0.69,-0.48)</f>
        <v>-0.69</v>
      </c>
      <c r="AC19" s="26">
        <v>0.10514875</v>
      </c>
      <c r="AD19" s="24">
        <f t="shared" ref="AD19:AD31" si="12">IFERROR(AB19*AC19*D19*3,0)</f>
        <v>-1.3059474749999997</v>
      </c>
      <c r="AE19" s="24">
        <v>-5.8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SKUs!B2:BZ3000""),48,false),"""")*-1"),-9.4496)</f>
        <v>-9.4496000000000002</v>
      </c>
      <c r="AG19" s="24">
        <v>0</v>
      </c>
    </row>
    <row r="20" spans="1:33" ht="15.75" customHeight="1">
      <c r="A20" s="2" t="s">
        <v>48</v>
      </c>
      <c r="B20" s="2"/>
      <c r="C20" s="15">
        <f t="shared" si="3"/>
        <v>22.990000000000002</v>
      </c>
      <c r="D20" s="16">
        <v>10</v>
      </c>
      <c r="E20" s="16">
        <v>0</v>
      </c>
      <c r="F20" s="15">
        <v>229.9</v>
      </c>
      <c r="G20" s="15">
        <v>-24.76</v>
      </c>
      <c r="H20" s="17">
        <f t="shared" si="4"/>
        <v>0.10769899956502828</v>
      </c>
      <c r="I20" s="17">
        <f t="shared" si="5"/>
        <v>5.6034888538494983E-2</v>
      </c>
      <c r="J20" s="15">
        <f t="shared" si="2"/>
        <v>12.882420874999998</v>
      </c>
      <c r="K20" s="15">
        <f t="shared" si="6"/>
        <v>1.2882420874999998</v>
      </c>
      <c r="L20" s="16">
        <v>15</v>
      </c>
      <c r="M20" s="18">
        <f t="shared" si="7"/>
        <v>0.66666666666666663</v>
      </c>
      <c r="N20" s="16">
        <v>83</v>
      </c>
      <c r="O20" s="19">
        <f t="shared" ref="O20:P20" si="13">D20/7</f>
        <v>1.4285714285714286</v>
      </c>
      <c r="P20" s="19">
        <f t="shared" si="13"/>
        <v>0</v>
      </c>
      <c r="Q20" s="16">
        <f t="shared" si="9"/>
        <v>58</v>
      </c>
      <c r="R20" s="16"/>
      <c r="S20" s="27">
        <v>0.55555555555555558</v>
      </c>
      <c r="T20" s="2"/>
      <c r="U20" s="21"/>
      <c r="V20" s="22"/>
      <c r="W20" s="2">
        <v>4</v>
      </c>
      <c r="X20" s="23">
        <f t="shared" si="10"/>
        <v>0.4</v>
      </c>
      <c r="Y20" s="24"/>
      <c r="Z20" s="2">
        <v>0</v>
      </c>
      <c r="AA20" s="2" t="s">
        <v>40</v>
      </c>
      <c r="AB20" s="25">
        <f t="shared" si="11"/>
        <v>-0.69</v>
      </c>
      <c r="AC20" s="26">
        <v>0.10514875</v>
      </c>
      <c r="AD20" s="24">
        <f t="shared" si="12"/>
        <v>-2.1765791249999995</v>
      </c>
      <c r="AE20" s="24">
        <v>-5.8</v>
      </c>
      <c r="AF20" s="24">
        <v>-9.7596000000000007</v>
      </c>
      <c r="AG20" s="24">
        <v>0</v>
      </c>
    </row>
    <row r="21" spans="1:33" ht="15.75" customHeight="1">
      <c r="A21" s="2" t="s">
        <v>49</v>
      </c>
      <c r="B21" s="2"/>
      <c r="C21" s="15">
        <f t="shared" si="3"/>
        <v>24.59</v>
      </c>
      <c r="D21" s="16">
        <v>20</v>
      </c>
      <c r="E21" s="16">
        <v>0</v>
      </c>
      <c r="F21" s="15">
        <v>491.8</v>
      </c>
      <c r="G21" s="15">
        <v>-49.339999999999989</v>
      </c>
      <c r="H21" s="17">
        <f t="shared" si="4"/>
        <v>0.10032533550223666</v>
      </c>
      <c r="I21" s="17">
        <f t="shared" si="5"/>
        <v>0.10806189863765757</v>
      </c>
      <c r="J21" s="15">
        <f t="shared" si="2"/>
        <v>53.144841749999991</v>
      </c>
      <c r="K21" s="15">
        <f t="shared" si="6"/>
        <v>2.6572420874999994</v>
      </c>
      <c r="L21" s="16">
        <v>47</v>
      </c>
      <c r="M21" s="18">
        <f t="shared" si="7"/>
        <v>0.42553191489361702</v>
      </c>
      <c r="N21" s="16">
        <v>63</v>
      </c>
      <c r="O21" s="19">
        <f t="shared" ref="O21:P21" si="14">D21/7</f>
        <v>2.8571428571428572</v>
      </c>
      <c r="P21" s="19">
        <f t="shared" si="14"/>
        <v>0</v>
      </c>
      <c r="Q21" s="16">
        <f t="shared" si="9"/>
        <v>22</v>
      </c>
      <c r="R21" s="16"/>
      <c r="S21" s="27">
        <v>1.285714285714286</v>
      </c>
      <c r="T21" s="2"/>
      <c r="U21" s="21"/>
      <c r="V21" s="22"/>
      <c r="W21" s="2">
        <v>7</v>
      </c>
      <c r="X21" s="23">
        <f t="shared" si="10"/>
        <v>0.35</v>
      </c>
      <c r="Y21" s="24"/>
      <c r="Z21" s="2">
        <v>1</v>
      </c>
      <c r="AA21" s="2" t="s">
        <v>40</v>
      </c>
      <c r="AB21" s="25">
        <f t="shared" si="11"/>
        <v>-0.69</v>
      </c>
      <c r="AC21" s="26">
        <v>0.10514875</v>
      </c>
      <c r="AD21" s="24">
        <f t="shared" si="12"/>
        <v>-4.353158249999999</v>
      </c>
      <c r="AE21" s="24">
        <v>-5.8</v>
      </c>
      <c r="AF21" s="24">
        <v>-9.7596000000000007</v>
      </c>
      <c r="AG21" s="24">
        <v>0</v>
      </c>
    </row>
    <row r="22" spans="1:33" ht="15.75" customHeight="1">
      <c r="A22" s="2" t="s">
        <v>50</v>
      </c>
      <c r="B22" s="2"/>
      <c r="C22" s="15">
        <f t="shared" si="3"/>
        <v>24.990000000000002</v>
      </c>
      <c r="D22" s="16">
        <v>13</v>
      </c>
      <c r="E22" s="16">
        <v>0</v>
      </c>
      <c r="F22" s="15">
        <v>324.87</v>
      </c>
      <c r="G22" s="15">
        <v>-11.22</v>
      </c>
      <c r="H22" s="17">
        <f t="shared" si="4"/>
        <v>3.4536891679748827E-2</v>
      </c>
      <c r="I22" s="17">
        <f t="shared" ca="1" si="5"/>
        <v>0.19652521666358838</v>
      </c>
      <c r="J22" s="15">
        <f t="shared" ca="1" si="2"/>
        <v>63.845147137499957</v>
      </c>
      <c r="K22" s="15">
        <f t="shared" ca="1" si="6"/>
        <v>4.9111651644230738</v>
      </c>
      <c r="L22" s="16">
        <v>25</v>
      </c>
      <c r="M22" s="18">
        <f t="shared" si="7"/>
        <v>0.52</v>
      </c>
      <c r="N22" s="16">
        <v>50</v>
      </c>
      <c r="O22" s="19">
        <f t="shared" ref="O22:P22" si="15">D22/7</f>
        <v>1.8571428571428572</v>
      </c>
      <c r="P22" s="19">
        <f t="shared" si="15"/>
        <v>0</v>
      </c>
      <c r="Q22" s="16">
        <f t="shared" si="9"/>
        <v>26</v>
      </c>
      <c r="R22" s="16"/>
      <c r="S22" s="27">
        <v>0.82165605095541394</v>
      </c>
      <c r="T22" s="2"/>
      <c r="U22" s="21"/>
      <c r="V22" s="22"/>
      <c r="W22" s="2">
        <v>0</v>
      </c>
      <c r="X22" s="23">
        <f t="shared" si="10"/>
        <v>0</v>
      </c>
      <c r="Y22" s="24"/>
      <c r="Z22" s="2">
        <v>0</v>
      </c>
      <c r="AA22" s="2" t="s">
        <v>40</v>
      </c>
      <c r="AB22" s="25">
        <f t="shared" si="11"/>
        <v>-0.69</v>
      </c>
      <c r="AC22" s="26">
        <v>0.10514875</v>
      </c>
      <c r="AD22" s="24">
        <f t="shared" si="12"/>
        <v>-2.8295528624999995</v>
      </c>
      <c r="AE22" s="24">
        <v>-5.8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SKUs!B2:BZ3000""),48,false),"""")*-1"),-9.4496)</f>
        <v>-9.4496000000000002</v>
      </c>
      <c r="AG22" s="24">
        <v>0</v>
      </c>
    </row>
    <row r="23" spans="1:33" ht="15.75" customHeight="1">
      <c r="A23" s="2" t="s">
        <v>51</v>
      </c>
      <c r="B23" s="2"/>
      <c r="C23" s="15">
        <f t="shared" si="3"/>
        <v>24.99</v>
      </c>
      <c r="D23" s="16">
        <v>11</v>
      </c>
      <c r="E23" s="16">
        <v>0</v>
      </c>
      <c r="F23" s="15">
        <v>274.89</v>
      </c>
      <c r="G23" s="15">
        <v>0</v>
      </c>
      <c r="H23" s="17">
        <f t="shared" si="4"/>
        <v>0</v>
      </c>
      <c r="I23" s="17">
        <f t="shared" si="5"/>
        <v>0.21865714635854339</v>
      </c>
      <c r="J23" s="15">
        <f t="shared" si="2"/>
        <v>60.106662962499989</v>
      </c>
      <c r="K23" s="15">
        <f t="shared" si="6"/>
        <v>5.4642420874999988</v>
      </c>
      <c r="L23" s="16">
        <v>21</v>
      </c>
      <c r="M23" s="18">
        <f t="shared" si="7"/>
        <v>0.52380952380952384</v>
      </c>
      <c r="N23" s="16">
        <v>39</v>
      </c>
      <c r="O23" s="19">
        <f t="shared" ref="O23:P23" si="16">D23/7</f>
        <v>1.5714285714285714</v>
      </c>
      <c r="P23" s="19">
        <f t="shared" si="16"/>
        <v>0</v>
      </c>
      <c r="Q23" s="16">
        <f t="shared" si="9"/>
        <v>24</v>
      </c>
      <c r="R23" s="16"/>
      <c r="S23" s="27">
        <v>1.221428571428572</v>
      </c>
      <c r="T23" s="2"/>
      <c r="U23" s="21"/>
      <c r="V23" s="22"/>
      <c r="W23" s="2">
        <v>0</v>
      </c>
      <c r="X23" s="23">
        <f t="shared" si="10"/>
        <v>0</v>
      </c>
      <c r="Y23" s="24"/>
      <c r="Z23" s="2">
        <v>0</v>
      </c>
      <c r="AA23" s="2" t="s">
        <v>40</v>
      </c>
      <c r="AB23" s="25">
        <f t="shared" si="11"/>
        <v>-0.69</v>
      </c>
      <c r="AC23" s="26">
        <v>0.10514875</v>
      </c>
      <c r="AD23" s="24">
        <f t="shared" si="12"/>
        <v>-2.3942370374999999</v>
      </c>
      <c r="AE23" s="24">
        <v>-5.8</v>
      </c>
      <c r="AF23" s="24">
        <v>-9.7596000000000007</v>
      </c>
      <c r="AG23" s="24">
        <v>0</v>
      </c>
    </row>
    <row r="24" spans="1:33" ht="15.75" customHeight="1">
      <c r="A24" s="2" t="s">
        <v>52</v>
      </c>
      <c r="B24" s="2"/>
      <c r="C24" s="15">
        <f t="shared" si="3"/>
        <v>24.99</v>
      </c>
      <c r="D24" s="16">
        <v>11</v>
      </c>
      <c r="E24" s="16">
        <v>0</v>
      </c>
      <c r="F24" s="15">
        <v>274.89</v>
      </c>
      <c r="G24" s="15">
        <v>0</v>
      </c>
      <c r="H24" s="17">
        <f t="shared" si="4"/>
        <v>0</v>
      </c>
      <c r="I24" s="17">
        <f t="shared" si="5"/>
        <v>0.21145426520608238</v>
      </c>
      <c r="J24" s="15">
        <f t="shared" si="2"/>
        <v>58.126662962499985</v>
      </c>
      <c r="K24" s="15">
        <f t="shared" si="6"/>
        <v>5.2842420874999982</v>
      </c>
      <c r="L24" s="16">
        <v>17</v>
      </c>
      <c r="M24" s="18">
        <f t="shared" si="7"/>
        <v>0.6470588235294118</v>
      </c>
      <c r="N24" s="16">
        <v>26</v>
      </c>
      <c r="O24" s="19">
        <f t="shared" ref="O24:P24" si="17">D24/7</f>
        <v>1.5714285714285714</v>
      </c>
      <c r="P24" s="19">
        <f t="shared" si="17"/>
        <v>0</v>
      </c>
      <c r="Q24" s="16">
        <f t="shared" si="9"/>
        <v>16</v>
      </c>
      <c r="R24" s="16"/>
      <c r="S24" s="27">
        <v>2.642201834862385</v>
      </c>
      <c r="T24" s="2">
        <v>870</v>
      </c>
      <c r="U24" s="21">
        <v>70</v>
      </c>
      <c r="V24" s="22" t="s">
        <v>53</v>
      </c>
      <c r="W24" s="2">
        <v>0</v>
      </c>
      <c r="X24" s="23">
        <f t="shared" si="10"/>
        <v>0</v>
      </c>
      <c r="Y24" s="24"/>
      <c r="Z24" s="2">
        <v>0</v>
      </c>
      <c r="AA24" s="2" t="s">
        <v>40</v>
      </c>
      <c r="AB24" s="25">
        <f t="shared" si="11"/>
        <v>-0.69</v>
      </c>
      <c r="AC24" s="26">
        <v>0.10514875</v>
      </c>
      <c r="AD24" s="24">
        <f t="shared" si="12"/>
        <v>-2.3942370374999999</v>
      </c>
      <c r="AE24" s="24">
        <v>-5.98</v>
      </c>
      <c r="AF24" s="24">
        <v>-9.7596000000000007</v>
      </c>
      <c r="AG24" s="24">
        <v>0</v>
      </c>
    </row>
    <row r="25" spans="1:33" ht="15.75" customHeight="1">
      <c r="A25" s="2" t="s">
        <v>54</v>
      </c>
      <c r="B25" s="2"/>
      <c r="C25" s="15">
        <f t="shared" si="3"/>
        <v>24.990000000000002</v>
      </c>
      <c r="D25" s="16">
        <v>5</v>
      </c>
      <c r="E25" s="16">
        <v>0</v>
      </c>
      <c r="F25" s="15">
        <v>124.95</v>
      </c>
      <c r="G25" s="15">
        <v>0</v>
      </c>
      <c r="H25" s="17">
        <f t="shared" si="4"/>
        <v>0</v>
      </c>
      <c r="I25" s="17">
        <f t="shared" si="5"/>
        <v>0.21145426520608238</v>
      </c>
      <c r="J25" s="15">
        <f t="shared" si="2"/>
        <v>26.421210437499994</v>
      </c>
      <c r="K25" s="15">
        <f t="shared" si="6"/>
        <v>5.2842420874999991</v>
      </c>
      <c r="L25" s="16">
        <v>9</v>
      </c>
      <c r="M25" s="18">
        <f t="shared" si="7"/>
        <v>0.55555555555555558</v>
      </c>
      <c r="N25" s="16">
        <v>23</v>
      </c>
      <c r="O25" s="19">
        <f t="shared" ref="O25:P25" si="18">D25/7</f>
        <v>0.7142857142857143</v>
      </c>
      <c r="P25" s="19">
        <f t="shared" si="18"/>
        <v>0</v>
      </c>
      <c r="Q25" s="16">
        <f t="shared" si="9"/>
        <v>32</v>
      </c>
      <c r="R25" s="16"/>
      <c r="S25" s="27">
        <v>3.0204081632653059</v>
      </c>
      <c r="T25" s="2"/>
      <c r="U25" s="21"/>
      <c r="V25" s="22"/>
      <c r="W25" s="2">
        <v>0</v>
      </c>
      <c r="X25" s="23">
        <f t="shared" si="10"/>
        <v>0</v>
      </c>
      <c r="Y25" s="24"/>
      <c r="Z25" s="2">
        <v>0</v>
      </c>
      <c r="AA25" s="2" t="s">
        <v>40</v>
      </c>
      <c r="AB25" s="25">
        <f t="shared" si="11"/>
        <v>-0.69</v>
      </c>
      <c r="AC25" s="26">
        <v>0.10514875</v>
      </c>
      <c r="AD25" s="24">
        <f t="shared" si="12"/>
        <v>-1.0882895624999998</v>
      </c>
      <c r="AE25" s="24">
        <v>-5.98</v>
      </c>
      <c r="AF25" s="24">
        <v>-9.7596000000000007</v>
      </c>
      <c r="AG25" s="24">
        <v>0</v>
      </c>
    </row>
    <row r="26" spans="1:33" ht="15.75" customHeight="1">
      <c r="A26" s="2" t="s">
        <v>55</v>
      </c>
      <c r="B26" s="2"/>
      <c r="C26" s="15">
        <f t="shared" si="3"/>
        <v>24.990000000000002</v>
      </c>
      <c r="D26" s="16">
        <v>5</v>
      </c>
      <c r="E26" s="16">
        <v>0</v>
      </c>
      <c r="F26" s="15">
        <v>124.95</v>
      </c>
      <c r="G26" s="15">
        <v>0</v>
      </c>
      <c r="H26" s="17">
        <f t="shared" si="4"/>
        <v>0</v>
      </c>
      <c r="I26" s="17">
        <f t="shared" si="5"/>
        <v>0.22385922719087628</v>
      </c>
      <c r="J26" s="15">
        <f t="shared" si="2"/>
        <v>27.971210437499991</v>
      </c>
      <c r="K26" s="15">
        <f t="shared" si="6"/>
        <v>5.5942420874999979</v>
      </c>
      <c r="L26" s="16">
        <v>16</v>
      </c>
      <c r="M26" s="18">
        <f t="shared" si="7"/>
        <v>0.3125</v>
      </c>
      <c r="N26" s="16">
        <v>17</v>
      </c>
      <c r="O26" s="19">
        <f t="shared" ref="O26:P26" si="19">D26/7</f>
        <v>0.7142857142857143</v>
      </c>
      <c r="P26" s="19">
        <f t="shared" si="19"/>
        <v>0</v>
      </c>
      <c r="Q26" s="16">
        <f t="shared" si="9"/>
        <v>23</v>
      </c>
      <c r="R26" s="16"/>
      <c r="S26" s="27">
        <v>1.872832369942196</v>
      </c>
      <c r="T26" s="2">
        <v>870</v>
      </c>
      <c r="U26" s="21">
        <v>70</v>
      </c>
      <c r="V26" s="22" t="s">
        <v>53</v>
      </c>
      <c r="W26" s="2">
        <v>0</v>
      </c>
      <c r="X26" s="23">
        <f t="shared" si="10"/>
        <v>0</v>
      </c>
      <c r="Y26" s="24"/>
      <c r="Z26" s="2">
        <v>0</v>
      </c>
      <c r="AA26" s="2" t="s">
        <v>40</v>
      </c>
      <c r="AB26" s="25">
        <f t="shared" si="11"/>
        <v>-0.69</v>
      </c>
      <c r="AC26" s="26">
        <v>0.10514875</v>
      </c>
      <c r="AD26" s="24">
        <f t="shared" si="12"/>
        <v>-1.0882895624999998</v>
      </c>
      <c r="AE26" s="24">
        <v>-5.98</v>
      </c>
      <c r="AF26" s="24">
        <v>-9.4496000000000002</v>
      </c>
      <c r="AG26" s="24">
        <v>0</v>
      </c>
    </row>
    <row r="27" spans="1:33" ht="15.75" customHeight="1">
      <c r="A27" s="2" t="s">
        <v>56</v>
      </c>
      <c r="B27" s="2"/>
      <c r="C27" s="15">
        <f t="shared" si="3"/>
        <v>24.990000000000002</v>
      </c>
      <c r="D27" s="16">
        <v>13</v>
      </c>
      <c r="E27" s="16">
        <v>0</v>
      </c>
      <c r="F27" s="15">
        <v>324.87</v>
      </c>
      <c r="G27" s="15">
        <v>0</v>
      </c>
      <c r="H27" s="17">
        <f t="shared" si="4"/>
        <v>0</v>
      </c>
      <c r="I27" s="17">
        <f t="shared" si="5"/>
        <v>0.22385922719087625</v>
      </c>
      <c r="J27" s="15">
        <f t="shared" si="2"/>
        <v>72.725147137499974</v>
      </c>
      <c r="K27" s="15">
        <f t="shared" si="6"/>
        <v>5.5942420874999979</v>
      </c>
      <c r="L27" s="16">
        <v>10</v>
      </c>
      <c r="M27" s="18">
        <f t="shared" si="7"/>
        <v>1.3</v>
      </c>
      <c r="N27" s="16">
        <v>68</v>
      </c>
      <c r="O27" s="19">
        <f t="shared" ref="O27:P27" si="20">D27/7</f>
        <v>1.8571428571428572</v>
      </c>
      <c r="P27" s="19">
        <f t="shared" si="20"/>
        <v>0</v>
      </c>
      <c r="Q27" s="16">
        <f t="shared" si="9"/>
        <v>36</v>
      </c>
      <c r="R27" s="16"/>
      <c r="S27" s="27">
        <v>1.6589861751152071</v>
      </c>
      <c r="T27" s="2">
        <v>870</v>
      </c>
      <c r="U27" s="21">
        <v>44384</v>
      </c>
      <c r="V27" s="22" t="s">
        <v>53</v>
      </c>
      <c r="W27" s="2">
        <v>0</v>
      </c>
      <c r="X27" s="23">
        <f t="shared" si="10"/>
        <v>0</v>
      </c>
      <c r="Y27" s="24"/>
      <c r="Z27" s="2">
        <v>0</v>
      </c>
      <c r="AA27" s="2" t="s">
        <v>40</v>
      </c>
      <c r="AB27" s="25">
        <f t="shared" si="11"/>
        <v>-0.69</v>
      </c>
      <c r="AC27" s="26">
        <v>0.10514875</v>
      </c>
      <c r="AD27" s="24">
        <f t="shared" si="12"/>
        <v>-2.8295528624999995</v>
      </c>
      <c r="AE27" s="24">
        <v>-5.98</v>
      </c>
      <c r="AF27" s="24">
        <v>-9.4496000000000002</v>
      </c>
      <c r="AG27" s="24">
        <v>0</v>
      </c>
    </row>
    <row r="28" spans="1:33" ht="15.75" customHeight="1">
      <c r="A28" s="2" t="s">
        <v>57</v>
      </c>
      <c r="B28" s="2"/>
      <c r="C28" s="15">
        <f t="shared" si="3"/>
        <v>24.990000000000002</v>
      </c>
      <c r="D28" s="16">
        <v>5</v>
      </c>
      <c r="E28" s="16">
        <v>0</v>
      </c>
      <c r="F28" s="15">
        <v>124.95</v>
      </c>
      <c r="G28" s="15">
        <v>0</v>
      </c>
      <c r="H28" s="17">
        <f t="shared" si="4"/>
        <v>0</v>
      </c>
      <c r="I28" s="17">
        <f t="shared" si="5"/>
        <v>0.22385922719087628</v>
      </c>
      <c r="J28" s="15">
        <f t="shared" si="2"/>
        <v>27.971210437499991</v>
      </c>
      <c r="K28" s="15">
        <f t="shared" si="6"/>
        <v>5.5942420874999979</v>
      </c>
      <c r="L28" s="16">
        <v>11</v>
      </c>
      <c r="M28" s="18">
        <f t="shared" si="7"/>
        <v>0.45454545454545453</v>
      </c>
      <c r="N28" s="16">
        <v>60</v>
      </c>
      <c r="O28" s="19">
        <f t="shared" ref="O28:P28" si="21">D28/7</f>
        <v>0.7142857142857143</v>
      </c>
      <c r="P28" s="19">
        <f t="shared" si="21"/>
        <v>0</v>
      </c>
      <c r="Q28" s="16">
        <f t="shared" si="9"/>
        <v>84</v>
      </c>
      <c r="R28" s="16"/>
      <c r="S28" s="27">
        <v>2.1758241758241761</v>
      </c>
      <c r="T28" s="2">
        <v>800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/>
      <c r="Z28" s="2">
        <v>0</v>
      </c>
      <c r="AA28" s="2" t="s">
        <v>40</v>
      </c>
      <c r="AB28" s="25">
        <f t="shared" si="11"/>
        <v>-0.69</v>
      </c>
      <c r="AC28" s="26">
        <v>0.10514875</v>
      </c>
      <c r="AD28" s="24">
        <f t="shared" si="12"/>
        <v>-1.0882895624999998</v>
      </c>
      <c r="AE28" s="24">
        <v>-5.98</v>
      </c>
      <c r="AF28" s="24">
        <v>-9.4496000000000002</v>
      </c>
      <c r="AG28" s="24">
        <v>0</v>
      </c>
    </row>
    <row r="29" spans="1:33" ht="15.75" customHeight="1">
      <c r="A29" s="2" t="s">
        <v>58</v>
      </c>
      <c r="B29" s="2"/>
      <c r="C29" s="15">
        <f t="shared" si="3"/>
        <v>24.990000000000002</v>
      </c>
      <c r="D29" s="16">
        <v>5</v>
      </c>
      <c r="E29" s="16">
        <v>0</v>
      </c>
      <c r="F29" s="15">
        <v>124.95</v>
      </c>
      <c r="G29" s="15">
        <v>0</v>
      </c>
      <c r="H29" s="17">
        <f t="shared" si="4"/>
        <v>0</v>
      </c>
      <c r="I29" s="17">
        <f t="shared" si="5"/>
        <v>0.22385922719087628</v>
      </c>
      <c r="J29" s="15">
        <f t="shared" si="2"/>
        <v>27.971210437499991</v>
      </c>
      <c r="K29" s="15">
        <f t="shared" si="6"/>
        <v>5.5942420874999979</v>
      </c>
      <c r="L29" s="16">
        <v>9</v>
      </c>
      <c r="M29" s="18">
        <f t="shared" si="7"/>
        <v>0.55555555555555558</v>
      </c>
      <c r="N29" s="16">
        <v>46</v>
      </c>
      <c r="O29" s="19">
        <f t="shared" ref="O29:P29" si="22">D29/7</f>
        <v>0.7142857142857143</v>
      </c>
      <c r="P29" s="19">
        <f t="shared" si="22"/>
        <v>0</v>
      </c>
      <c r="Q29" s="16">
        <f t="shared" si="9"/>
        <v>64</v>
      </c>
      <c r="R29" s="16"/>
      <c r="S29" s="27">
        <v>2.8</v>
      </c>
      <c r="T29" s="2">
        <v>800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/>
      <c r="Z29" s="2">
        <v>0</v>
      </c>
      <c r="AA29" s="2" t="s">
        <v>40</v>
      </c>
      <c r="AB29" s="25">
        <f t="shared" si="11"/>
        <v>-0.69</v>
      </c>
      <c r="AC29" s="26">
        <v>0.10514875</v>
      </c>
      <c r="AD29" s="24">
        <f t="shared" si="12"/>
        <v>-1.0882895624999998</v>
      </c>
      <c r="AE29" s="24">
        <v>-5.98</v>
      </c>
      <c r="AF29" s="24">
        <v>-9.4496000000000002</v>
      </c>
      <c r="AG29" s="24">
        <v>0</v>
      </c>
    </row>
    <row r="30" spans="1:33" ht="15.75" customHeight="1">
      <c r="A30" s="2" t="s">
        <v>59</v>
      </c>
      <c r="B30" s="2"/>
      <c r="C30" s="15">
        <f t="shared" si="3"/>
        <v>24.99</v>
      </c>
      <c r="D30" s="16">
        <v>1</v>
      </c>
      <c r="E30" s="16">
        <v>0</v>
      </c>
      <c r="F30" s="15">
        <v>24.99</v>
      </c>
      <c r="G30" s="15">
        <v>0</v>
      </c>
      <c r="H30" s="17">
        <f t="shared" si="4"/>
        <v>0</v>
      </c>
      <c r="I30" s="17">
        <f t="shared" si="5"/>
        <v>0.22385922719087628</v>
      </c>
      <c r="J30" s="15">
        <f t="shared" si="2"/>
        <v>5.5942420874999979</v>
      </c>
      <c r="K30" s="15">
        <f t="shared" si="6"/>
        <v>5.5942420874999979</v>
      </c>
      <c r="L30" s="16">
        <v>6</v>
      </c>
      <c r="M30" s="18">
        <f t="shared" si="7"/>
        <v>0.16666666666666666</v>
      </c>
      <c r="N30" s="16">
        <v>56</v>
      </c>
      <c r="O30" s="19">
        <f t="shared" ref="O30:P30" si="23">D30/7</f>
        <v>0.14285714285714285</v>
      </c>
      <c r="P30" s="19">
        <f t="shared" si="23"/>
        <v>0</v>
      </c>
      <c r="Q30" s="16">
        <f t="shared" si="9"/>
        <v>392</v>
      </c>
      <c r="R30" s="16"/>
      <c r="S30" s="27">
        <v>1.7647058823529409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Summary!A1:AD2000""),9,FALSE),"""")"),800)</f>
        <v>800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/>
      <c r="Z30" s="2">
        <v>0</v>
      </c>
      <c r="AA30" s="2" t="s">
        <v>40</v>
      </c>
      <c r="AB30" s="25">
        <f t="shared" si="11"/>
        <v>-0.69</v>
      </c>
      <c r="AC30" s="26">
        <v>0.10514875</v>
      </c>
      <c r="AD30" s="24">
        <f t="shared" si="12"/>
        <v>-0.21765791249999997</v>
      </c>
      <c r="AE30" s="24">
        <v>-5.98</v>
      </c>
      <c r="AF30" s="24">
        <v>-9.4496000000000002</v>
      </c>
      <c r="AG30" s="24">
        <v>0</v>
      </c>
    </row>
    <row r="31" spans="1:33" ht="15.75" customHeight="1">
      <c r="A31" s="2" t="s">
        <v>128</v>
      </c>
      <c r="B31" s="2"/>
      <c r="C31" s="35">
        <f t="shared" si="3"/>
        <v>24.99</v>
      </c>
      <c r="D31" s="16">
        <v>1</v>
      </c>
      <c r="E31" s="16">
        <v>0</v>
      </c>
      <c r="F31" s="15">
        <v>24.99</v>
      </c>
      <c r="G31" s="15">
        <v>-13.91</v>
      </c>
      <c r="H31" s="17">
        <f t="shared" ref="H31" si="24">G31/F31*-1</f>
        <v>0.55662264905962389</v>
      </c>
      <c r="I31" s="17">
        <f t="shared" ref="I31" si="25">J31/F31</f>
        <v>-0.33276342186874763</v>
      </c>
      <c r="J31" s="35">
        <f t="shared" ref="J31" si="26">F31*0.85+G31+AF31*D31+D31*AE31+AG31+AD31</f>
        <v>-8.3157579125000023</v>
      </c>
      <c r="K31" s="35">
        <f t="shared" ref="K31" si="27">J31/D31</f>
        <v>-8.3157579125000023</v>
      </c>
      <c r="L31" s="16">
        <v>4</v>
      </c>
      <c r="M31" s="18">
        <f t="shared" si="7"/>
        <v>0.25</v>
      </c>
      <c r="N31" s="16">
        <v>53</v>
      </c>
      <c r="O31" s="19">
        <f t="shared" ref="O31" si="28">D31/7</f>
        <v>0.14285714285714285</v>
      </c>
      <c r="P31" s="19">
        <f t="shared" ref="P31" si="29">E31/7</f>
        <v>0</v>
      </c>
      <c r="Q31" s="16">
        <f t="shared" ref="Q31" si="30">ROUNDDOWN(N31/(O31+P31),0)</f>
        <v>371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1.5793357933579339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1">IFERROR(W31/D31,0)</f>
        <v>0</v>
      </c>
      <c r="Y31" s="24"/>
      <c r="Z31" s="2">
        <v>0</v>
      </c>
      <c r="AA31" s="2" t="s">
        <v>40</v>
      </c>
      <c r="AB31" s="25">
        <f t="shared" si="11"/>
        <v>-0.69</v>
      </c>
      <c r="AC31" s="26">
        <v>0.10514875</v>
      </c>
      <c r="AD31" s="24">
        <f t="shared" si="12"/>
        <v>-0.21765791249999997</v>
      </c>
      <c r="AE31" s="24">
        <v>-5.98</v>
      </c>
      <c r="AF31" s="24">
        <v>-9.4496000000000002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100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28.513725490196002</v>
      </c>
      <c r="D3" s="6">
        <f>SUM(D4:D99766)</f>
        <v>110</v>
      </c>
      <c r="E3" s="6"/>
      <c r="F3" s="5">
        <f t="shared" ref="F3:G3" si="0">SUM(F4:F99766)</f>
        <v>4198.8999999999996</v>
      </c>
      <c r="G3" s="5">
        <f t="shared" si="0"/>
        <v>-124.19000000000001</v>
      </c>
      <c r="H3" s="7">
        <f>G3/F3*-1</f>
        <v>2.957679392221773E-2</v>
      </c>
      <c r="I3" s="7">
        <f ca="1">J3/F3</f>
        <v>0.2018299426939463</v>
      </c>
      <c r="J3" s="5">
        <f ca="1">SUM(J4:J99766)</f>
        <v>847.46374637761107</v>
      </c>
      <c r="K3" s="5">
        <f ca="1">J3/D3</f>
        <v>7.7042158761601005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23</v>
      </c>
      <c r="X3" s="13">
        <f>AVERAGE(X4:X99766)</f>
        <v>0.15750915750915753</v>
      </c>
      <c r="Y3" s="11">
        <f>ROUND(AVERAGE(Y4:Y99766),2)</f>
        <v>3.43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SKUs!B2:BZ3000""),48,FALSE),"""")*-1"),-17.0566666666666)</f>
        <v>-17.056666666666601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35.99</v>
      </c>
      <c r="D18" s="16">
        <v>3</v>
      </c>
      <c r="E18" s="16">
        <v>0</v>
      </c>
      <c r="F18" s="15">
        <v>107.97</v>
      </c>
      <c r="G18" s="15">
        <v>-23.4</v>
      </c>
      <c r="H18" s="17">
        <f t="shared" ref="H18:H30" si="3">G18/F18*-1</f>
        <v>0.21672686857460405</v>
      </c>
      <c r="I18" s="17">
        <f t="shared" ref="I18:I30" si="4">J18/F18</f>
        <v>6.4937157022910874E-5</v>
      </c>
      <c r="J18" s="15">
        <f t="shared" ref="J18:J30" si="5">F18*0.85+G18+AF18*D18+D18*AE18+AG18+AD18</f>
        <v>7.0112648437636871E-3</v>
      </c>
      <c r="K18" s="15">
        <f t="shared" ref="K18:K30" si="6">J18/D18</f>
        <v>2.3370882812545624E-3</v>
      </c>
      <c r="L18" s="16">
        <v>17</v>
      </c>
      <c r="M18" s="18">
        <f t="shared" ref="M18:M31" si="7">IFERROR(D18/L18,"-")</f>
        <v>0.17647058823529413</v>
      </c>
      <c r="N18" s="16">
        <v>0</v>
      </c>
      <c r="O18" s="19">
        <f t="shared" ref="O18:P18" si="8">D18/7</f>
        <v>0.42857142857142855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1</v>
      </c>
      <c r="X18" s="23">
        <f t="shared" ref="X18:X30" si="10">IFERROR(W18/D18,0)</f>
        <v>0.33333333333333331</v>
      </c>
      <c r="Y18" s="24">
        <f t="shared" ref="Y18:Y30" si="11">IFERROR(G18/(W18+Z18)*-1,0)</f>
        <v>23.4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0.20732507812500001</v>
      </c>
      <c r="AD18" s="24">
        <f t="shared" ref="AD18:AD31" si="13">IFERROR(AB18*AC18*D18*3,0)</f>
        <v>-1.2874887351562498</v>
      </c>
      <c r="AE18" s="24">
        <v>-7.32</v>
      </c>
      <c r="AF18" s="24">
        <v>-15.04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36.823333333333338</v>
      </c>
      <c r="D19" s="28">
        <v>30</v>
      </c>
      <c r="E19" s="16">
        <v>0</v>
      </c>
      <c r="F19" s="15">
        <v>1104.7</v>
      </c>
      <c r="G19" s="15">
        <v>-53.91</v>
      </c>
      <c r="H19" s="17">
        <f t="shared" si="3"/>
        <v>4.8800579342807994E-2</v>
      </c>
      <c r="I19" s="17">
        <f t="shared" ca="1" si="4"/>
        <v>0.12755509427757716</v>
      </c>
      <c r="J19" s="15">
        <f t="shared" ca="1" si="5"/>
        <v>140.91011264843951</v>
      </c>
      <c r="K19" s="15">
        <f t="shared" ca="1" si="6"/>
        <v>4.6970037549479837</v>
      </c>
      <c r="L19" s="16">
        <v>51</v>
      </c>
      <c r="M19" s="18">
        <f t="shared" si="7"/>
        <v>0.58823529411764708</v>
      </c>
      <c r="N19" s="16">
        <v>46</v>
      </c>
      <c r="O19" s="19">
        <f t="shared" ref="O19:P19" si="14">D19/7</f>
        <v>4.2857142857142856</v>
      </c>
      <c r="P19" s="19">
        <f t="shared" si="14"/>
        <v>0</v>
      </c>
      <c r="Q19" s="16">
        <f t="shared" si="9"/>
        <v>10</v>
      </c>
      <c r="R19" s="16"/>
      <c r="S19" s="27">
        <v>1.1142857142857141</v>
      </c>
      <c r="T19" s="2"/>
      <c r="U19" s="21"/>
      <c r="V19" s="22"/>
      <c r="W19" s="2">
        <v>12</v>
      </c>
      <c r="X19" s="23">
        <f t="shared" si="10"/>
        <v>0.4</v>
      </c>
      <c r="Y19" s="24">
        <f t="shared" si="11"/>
        <v>4.4924999999999997</v>
      </c>
      <c r="Z19" s="2">
        <v>0</v>
      </c>
      <c r="AA19" s="2" t="s">
        <v>40</v>
      </c>
      <c r="AB19" s="25">
        <f t="shared" si="12"/>
        <v>-0.69</v>
      </c>
      <c r="AC19" s="26">
        <v>0.20732507812500001</v>
      </c>
      <c r="AD19" s="24">
        <f t="shared" si="13"/>
        <v>-12.874887351562498</v>
      </c>
      <c r="AE19" s="24">
        <v>-7.32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SKUs!B2:BZ3000""),48,false),"""")*-1"),-17.0566666666666)</f>
        <v>-17.056666666666601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38.413076923076922</v>
      </c>
      <c r="D20" s="16">
        <v>52</v>
      </c>
      <c r="E20" s="16">
        <v>0</v>
      </c>
      <c r="F20" s="15">
        <v>1997.48</v>
      </c>
      <c r="G20" s="15">
        <v>-26.9</v>
      </c>
      <c r="H20" s="17">
        <f t="shared" si="3"/>
        <v>1.3466968380158999E-2</v>
      </c>
      <c r="I20" s="17">
        <f t="shared" si="4"/>
        <v>0.2433540570738939</v>
      </c>
      <c r="J20" s="15">
        <f t="shared" si="5"/>
        <v>486.09486192396162</v>
      </c>
      <c r="K20" s="15">
        <f t="shared" si="6"/>
        <v>9.3479781139223395</v>
      </c>
      <c r="L20" s="16">
        <v>49</v>
      </c>
      <c r="M20" s="18">
        <f t="shared" si="7"/>
        <v>1.0612244897959184</v>
      </c>
      <c r="N20" s="16">
        <v>10</v>
      </c>
      <c r="O20" s="19">
        <f t="shared" ref="O20:P20" si="15">D20/7</f>
        <v>7.4285714285714288</v>
      </c>
      <c r="P20" s="19">
        <f t="shared" si="15"/>
        <v>0</v>
      </c>
      <c r="Q20" s="16">
        <f t="shared" si="9"/>
        <v>1</v>
      </c>
      <c r="R20" s="16"/>
      <c r="S20" s="27">
        <v>9.954545454545455</v>
      </c>
      <c r="T20" s="2"/>
      <c r="U20" s="21"/>
      <c r="V20" s="22"/>
      <c r="W20" s="2">
        <v>2</v>
      </c>
      <c r="X20" s="23">
        <f t="shared" si="10"/>
        <v>3.8461538461538464E-2</v>
      </c>
      <c r="Y20" s="24">
        <f t="shared" si="11"/>
        <v>13.45</v>
      </c>
      <c r="Z20" s="2">
        <v>0</v>
      </c>
      <c r="AA20" s="2" t="s">
        <v>40</v>
      </c>
      <c r="AB20" s="25">
        <f t="shared" si="12"/>
        <v>-0.69</v>
      </c>
      <c r="AC20" s="26">
        <v>0.20732507812500001</v>
      </c>
      <c r="AD20" s="24">
        <f t="shared" si="13"/>
        <v>-22.316471409374998</v>
      </c>
      <c r="AE20" s="24">
        <v>-7.32</v>
      </c>
      <c r="AF20" s="24">
        <v>-15.0366666666666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39.99</v>
      </c>
      <c r="D21" s="16">
        <v>9</v>
      </c>
      <c r="E21" s="16">
        <v>0</v>
      </c>
      <c r="F21" s="15">
        <v>359.91</v>
      </c>
      <c r="G21" s="15">
        <v>0</v>
      </c>
      <c r="H21" s="17">
        <f t="shared" si="3"/>
        <v>0</v>
      </c>
      <c r="I21" s="17">
        <f t="shared" si="4"/>
        <v>0.28021181349373969</v>
      </c>
      <c r="J21" s="15">
        <f t="shared" si="5"/>
        <v>100.85103379453186</v>
      </c>
      <c r="K21" s="15">
        <f t="shared" si="6"/>
        <v>11.20567042161465</v>
      </c>
      <c r="L21" s="16">
        <v>20</v>
      </c>
      <c r="M21" s="18">
        <f t="shared" si="7"/>
        <v>0.45</v>
      </c>
      <c r="N21" s="16">
        <v>2</v>
      </c>
      <c r="O21" s="19">
        <f t="shared" ref="O21:P21" si="16">D21/7</f>
        <v>1.2857142857142858</v>
      </c>
      <c r="P21" s="19">
        <f t="shared" si="16"/>
        <v>0</v>
      </c>
      <c r="Q21" s="16">
        <f t="shared" si="9"/>
        <v>1</v>
      </c>
      <c r="R21" s="16"/>
      <c r="S21" s="27">
        <v>141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40</v>
      </c>
      <c r="AB21" s="25">
        <f t="shared" si="12"/>
        <v>-0.69</v>
      </c>
      <c r="AC21" s="26">
        <v>0.20732507812500001</v>
      </c>
      <c r="AD21" s="24">
        <f t="shared" si="13"/>
        <v>-3.8624662054687495</v>
      </c>
      <c r="AE21" s="24">
        <v>-7.32</v>
      </c>
      <c r="AF21" s="24">
        <v>-15.0366666666666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39.99</v>
      </c>
      <c r="D22" s="16">
        <v>2</v>
      </c>
      <c r="E22" s="16">
        <v>0</v>
      </c>
      <c r="F22" s="15">
        <v>79.98</v>
      </c>
      <c r="G22" s="15">
        <v>0</v>
      </c>
      <c r="H22" s="17">
        <f t="shared" si="3"/>
        <v>0</v>
      </c>
      <c r="I22" s="17">
        <f t="shared" ca="1" si="4"/>
        <v>0.22969918533670045</v>
      </c>
      <c r="J22" s="15">
        <f t="shared" ca="1" si="5"/>
        <v>18.371340843229301</v>
      </c>
      <c r="K22" s="15">
        <f t="shared" ca="1" si="6"/>
        <v>9.1856704216146507</v>
      </c>
      <c r="L22" s="16">
        <v>14</v>
      </c>
      <c r="M22" s="18">
        <f t="shared" si="7"/>
        <v>0.14285714285714285</v>
      </c>
      <c r="N22" s="16">
        <v>0</v>
      </c>
      <c r="O22" s="19">
        <f t="shared" ref="O22:P22" si="17">D22/7</f>
        <v>0.2857142857142857</v>
      </c>
      <c r="P22" s="19">
        <f t="shared" si="17"/>
        <v>0</v>
      </c>
      <c r="Q22" s="16">
        <f t="shared" si="9"/>
        <v>0</v>
      </c>
      <c r="R22" s="16"/>
      <c r="S22" s="27">
        <v>2.938144329896907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0.20732507812500001</v>
      </c>
      <c r="AD22" s="24">
        <f t="shared" si="13"/>
        <v>-0.85832582343749997</v>
      </c>
      <c r="AE22" s="24">
        <v>-7.32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SKUs!B2:BZ3000""),48,false),"""")*-1"),-17.0566666666666)</f>
        <v>-17.056666666666601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2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3"/>
        <v>#DIV/0!</v>
      </c>
      <c r="I23" s="17" t="e">
        <f t="shared" si="4"/>
        <v>#DIV/0!</v>
      </c>
      <c r="J23" s="15">
        <f t="shared" si="5"/>
        <v>0</v>
      </c>
      <c r="K23" s="15" t="e">
        <f t="shared" si="6"/>
        <v>#DIV/0!</v>
      </c>
      <c r="L23" s="16">
        <v>0</v>
      </c>
      <c r="M23" s="18" t="str">
        <f t="shared" si="7"/>
        <v>-</v>
      </c>
      <c r="N23" s="16">
        <v>0</v>
      </c>
      <c r="O23" s="19">
        <f t="shared" ref="O23:P23" si="18">D23/7</f>
        <v>0</v>
      </c>
      <c r="P23" s="19">
        <f t="shared" si="18"/>
        <v>0</v>
      </c>
      <c r="Q23" s="16" t="e">
        <f t="shared" si="9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0.20732507812500001</v>
      </c>
      <c r="AD23" s="24">
        <f t="shared" si="13"/>
        <v>0</v>
      </c>
      <c r="AE23" s="24">
        <v>-7.32</v>
      </c>
      <c r="AF23" s="24">
        <v>-15.0366666666666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2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3"/>
        <v>#DIV/0!</v>
      </c>
      <c r="I24" s="17" t="e">
        <f t="shared" si="4"/>
        <v>#DIV/0!</v>
      </c>
      <c r="J24" s="15">
        <f t="shared" si="5"/>
        <v>0</v>
      </c>
      <c r="K24" s="15" t="e">
        <f t="shared" si="6"/>
        <v>#DIV/0!</v>
      </c>
      <c r="L24" s="16">
        <v>0</v>
      </c>
      <c r="M24" s="18" t="str">
        <f t="shared" si="7"/>
        <v>-</v>
      </c>
      <c r="N24" s="16">
        <v>0</v>
      </c>
      <c r="O24" s="19">
        <f t="shared" ref="O24:P24" si="19">D24/7</f>
        <v>0</v>
      </c>
      <c r="P24" s="19">
        <f t="shared" si="19"/>
        <v>0</v>
      </c>
      <c r="Q24" s="16" t="e">
        <f t="shared" si="9"/>
        <v>#DIV/0!</v>
      </c>
      <c r="R24" s="16"/>
      <c r="S24" s="27">
        <v>0</v>
      </c>
      <c r="T24" s="2">
        <v>276</v>
      </c>
      <c r="U24" s="21">
        <v>72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0.20732507812500001</v>
      </c>
      <c r="AD24" s="24">
        <f t="shared" si="13"/>
        <v>0</v>
      </c>
      <c r="AE24" s="24">
        <v>-7.32</v>
      </c>
      <c r="AF24" s="24">
        <v>-15.0366666666666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2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3"/>
        <v>#DIV/0!</v>
      </c>
      <c r="I25" s="17" t="e">
        <f t="shared" si="4"/>
        <v>#DIV/0!</v>
      </c>
      <c r="J25" s="15">
        <f t="shared" si="5"/>
        <v>0</v>
      </c>
      <c r="K25" s="15" t="e">
        <f t="shared" si="6"/>
        <v>#DIV/0!</v>
      </c>
      <c r="L25" s="16">
        <v>0</v>
      </c>
      <c r="M25" s="18" t="str">
        <f t="shared" si="7"/>
        <v>-</v>
      </c>
      <c r="N25" s="16">
        <v>0</v>
      </c>
      <c r="O25" s="19">
        <f t="shared" ref="O25:P25" si="20">D25/7</f>
        <v>0</v>
      </c>
      <c r="P25" s="19">
        <f t="shared" si="20"/>
        <v>0</v>
      </c>
      <c r="Q25" s="16" t="e">
        <f t="shared" si="9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0.20732507812500001</v>
      </c>
      <c r="AD25" s="24">
        <f t="shared" si="13"/>
        <v>0</v>
      </c>
      <c r="AE25" s="24">
        <v>-7.32</v>
      </c>
      <c r="AF25" s="24">
        <v>-15.0366666666666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2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3"/>
        <v>#DIV/0!</v>
      </c>
      <c r="I26" s="17" t="e">
        <f t="shared" si="4"/>
        <v>#DIV/0!</v>
      </c>
      <c r="J26" s="15">
        <f t="shared" si="5"/>
        <v>0</v>
      </c>
      <c r="K26" s="15" t="e">
        <f t="shared" si="6"/>
        <v>#DIV/0!</v>
      </c>
      <c r="L26" s="16">
        <v>0</v>
      </c>
      <c r="M26" s="18" t="str">
        <f t="shared" si="7"/>
        <v>-</v>
      </c>
      <c r="N26" s="16">
        <v>0</v>
      </c>
      <c r="O26" s="19">
        <f t="shared" ref="O26:P26" si="21">D26/7</f>
        <v>0</v>
      </c>
      <c r="P26" s="19">
        <f t="shared" si="21"/>
        <v>0</v>
      </c>
      <c r="Q26" s="16" t="e">
        <f t="shared" si="9"/>
        <v>#DIV/0!</v>
      </c>
      <c r="R26" s="16"/>
      <c r="S26" s="27">
        <v>0</v>
      </c>
      <c r="T26" s="2">
        <v>276</v>
      </c>
      <c r="U26" s="21">
        <v>72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40</v>
      </c>
      <c r="AB26" s="25">
        <f t="shared" si="12"/>
        <v>-0.69</v>
      </c>
      <c r="AC26" s="26">
        <v>0.20732507812500001</v>
      </c>
      <c r="AD26" s="24">
        <f t="shared" si="13"/>
        <v>0</v>
      </c>
      <c r="AE26" s="24">
        <v>-7.32</v>
      </c>
      <c r="AF26" s="24">
        <v>-17.056666666666601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59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2.5263157894736841</v>
      </c>
      <c r="T27" s="2">
        <v>776</v>
      </c>
      <c r="U27" s="21">
        <v>44384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0.20732507812500001</v>
      </c>
      <c r="AD27" s="24">
        <f t="shared" si="13"/>
        <v>0</v>
      </c>
      <c r="AE27" s="24">
        <v>-7.32</v>
      </c>
      <c r="AF27" s="24">
        <v>-17.056666666666601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39.99</v>
      </c>
      <c r="D28" s="16">
        <v>3</v>
      </c>
      <c r="E28" s="16">
        <v>0</v>
      </c>
      <c r="F28" s="15">
        <v>119.97</v>
      </c>
      <c r="G28" s="15">
        <v>0</v>
      </c>
      <c r="H28" s="17">
        <f t="shared" si="3"/>
        <v>0</v>
      </c>
      <c r="I28" s="17">
        <f t="shared" si="4"/>
        <v>0.23320006055550505</v>
      </c>
      <c r="J28" s="15">
        <f t="shared" si="5"/>
        <v>27.977011264843942</v>
      </c>
      <c r="K28" s="15">
        <f t="shared" si="6"/>
        <v>9.3256704216146478</v>
      </c>
      <c r="L28" s="16">
        <v>4</v>
      </c>
      <c r="M28" s="18">
        <f t="shared" si="7"/>
        <v>0.75</v>
      </c>
      <c r="N28" s="16">
        <v>57</v>
      </c>
      <c r="O28" s="19">
        <f t="shared" ref="O28:P28" si="23">D28/7</f>
        <v>0.42857142857142855</v>
      </c>
      <c r="P28" s="19">
        <f t="shared" si="23"/>
        <v>0</v>
      </c>
      <c r="Q28" s="16">
        <f t="shared" si="9"/>
        <v>133</v>
      </c>
      <c r="R28" s="16"/>
      <c r="S28" s="27">
        <v>3.7333333333333329</v>
      </c>
      <c r="T28" s="2">
        <v>704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>
        <f t="shared" si="11"/>
        <v>0</v>
      </c>
      <c r="Z28" s="2">
        <v>0</v>
      </c>
      <c r="AA28" s="2" t="s">
        <v>40</v>
      </c>
      <c r="AB28" s="25">
        <f t="shared" si="12"/>
        <v>-0.69</v>
      </c>
      <c r="AC28" s="26">
        <v>0.20732507812500001</v>
      </c>
      <c r="AD28" s="24">
        <f t="shared" si="13"/>
        <v>-1.2874887351562498</v>
      </c>
      <c r="AE28" s="24">
        <v>-7.18</v>
      </c>
      <c r="AF28" s="24">
        <v>-17.056666666666601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2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3"/>
        <v>#DIV/0!</v>
      </c>
      <c r="I29" s="17" t="e">
        <f t="shared" si="4"/>
        <v>#DIV/0!</v>
      </c>
      <c r="J29" s="15">
        <f t="shared" si="5"/>
        <v>0</v>
      </c>
      <c r="K29" s="15" t="e">
        <f t="shared" si="6"/>
        <v>#DIV/0!</v>
      </c>
      <c r="L29" s="16">
        <v>0</v>
      </c>
      <c r="M29" s="18" t="str">
        <f t="shared" si="7"/>
        <v>-</v>
      </c>
      <c r="N29" s="16">
        <v>44</v>
      </c>
      <c r="O29" s="19">
        <f t="shared" ref="O29:P29" si="24">D29/7</f>
        <v>0</v>
      </c>
      <c r="P29" s="19">
        <f t="shared" si="24"/>
        <v>0</v>
      </c>
      <c r="Q29" s="16" t="e">
        <f t="shared" si="9"/>
        <v>#DIV/0!</v>
      </c>
      <c r="R29" s="16"/>
      <c r="S29" s="27">
        <v>8.0816326530612237</v>
      </c>
      <c r="T29" s="2">
        <v>704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>
        <f t="shared" si="11"/>
        <v>0</v>
      </c>
      <c r="Z29" s="2">
        <v>0</v>
      </c>
      <c r="AA29" s="2" t="s">
        <v>40</v>
      </c>
      <c r="AB29" s="25">
        <f t="shared" si="12"/>
        <v>-0.69</v>
      </c>
      <c r="AC29" s="26">
        <v>0.20732507812500001</v>
      </c>
      <c r="AD29" s="24">
        <f t="shared" si="13"/>
        <v>0</v>
      </c>
      <c r="AE29" s="24">
        <v>-7.18</v>
      </c>
      <c r="AF29" s="24">
        <v>-17.056666666666601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38.99</v>
      </c>
      <c r="D30" s="16">
        <v>6</v>
      </c>
      <c r="E30" s="16">
        <v>0</v>
      </c>
      <c r="F30" s="15">
        <v>233.94</v>
      </c>
      <c r="G30" s="35">
        <v>0</v>
      </c>
      <c r="H30" s="17">
        <f t="shared" si="3"/>
        <v>0</v>
      </c>
      <c r="I30" s="17">
        <f t="shared" si="4"/>
        <v>0.21738062122633106</v>
      </c>
      <c r="J30" s="15">
        <f t="shared" si="5"/>
        <v>50.854022529687889</v>
      </c>
      <c r="K30" s="15">
        <f t="shared" si="6"/>
        <v>8.4756704216146481</v>
      </c>
      <c r="L30" s="16">
        <v>13</v>
      </c>
      <c r="M30" s="18">
        <f t="shared" si="7"/>
        <v>0.46153846153846156</v>
      </c>
      <c r="N30" s="16">
        <v>53</v>
      </c>
      <c r="O30" s="19">
        <f t="shared" ref="O30:P30" si="25">D30/7</f>
        <v>0.8571428571428571</v>
      </c>
      <c r="P30" s="19">
        <f t="shared" si="25"/>
        <v>0</v>
      </c>
      <c r="Q30" s="16">
        <f t="shared" si="9"/>
        <v>61</v>
      </c>
      <c r="R30" s="16"/>
      <c r="S30" s="27">
        <v>2.6493506493506489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Summary!A1:AD2000""),9,FALSE),"""")"),704)</f>
        <v>704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5</v>
      </c>
      <c r="X30" s="23">
        <f t="shared" si="10"/>
        <v>0.83333333333333337</v>
      </c>
      <c r="Y30" s="24">
        <f t="shared" si="11"/>
        <v>0</v>
      </c>
      <c r="Z30" s="2">
        <v>4</v>
      </c>
      <c r="AA30" s="2" t="s">
        <v>40</v>
      </c>
      <c r="AB30" s="25">
        <f t="shared" si="12"/>
        <v>-0.69</v>
      </c>
      <c r="AC30" s="26">
        <v>0.20732507812500001</v>
      </c>
      <c r="AD30" s="24">
        <f t="shared" si="13"/>
        <v>-2.5749774703124997</v>
      </c>
      <c r="AE30" s="24">
        <v>-7.18</v>
      </c>
      <c r="AF30" s="24">
        <v>-17.056666666666601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38.989999999999995</v>
      </c>
      <c r="D31" s="16">
        <v>5</v>
      </c>
      <c r="E31" s="16">
        <v>0</v>
      </c>
      <c r="F31" s="15">
        <v>194.95</v>
      </c>
      <c r="G31" s="15">
        <v>-19.98</v>
      </c>
      <c r="H31" s="17">
        <f t="shared" ref="H31" si="26">G31/F31*-1</f>
        <v>0.10248781738907413</v>
      </c>
      <c r="I31" s="17">
        <f t="shared" ref="I31" si="27">J31/F31</f>
        <v>0.11489280383725695</v>
      </c>
      <c r="J31" s="35">
        <f t="shared" ref="J31" si="28">F31*0.85+G31+AF31*D31+D31*AE31+AG31+AD31</f>
        <v>22.39835210807324</v>
      </c>
      <c r="K31" s="35">
        <f t="shared" ref="K31" si="29">J31/D31</f>
        <v>4.4796704216146477</v>
      </c>
      <c r="L31" s="16">
        <v>13</v>
      </c>
      <c r="M31" s="18">
        <f t="shared" si="7"/>
        <v>0.38461538461538464</v>
      </c>
      <c r="N31" s="16">
        <v>46</v>
      </c>
      <c r="O31" s="19">
        <f t="shared" ref="O31" si="30">D31/7</f>
        <v>0.7142857142857143</v>
      </c>
      <c r="P31" s="19">
        <f t="shared" ref="P31" si="31">E31/7</f>
        <v>0</v>
      </c>
      <c r="Q31" s="16">
        <f t="shared" ref="Q31" si="32">ROUNDDOWN(N31/(O31+P31),0)</f>
        <v>64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2.0904522613065328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3</v>
      </c>
      <c r="X31" s="23">
        <f t="shared" ref="X31" si="33">IFERROR(W31/D31,0)</f>
        <v>0.6</v>
      </c>
      <c r="Y31" s="24">
        <f t="shared" ref="Y31" si="34">IFERROR(G31/(W31+Z31)*-1,0)</f>
        <v>6.66</v>
      </c>
      <c r="Z31" s="2">
        <v>0</v>
      </c>
      <c r="AA31" s="2" t="s">
        <v>40</v>
      </c>
      <c r="AB31" s="25">
        <f t="shared" si="12"/>
        <v>-0.69</v>
      </c>
      <c r="AC31" s="26">
        <v>0.20732507812500001</v>
      </c>
      <c r="AD31" s="24">
        <f t="shared" si="13"/>
        <v>-2.1458145585937496</v>
      </c>
      <c r="AE31" s="24">
        <v>-7.18</v>
      </c>
      <c r="AF31" s="24">
        <v>-17.056666666666601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101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6.2958890374331533</v>
      </c>
      <c r="D3" s="6">
        <f>SUM(D4:D99766)</f>
        <v>188</v>
      </c>
      <c r="E3" s="6"/>
      <c r="F3" s="5">
        <f t="shared" ref="F3:G3" si="0">SUM(F4:F99766)</f>
        <v>1562.92</v>
      </c>
      <c r="G3" s="5">
        <f t="shared" si="0"/>
        <v>-30.259999999999998</v>
      </c>
      <c r="H3" s="7">
        <f>G3/F3*-1</f>
        <v>1.9361195710592992E-2</v>
      </c>
      <c r="I3" s="7">
        <f ca="1">J3/F3</f>
        <v>0.19749096606468569</v>
      </c>
      <c r="J3" s="5">
        <f ca="1">SUM(J4:J99766)</f>
        <v>308.66258068181855</v>
      </c>
      <c r="K3" s="5">
        <f ca="1">J3/D3</f>
        <v>1.6418222376692477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6</v>
      </c>
      <c r="X3" s="13">
        <f>AVERAGE(X4:X99766)</f>
        <v>7.7777777777777765E-2</v>
      </c>
      <c r="Y3" s="11">
        <f>ROUND(AVERAGE(Y4:Y99766),2)</f>
        <v>0.65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SKUs!B2:BZ3000""),48,FALSE),"""")*-1"),-1.71150568181818)</f>
        <v>-1.71150568181818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7.99</v>
      </c>
      <c r="D18" s="16">
        <v>2</v>
      </c>
      <c r="E18" s="16">
        <v>0</v>
      </c>
      <c r="F18" s="15">
        <v>15.98</v>
      </c>
      <c r="G18" s="15">
        <v>-18</v>
      </c>
      <c r="H18" s="17">
        <f t="shared" ref="H18:H30" si="3">G18/F18*-1</f>
        <v>1.1264080100125156</v>
      </c>
      <c r="I18" s="17">
        <f t="shared" ref="I18:I30" si="4">J18/F18</f>
        <v>-0.91035161138923659</v>
      </c>
      <c r="J18" s="15">
        <f t="shared" ref="J18:J30" si="5">F18*0.85+G18+AF18*D18+D18*AE18+AG18+AD18</f>
        <v>-14.54741875</v>
      </c>
      <c r="K18" s="15">
        <f t="shared" ref="K18:K30" si="6">J18/D18</f>
        <v>-7.2737093750000001</v>
      </c>
      <c r="L18" s="16">
        <v>3</v>
      </c>
      <c r="M18" s="18">
        <f t="shared" ref="M18:M31" si="7">IFERROR(D18/L18,"-")</f>
        <v>0.66666666666666663</v>
      </c>
      <c r="N18" s="16">
        <v>0</v>
      </c>
      <c r="O18" s="19">
        <f t="shared" ref="O18:P18" si="8">D18/7</f>
        <v>0.2857142857142857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2</v>
      </c>
      <c r="X18" s="23">
        <f t="shared" ref="X18:X30" si="10">IFERROR(W18/D18,0)</f>
        <v>1</v>
      </c>
      <c r="Y18" s="24">
        <f t="shared" ref="Y18:Y30" si="11">IFERROR(G18/(W18+Z18)*-1,0)</f>
        <v>6</v>
      </c>
      <c r="Z18" s="2">
        <v>1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2.1840277777777778E-2</v>
      </c>
      <c r="AD18" s="24">
        <f t="shared" ref="AD18:AD31" si="13">IFERROR(AB18*AC18*D18*3,0)</f>
        <v>-9.0418749999999992E-2</v>
      </c>
      <c r="AE18" s="24">
        <v>-3.48</v>
      </c>
      <c r="AF18" s="24">
        <v>-1.54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7.99</v>
      </c>
      <c r="D19" s="28">
        <v>45</v>
      </c>
      <c r="E19" s="16">
        <v>0</v>
      </c>
      <c r="F19" s="15">
        <v>359.55</v>
      </c>
      <c r="G19" s="15">
        <v>-12.26</v>
      </c>
      <c r="H19" s="17">
        <f t="shared" si="3"/>
        <v>3.4098178278403557E-2</v>
      </c>
      <c r="I19" s="17">
        <f t="shared" ca="1" si="4"/>
        <v>0.16049317881569161</v>
      </c>
      <c r="J19" s="15">
        <f t="shared" ca="1" si="5"/>
        <v>57.70532244318192</v>
      </c>
      <c r="K19" s="15">
        <f t="shared" ca="1" si="6"/>
        <v>1.2823404987373761</v>
      </c>
      <c r="L19" s="16">
        <v>63</v>
      </c>
      <c r="M19" s="18">
        <f t="shared" si="7"/>
        <v>0.7142857142857143</v>
      </c>
      <c r="N19" s="16">
        <v>33</v>
      </c>
      <c r="O19" s="19">
        <f t="shared" ref="O19:P19" si="14">D19/7</f>
        <v>6.4285714285714288</v>
      </c>
      <c r="P19" s="19">
        <f t="shared" si="14"/>
        <v>0</v>
      </c>
      <c r="Q19" s="16">
        <f t="shared" si="9"/>
        <v>5</v>
      </c>
      <c r="R19" s="16"/>
      <c r="S19" s="27">
        <v>1.125</v>
      </c>
      <c r="T19" s="2"/>
      <c r="U19" s="21"/>
      <c r="V19" s="22"/>
      <c r="W19" s="2">
        <v>4</v>
      </c>
      <c r="X19" s="23">
        <f t="shared" si="10"/>
        <v>8.8888888888888892E-2</v>
      </c>
      <c r="Y19" s="24">
        <f t="shared" si="11"/>
        <v>3.0649999999999999</v>
      </c>
      <c r="Z19" s="2">
        <v>0</v>
      </c>
      <c r="AA19" s="2" t="s">
        <v>40</v>
      </c>
      <c r="AB19" s="25">
        <f t="shared" si="12"/>
        <v>-0.69</v>
      </c>
      <c r="AC19" s="26">
        <v>2.1840277777777778E-2</v>
      </c>
      <c r="AD19" s="24">
        <f t="shared" si="13"/>
        <v>-2.0344218749999996</v>
      </c>
      <c r="AE19" s="24">
        <v>-3.48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SKUs!B2:BZ3000""),48,false),"""")*-1"),-1.71150568181818)</f>
        <v>-1.71150568181818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7.9899999999999993</v>
      </c>
      <c r="D20" s="16">
        <v>47</v>
      </c>
      <c r="E20" s="16">
        <v>0</v>
      </c>
      <c r="F20" s="15">
        <v>375.53</v>
      </c>
      <c r="G20" s="15">
        <v>0</v>
      </c>
      <c r="H20" s="17">
        <f t="shared" si="3"/>
        <v>0</v>
      </c>
      <c r="I20" s="17">
        <f t="shared" si="4"/>
        <v>0.21586795283877591</v>
      </c>
      <c r="J20" s="15">
        <f t="shared" si="5"/>
        <v>81.064892329545515</v>
      </c>
      <c r="K20" s="15">
        <f t="shared" si="6"/>
        <v>1.7247849431818194</v>
      </c>
      <c r="L20" s="16">
        <v>55</v>
      </c>
      <c r="M20" s="18">
        <f t="shared" si="7"/>
        <v>0.8545454545454545</v>
      </c>
      <c r="N20" s="16">
        <v>5</v>
      </c>
      <c r="O20" s="19">
        <f t="shared" ref="O20:P20" si="15">D20/7</f>
        <v>6.7142857142857144</v>
      </c>
      <c r="P20" s="19">
        <f t="shared" si="15"/>
        <v>0</v>
      </c>
      <c r="Q20" s="16">
        <f t="shared" si="9"/>
        <v>0</v>
      </c>
      <c r="R20" s="16"/>
      <c r="S20" s="27">
        <v>33.75</v>
      </c>
      <c r="T20" s="2"/>
      <c r="U20" s="21"/>
      <c r="V20" s="22"/>
      <c r="W20" s="2">
        <v>0</v>
      </c>
      <c r="X20" s="23">
        <f t="shared" si="10"/>
        <v>0</v>
      </c>
      <c r="Y20" s="24">
        <f t="shared" si="11"/>
        <v>0</v>
      </c>
      <c r="Z20" s="2">
        <v>0</v>
      </c>
      <c r="AA20" s="2" t="s">
        <v>40</v>
      </c>
      <c r="AB20" s="25">
        <f t="shared" si="12"/>
        <v>-0.69</v>
      </c>
      <c r="AC20" s="26">
        <v>2.1840277777777778E-2</v>
      </c>
      <c r="AD20" s="24">
        <f t="shared" si="13"/>
        <v>-2.124840625</v>
      </c>
      <c r="AE20" s="24">
        <v>-3.48</v>
      </c>
      <c r="AF20" s="24">
        <v>-1.54150568181818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8.99</v>
      </c>
      <c r="D21" s="16">
        <v>5</v>
      </c>
      <c r="E21" s="16">
        <v>0</v>
      </c>
      <c r="F21" s="15">
        <v>44.95</v>
      </c>
      <c r="G21" s="15">
        <v>0</v>
      </c>
      <c r="H21" s="17">
        <f t="shared" si="3"/>
        <v>0</v>
      </c>
      <c r="I21" s="17">
        <f t="shared" si="4"/>
        <v>0.28640544418040281</v>
      </c>
      <c r="J21" s="15">
        <f t="shared" si="5"/>
        <v>12.873924715909107</v>
      </c>
      <c r="K21" s="15">
        <f t="shared" si="6"/>
        <v>2.5747849431818213</v>
      </c>
      <c r="L21" s="16">
        <v>15</v>
      </c>
      <c r="M21" s="18">
        <f t="shared" si="7"/>
        <v>0.33333333333333331</v>
      </c>
      <c r="N21" s="16">
        <v>1</v>
      </c>
      <c r="O21" s="19">
        <f t="shared" ref="O21:P21" si="16">D21/7</f>
        <v>0.7142857142857143</v>
      </c>
      <c r="P21" s="19">
        <f t="shared" si="16"/>
        <v>0</v>
      </c>
      <c r="Q21" s="16">
        <f t="shared" si="9"/>
        <v>1</v>
      </c>
      <c r="R21" s="16"/>
      <c r="S21" s="27">
        <v>294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40</v>
      </c>
      <c r="AB21" s="25">
        <f t="shared" si="12"/>
        <v>-0.69</v>
      </c>
      <c r="AC21" s="26">
        <v>2.1840277777777778E-2</v>
      </c>
      <c r="AD21" s="24">
        <f t="shared" si="13"/>
        <v>-0.22604687499999998</v>
      </c>
      <c r="AE21" s="24">
        <v>-3.48</v>
      </c>
      <c r="AF21" s="24">
        <v>-1.54150568181818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2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3"/>
        <v>#DIV/0!</v>
      </c>
      <c r="I22" s="17" t="e">
        <f t="shared" ca="1" si="4"/>
        <v>#DIV/0!</v>
      </c>
      <c r="J22" s="15">
        <f t="shared" ca="1" si="5"/>
        <v>0</v>
      </c>
      <c r="K22" s="15" t="e">
        <f t="shared" ca="1" si="6"/>
        <v>#DIV/0!</v>
      </c>
      <c r="L22" s="16">
        <v>0</v>
      </c>
      <c r="M22" s="18" t="str">
        <f t="shared" si="7"/>
        <v>-</v>
      </c>
      <c r="N22" s="16">
        <v>0</v>
      </c>
      <c r="O22" s="19">
        <f t="shared" ref="O22:P22" si="17">D22/7</f>
        <v>0</v>
      </c>
      <c r="P22" s="19">
        <f t="shared" si="17"/>
        <v>0</v>
      </c>
      <c r="Q22" s="16" t="e">
        <f t="shared" si="9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2.1840277777777778E-2</v>
      </c>
      <c r="AD22" s="24">
        <f t="shared" si="13"/>
        <v>0</v>
      </c>
      <c r="AE22" s="24">
        <v>-3.48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SKUs!B2:BZ3000""),48,false),"""")*-1"),-1.71150568181818)</f>
        <v>-1.71150568181818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2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3"/>
        <v>#DIV/0!</v>
      </c>
      <c r="I23" s="17" t="e">
        <f t="shared" si="4"/>
        <v>#DIV/0!</v>
      </c>
      <c r="J23" s="15">
        <f t="shared" si="5"/>
        <v>0</v>
      </c>
      <c r="K23" s="15" t="e">
        <f t="shared" si="6"/>
        <v>#DIV/0!</v>
      </c>
      <c r="L23" s="16">
        <v>0</v>
      </c>
      <c r="M23" s="18" t="str">
        <f t="shared" si="7"/>
        <v>-</v>
      </c>
      <c r="N23" s="16">
        <v>0</v>
      </c>
      <c r="O23" s="19">
        <f t="shared" ref="O23:P23" si="18">D23/7</f>
        <v>0</v>
      </c>
      <c r="P23" s="19">
        <f t="shared" si="18"/>
        <v>0</v>
      </c>
      <c r="Q23" s="16" t="e">
        <f t="shared" si="9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2.1840277777777778E-2</v>
      </c>
      <c r="AD23" s="24">
        <f t="shared" si="13"/>
        <v>0</v>
      </c>
      <c r="AE23" s="24">
        <v>-3.48</v>
      </c>
      <c r="AF23" s="24">
        <v>-1.54150568181818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2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3"/>
        <v>#DIV/0!</v>
      </c>
      <c r="I24" s="17" t="e">
        <f t="shared" si="4"/>
        <v>#DIV/0!</v>
      </c>
      <c r="J24" s="15">
        <f t="shared" si="5"/>
        <v>0</v>
      </c>
      <c r="K24" s="15" t="e">
        <f t="shared" si="6"/>
        <v>#DIV/0!</v>
      </c>
      <c r="L24" s="16">
        <v>0</v>
      </c>
      <c r="M24" s="18" t="str">
        <f t="shared" si="7"/>
        <v>-</v>
      </c>
      <c r="N24" s="16">
        <v>0</v>
      </c>
      <c r="O24" s="19">
        <f t="shared" ref="O24:P24" si="19">D24/7</f>
        <v>0</v>
      </c>
      <c r="P24" s="19">
        <f t="shared" si="19"/>
        <v>0</v>
      </c>
      <c r="Q24" s="16" t="e">
        <f t="shared" si="9"/>
        <v>#DIV/0!</v>
      </c>
      <c r="R24" s="16"/>
      <c r="S24" s="27">
        <v>0</v>
      </c>
      <c r="T24" s="2">
        <v>480</v>
      </c>
      <c r="U24" s="21">
        <v>80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2.1840277777777778E-2</v>
      </c>
      <c r="AD24" s="24">
        <f t="shared" si="13"/>
        <v>0</v>
      </c>
      <c r="AE24" s="24">
        <v>-3.48</v>
      </c>
      <c r="AF24" s="24">
        <v>-1.54150568181818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2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3"/>
        <v>#DIV/0!</v>
      </c>
      <c r="I25" s="17" t="e">
        <f t="shared" si="4"/>
        <v>#DIV/0!</v>
      </c>
      <c r="J25" s="15">
        <f t="shared" si="5"/>
        <v>0</v>
      </c>
      <c r="K25" s="15" t="e">
        <f t="shared" si="6"/>
        <v>#DIV/0!</v>
      </c>
      <c r="L25" s="16">
        <v>0</v>
      </c>
      <c r="M25" s="18" t="str">
        <f t="shared" si="7"/>
        <v>-</v>
      </c>
      <c r="N25" s="16">
        <v>0</v>
      </c>
      <c r="O25" s="19">
        <f t="shared" ref="O25:P25" si="20">D25/7</f>
        <v>0</v>
      </c>
      <c r="P25" s="19">
        <f t="shared" si="20"/>
        <v>0</v>
      </c>
      <c r="Q25" s="16" t="e">
        <f t="shared" si="9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2.1840277777777778E-2</v>
      </c>
      <c r="AD25" s="24">
        <f t="shared" si="13"/>
        <v>0</v>
      </c>
      <c r="AE25" s="24">
        <v>-3.48</v>
      </c>
      <c r="AF25" s="24">
        <v>-1.54150568181818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2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3"/>
        <v>#DIV/0!</v>
      </c>
      <c r="I26" s="17" t="e">
        <f t="shared" si="4"/>
        <v>#DIV/0!</v>
      </c>
      <c r="J26" s="15">
        <f t="shared" si="5"/>
        <v>0</v>
      </c>
      <c r="K26" s="15" t="e">
        <f t="shared" si="6"/>
        <v>#DIV/0!</v>
      </c>
      <c r="L26" s="16">
        <v>0</v>
      </c>
      <c r="M26" s="18" t="str">
        <f t="shared" si="7"/>
        <v>-</v>
      </c>
      <c r="N26" s="16">
        <v>0</v>
      </c>
      <c r="O26" s="19">
        <f t="shared" ref="O26:P26" si="21">D26/7</f>
        <v>0</v>
      </c>
      <c r="P26" s="19">
        <f t="shared" si="21"/>
        <v>0</v>
      </c>
      <c r="Q26" s="16" t="e">
        <f t="shared" si="9"/>
        <v>#DIV/0!</v>
      </c>
      <c r="R26" s="16"/>
      <c r="S26" s="27">
        <v>0</v>
      </c>
      <c r="T26" s="2">
        <v>480</v>
      </c>
      <c r="U26" s="21">
        <v>80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40</v>
      </c>
      <c r="AB26" s="25">
        <f t="shared" si="12"/>
        <v>-0.69</v>
      </c>
      <c r="AC26" s="26">
        <v>2.1840277777777778E-2</v>
      </c>
      <c r="AD26" s="24">
        <f t="shared" si="13"/>
        <v>0</v>
      </c>
      <c r="AE26" s="24">
        <v>-3.48</v>
      </c>
      <c r="AF26" s="24">
        <v>-1.71150568181818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100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2.0412371134020622</v>
      </c>
      <c r="T27" s="2">
        <v>680</v>
      </c>
      <c r="U27" s="21">
        <v>44384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2.1840277777777778E-2</v>
      </c>
      <c r="AD27" s="24">
        <f t="shared" si="13"/>
        <v>0</v>
      </c>
      <c r="AE27" s="24">
        <v>-3.48</v>
      </c>
      <c r="AF27" s="24">
        <v>-1.71150568181818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8.99</v>
      </c>
      <c r="D28" s="16">
        <v>4</v>
      </c>
      <c r="E28" s="16">
        <v>0</v>
      </c>
      <c r="F28" s="15">
        <v>35.96</v>
      </c>
      <c r="G28" s="15">
        <v>0</v>
      </c>
      <c r="H28" s="17">
        <f t="shared" si="3"/>
        <v>0</v>
      </c>
      <c r="I28" s="17">
        <f t="shared" si="4"/>
        <v>0.24969799145515229</v>
      </c>
      <c r="J28" s="15">
        <f t="shared" si="5"/>
        <v>8.9791397727272759</v>
      </c>
      <c r="K28" s="15">
        <f t="shared" si="6"/>
        <v>2.244784943181819</v>
      </c>
      <c r="L28" s="16">
        <v>8</v>
      </c>
      <c r="M28" s="18">
        <f t="shared" si="7"/>
        <v>0.5</v>
      </c>
      <c r="N28" s="16">
        <v>94</v>
      </c>
      <c r="O28" s="19">
        <f t="shared" ref="O28:P28" si="23">D28/7</f>
        <v>0.5714285714285714</v>
      </c>
      <c r="P28" s="19">
        <f t="shared" si="23"/>
        <v>0</v>
      </c>
      <c r="Q28" s="16">
        <f t="shared" si="9"/>
        <v>164</v>
      </c>
      <c r="R28" s="16"/>
      <c r="S28" s="27">
        <v>3.053435114503817</v>
      </c>
      <c r="T28" s="2">
        <v>600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>
        <f t="shared" si="11"/>
        <v>0</v>
      </c>
      <c r="Z28" s="2">
        <v>0</v>
      </c>
      <c r="AA28" s="2" t="s">
        <v>40</v>
      </c>
      <c r="AB28" s="25">
        <f t="shared" si="12"/>
        <v>-0.69</v>
      </c>
      <c r="AC28" s="26">
        <v>2.1840277777777778E-2</v>
      </c>
      <c r="AD28" s="24">
        <f t="shared" si="13"/>
        <v>-0.18083749999999998</v>
      </c>
      <c r="AE28" s="24">
        <v>-3.64</v>
      </c>
      <c r="AF28" s="24">
        <v>-1.71150568181818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8.6650000000000009</v>
      </c>
      <c r="D29" s="16">
        <v>24</v>
      </c>
      <c r="E29" s="16">
        <v>0</v>
      </c>
      <c r="F29" s="15">
        <v>207.96</v>
      </c>
      <c r="G29" s="15">
        <v>0</v>
      </c>
      <c r="H29" s="17">
        <f t="shared" si="3"/>
        <v>0</v>
      </c>
      <c r="I29" s="17">
        <f t="shared" si="4"/>
        <v>0.22718233620101783</v>
      </c>
      <c r="J29" s="15">
        <f t="shared" si="5"/>
        <v>47.244838636363667</v>
      </c>
      <c r="K29" s="15">
        <f t="shared" si="6"/>
        <v>1.9685349431818195</v>
      </c>
      <c r="L29" s="16">
        <v>40</v>
      </c>
      <c r="M29" s="18">
        <f t="shared" si="7"/>
        <v>0.6</v>
      </c>
      <c r="N29" s="16">
        <v>57</v>
      </c>
      <c r="O29" s="19">
        <f t="shared" ref="O29:P29" si="24">D29/7</f>
        <v>3.4285714285714284</v>
      </c>
      <c r="P29" s="19">
        <f t="shared" si="24"/>
        <v>0</v>
      </c>
      <c r="Q29" s="16">
        <f t="shared" si="9"/>
        <v>16</v>
      </c>
      <c r="R29" s="16"/>
      <c r="S29" s="27">
        <v>6.4615384615384617</v>
      </c>
      <c r="T29" s="2">
        <v>600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>
        <f t="shared" si="11"/>
        <v>0</v>
      </c>
      <c r="Z29" s="2">
        <v>0</v>
      </c>
      <c r="AA29" s="2" t="s">
        <v>40</v>
      </c>
      <c r="AB29" s="25">
        <f t="shared" si="12"/>
        <v>-0.69</v>
      </c>
      <c r="AC29" s="26">
        <v>2.1840277777777778E-2</v>
      </c>
      <c r="AD29" s="24">
        <f t="shared" si="13"/>
        <v>-1.0850249999999999</v>
      </c>
      <c r="AE29" s="24">
        <v>-3.64</v>
      </c>
      <c r="AF29" s="24">
        <v>-1.71150568181818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8.39</v>
      </c>
      <c r="D30" s="16">
        <v>41</v>
      </c>
      <c r="E30" s="16">
        <v>0</v>
      </c>
      <c r="F30" s="15">
        <v>343.99</v>
      </c>
      <c r="G30" s="15">
        <v>0</v>
      </c>
      <c r="H30" s="17">
        <f t="shared" si="3"/>
        <v>0</v>
      </c>
      <c r="I30" s="17">
        <f t="shared" si="4"/>
        <v>0.20676816962834565</v>
      </c>
      <c r="J30" s="15">
        <f t="shared" si="5"/>
        <v>71.126182670454625</v>
      </c>
      <c r="K30" s="15">
        <f t="shared" si="6"/>
        <v>1.7347849431818201</v>
      </c>
      <c r="L30" s="16">
        <v>41</v>
      </c>
      <c r="M30" s="18">
        <f t="shared" si="7"/>
        <v>1</v>
      </c>
      <c r="N30" s="16">
        <v>35</v>
      </c>
      <c r="O30" s="19">
        <f t="shared" ref="O30:P30" si="25">D30/7</f>
        <v>5.8571428571428568</v>
      </c>
      <c r="P30" s="19">
        <f t="shared" si="25"/>
        <v>0</v>
      </c>
      <c r="Q30" s="16">
        <f t="shared" si="9"/>
        <v>5</v>
      </c>
      <c r="R30" s="16"/>
      <c r="S30" s="27">
        <v>4.3287671232876717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Summary!A1:AD2000""),9,FALSE),"""")"),600)</f>
        <v>600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>
        <f t="shared" si="11"/>
        <v>0</v>
      </c>
      <c r="Z30" s="2">
        <v>0</v>
      </c>
      <c r="AA30" s="2" t="s">
        <v>40</v>
      </c>
      <c r="AB30" s="25">
        <f t="shared" si="12"/>
        <v>-0.69</v>
      </c>
      <c r="AC30" s="26">
        <v>2.1840277777777778E-2</v>
      </c>
      <c r="AD30" s="24">
        <f t="shared" si="13"/>
        <v>-1.8535843749999998</v>
      </c>
      <c r="AE30" s="24">
        <v>-3.64</v>
      </c>
      <c r="AF30" s="24">
        <v>-1.71150568181818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8.9499999999999993</v>
      </c>
      <c r="D31" s="16">
        <v>20</v>
      </c>
      <c r="E31" s="16">
        <v>0</v>
      </c>
      <c r="F31" s="15">
        <v>179</v>
      </c>
      <c r="G31" s="15">
        <v>0</v>
      </c>
      <c r="H31" s="17">
        <f t="shared" ref="H31" si="26">G31/F31*-1</f>
        <v>0</v>
      </c>
      <c r="I31" s="17">
        <f t="shared" ref="I31" si="27">J31/F31</f>
        <v>0.24701507745048276</v>
      </c>
      <c r="J31" s="35">
        <f t="shared" ref="J31" si="28">F31*0.85+G31+AF31*D31+D31*AE31+AG31+AD31</f>
        <v>44.215698863636412</v>
      </c>
      <c r="K31" s="35">
        <f t="shared" ref="K31" si="29">J31/D31</f>
        <v>2.2107849431818205</v>
      </c>
      <c r="L31" s="16">
        <v>36</v>
      </c>
      <c r="M31" s="18">
        <f t="shared" si="7"/>
        <v>0.55555555555555558</v>
      </c>
      <c r="N31" s="16">
        <v>9</v>
      </c>
      <c r="O31" s="19">
        <f t="shared" ref="O31" si="30">D31/7</f>
        <v>2.8571428571428572</v>
      </c>
      <c r="P31" s="19">
        <f t="shared" ref="P31" si="31">E31/7</f>
        <v>0</v>
      </c>
      <c r="Q31" s="16">
        <f t="shared" ref="Q31" si="32">ROUNDDOWN(N31/(O31+P31),0)</f>
        <v>3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3.4230769230769229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3">IFERROR(W31/D31,0)</f>
        <v>0</v>
      </c>
      <c r="Y31" s="24">
        <f t="shared" ref="Y31" si="34">IFERROR(G31/(W31+Z31)*-1,0)</f>
        <v>0</v>
      </c>
      <c r="Z31" s="2">
        <v>0</v>
      </c>
      <c r="AA31" s="2" t="s">
        <v>40</v>
      </c>
      <c r="AB31" s="25">
        <f t="shared" si="12"/>
        <v>-0.69</v>
      </c>
      <c r="AC31" s="26">
        <v>2.1840277777777778E-2</v>
      </c>
      <c r="AD31" s="24">
        <f t="shared" si="13"/>
        <v>-0.90418749999999992</v>
      </c>
      <c r="AE31" s="24">
        <v>-3.64</v>
      </c>
      <c r="AF31" s="24">
        <v>-1.71150568181818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102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7.5152941176470591</v>
      </c>
      <c r="D3" s="6">
        <f>SUM(D4:D99766)</f>
        <v>123</v>
      </c>
      <c r="E3" s="6"/>
      <c r="F3" s="5">
        <f t="shared" ref="F3:G3" si="0">SUM(F4:F99766)</f>
        <v>1581.7700000000004</v>
      </c>
      <c r="G3" s="5">
        <f t="shared" si="0"/>
        <v>-45.59</v>
      </c>
      <c r="H3" s="7">
        <f>G3/F3*-1</f>
        <v>2.8822142283644266E-2</v>
      </c>
      <c r="I3" s="7">
        <f ca="1">J3/F3</f>
        <v>0.28002727295608709</v>
      </c>
      <c r="J3" s="5">
        <f ca="1">SUM(J4:J99766)</f>
        <v>442.93873954374999</v>
      </c>
      <c r="K3" s="5">
        <f ca="1">J3/D3</f>
        <v>3.6011279637703253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6</v>
      </c>
      <c r="X3" s="13">
        <f>AVERAGE(X4:X99766)</f>
        <v>5.7823129251700682E-2</v>
      </c>
      <c r="Y3" s="11">
        <f>ROUND(AVERAGE(Y4:Y99766),2)</f>
        <v>1.82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SKUs!B2:BZ3000""),48,FALSE),"""")*-1"),-2.138)</f>
        <v>-2.1379999999999999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12.99</v>
      </c>
      <c r="D18" s="16">
        <v>3</v>
      </c>
      <c r="E18" s="16">
        <v>0</v>
      </c>
      <c r="F18" s="15">
        <v>38.97</v>
      </c>
      <c r="G18" s="15">
        <v>-18.260000000000002</v>
      </c>
      <c r="H18" s="17">
        <f t="shared" ref="H18:H30" si="3">G18/F18*-1</f>
        <v>0.46856556325378501</v>
      </c>
      <c r="I18" s="17">
        <f t="shared" ref="I18:I30" si="4">J18/F18</f>
        <v>-0.16156972559019772</v>
      </c>
      <c r="J18" s="15">
        <f t="shared" ref="J18:J30" si="5">F18*0.85+G18+AF18*D18+D18*AE18+AG18+AD18</f>
        <v>-6.2963722062500054</v>
      </c>
      <c r="K18" s="15">
        <f t="shared" ref="K18:K30" si="6">J18/D18</f>
        <v>-2.0987907354166686</v>
      </c>
      <c r="L18" s="16">
        <v>7</v>
      </c>
      <c r="M18" s="18">
        <f t="shared" ref="M18:M31" si="7">IFERROR(D18/L18,"-")</f>
        <v>0.42857142857142855</v>
      </c>
      <c r="N18" s="16">
        <v>0</v>
      </c>
      <c r="O18" s="19">
        <f t="shared" ref="O18:P18" si="8">D18/7</f>
        <v>0.42857142857142855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2</v>
      </c>
      <c r="X18" s="23">
        <f t="shared" ref="X18:X30" si="10">IFERROR(W18/D18,0)</f>
        <v>0.66666666666666663</v>
      </c>
      <c r="Y18" s="24">
        <f t="shared" ref="Y18:Y30" si="11">IFERROR(G18/(W18+Z18)*-1,0)</f>
        <v>9.1300000000000008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2.5905347222222222E-2</v>
      </c>
      <c r="AD18" s="24">
        <f t="shared" ref="AD18:AD31" si="13">IFERROR(AB18*AC18*D18*3,0)</f>
        <v>-0.16087220624999998</v>
      </c>
      <c r="AE18" s="24">
        <v>-4.9000000000000004</v>
      </c>
      <c r="AF18" s="24">
        <v>-2.1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12.99</v>
      </c>
      <c r="D19" s="28">
        <v>28</v>
      </c>
      <c r="E19" s="16">
        <v>0</v>
      </c>
      <c r="F19" s="15">
        <v>363.72</v>
      </c>
      <c r="G19" s="15">
        <v>-14.59</v>
      </c>
      <c r="H19" s="17">
        <f t="shared" si="3"/>
        <v>4.0113273946992191E-2</v>
      </c>
      <c r="I19" s="17">
        <f t="shared" ca="1" si="4"/>
        <v>0.26395723654184544</v>
      </c>
      <c r="J19" s="15">
        <f t="shared" ca="1" si="5"/>
        <v>96.006526075000039</v>
      </c>
      <c r="K19" s="15">
        <f t="shared" ca="1" si="6"/>
        <v>3.428804502678573</v>
      </c>
      <c r="L19" s="16">
        <v>16</v>
      </c>
      <c r="M19" s="18">
        <f t="shared" si="7"/>
        <v>1.75</v>
      </c>
      <c r="N19" s="16">
        <v>49</v>
      </c>
      <c r="O19" s="19">
        <f t="shared" ref="O19:P19" si="14">D19/7</f>
        <v>4</v>
      </c>
      <c r="P19" s="19">
        <f t="shared" si="14"/>
        <v>0</v>
      </c>
      <c r="Q19" s="16">
        <f t="shared" si="9"/>
        <v>12</v>
      </c>
      <c r="R19" s="16"/>
      <c r="S19" s="27">
        <v>1.225352112676056</v>
      </c>
      <c r="T19" s="2"/>
      <c r="U19" s="21"/>
      <c r="V19" s="22"/>
      <c r="W19" s="2">
        <v>4</v>
      </c>
      <c r="X19" s="23">
        <f t="shared" si="10"/>
        <v>0.14285714285714285</v>
      </c>
      <c r="Y19" s="24">
        <f t="shared" si="11"/>
        <v>3.6475</v>
      </c>
      <c r="Z19" s="2">
        <v>0</v>
      </c>
      <c r="AA19" s="2" t="s">
        <v>40</v>
      </c>
      <c r="AB19" s="25">
        <f t="shared" si="12"/>
        <v>-0.69</v>
      </c>
      <c r="AC19" s="26">
        <v>2.5905347222222222E-2</v>
      </c>
      <c r="AD19" s="24">
        <f t="shared" si="13"/>
        <v>-1.501473925</v>
      </c>
      <c r="AE19" s="24">
        <v>-4.9000000000000004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SKUs!B2:BZ3000""),48,false),"""")*-1"),-2.138)</f>
        <v>-2.1379999999999999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12.99</v>
      </c>
      <c r="D20" s="16">
        <v>21</v>
      </c>
      <c r="E20" s="16">
        <v>0</v>
      </c>
      <c r="F20" s="15">
        <v>272.79000000000002</v>
      </c>
      <c r="G20" s="15">
        <v>0</v>
      </c>
      <c r="H20" s="17">
        <f t="shared" si="3"/>
        <v>0</v>
      </c>
      <c r="I20" s="17">
        <f t="shared" si="4"/>
        <v>0.30714980225173205</v>
      </c>
      <c r="J20" s="15">
        <f t="shared" si="5"/>
        <v>83.787394556249993</v>
      </c>
      <c r="K20" s="15">
        <f t="shared" si="6"/>
        <v>3.9898759312499998</v>
      </c>
      <c r="L20" s="16">
        <v>13</v>
      </c>
      <c r="M20" s="18">
        <f t="shared" si="7"/>
        <v>1.6153846153846154</v>
      </c>
      <c r="N20" s="16">
        <v>44</v>
      </c>
      <c r="O20" s="19">
        <f t="shared" ref="O20:P20" si="15">D20/7</f>
        <v>3</v>
      </c>
      <c r="P20" s="19">
        <f t="shared" si="15"/>
        <v>0</v>
      </c>
      <c r="Q20" s="16">
        <f t="shared" si="9"/>
        <v>14</v>
      </c>
      <c r="R20" s="16"/>
      <c r="S20" s="27">
        <v>3.191489361702128</v>
      </c>
      <c r="T20" s="2"/>
      <c r="U20" s="21"/>
      <c r="V20" s="22"/>
      <c r="W20" s="2">
        <v>0</v>
      </c>
      <c r="X20" s="23">
        <f t="shared" si="10"/>
        <v>0</v>
      </c>
      <c r="Y20" s="24">
        <f t="shared" si="11"/>
        <v>0</v>
      </c>
      <c r="Z20" s="2">
        <v>0</v>
      </c>
      <c r="AA20" s="2" t="s">
        <v>40</v>
      </c>
      <c r="AB20" s="25">
        <f t="shared" si="12"/>
        <v>-0.69</v>
      </c>
      <c r="AC20" s="26">
        <v>2.5905347222222222E-2</v>
      </c>
      <c r="AD20" s="24">
        <f t="shared" si="13"/>
        <v>-1.12610544375</v>
      </c>
      <c r="AE20" s="24">
        <v>-4.9000000000000004</v>
      </c>
      <c r="AF20" s="24">
        <v>-2.0979999999999999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12.99</v>
      </c>
      <c r="D21" s="16">
        <v>13</v>
      </c>
      <c r="E21" s="16">
        <v>0</v>
      </c>
      <c r="F21" s="15">
        <v>168.87</v>
      </c>
      <c r="G21" s="15">
        <v>0</v>
      </c>
      <c r="H21" s="17">
        <f t="shared" si="3"/>
        <v>0</v>
      </c>
      <c r="I21" s="17">
        <f t="shared" si="4"/>
        <v>0.30714980225173205</v>
      </c>
      <c r="J21" s="15">
        <f t="shared" si="5"/>
        <v>51.868387106249997</v>
      </c>
      <c r="K21" s="15">
        <f t="shared" si="6"/>
        <v>3.9898759312499998</v>
      </c>
      <c r="L21" s="16">
        <v>20</v>
      </c>
      <c r="M21" s="18">
        <f t="shared" si="7"/>
        <v>0.65</v>
      </c>
      <c r="N21" s="16">
        <v>33</v>
      </c>
      <c r="O21" s="19">
        <f t="shared" ref="O21:P21" si="16">D21/7</f>
        <v>1.8571428571428572</v>
      </c>
      <c r="P21" s="19">
        <f t="shared" si="16"/>
        <v>0</v>
      </c>
      <c r="Q21" s="16">
        <f t="shared" si="9"/>
        <v>17</v>
      </c>
      <c r="R21" s="16"/>
      <c r="S21" s="27">
        <v>5.5714285714285721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40</v>
      </c>
      <c r="AB21" s="25">
        <f t="shared" si="12"/>
        <v>-0.69</v>
      </c>
      <c r="AC21" s="26">
        <v>2.5905347222222222E-2</v>
      </c>
      <c r="AD21" s="24">
        <f t="shared" si="13"/>
        <v>-0.69711289374999996</v>
      </c>
      <c r="AE21" s="24">
        <v>-4.9000000000000004</v>
      </c>
      <c r="AF21" s="24">
        <v>-2.0979999999999999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12.989999999999998</v>
      </c>
      <c r="D22" s="16">
        <v>22</v>
      </c>
      <c r="E22" s="16">
        <v>0</v>
      </c>
      <c r="F22" s="15">
        <v>285.77999999999997</v>
      </c>
      <c r="G22" s="15">
        <v>0</v>
      </c>
      <c r="H22" s="17">
        <f t="shared" si="3"/>
        <v>0</v>
      </c>
      <c r="I22" s="17">
        <f t="shared" ca="1" si="4"/>
        <v>0.30407051048883749</v>
      </c>
      <c r="J22" s="15">
        <f t="shared" ca="1" si="5"/>
        <v>86.897270487499966</v>
      </c>
      <c r="K22" s="15">
        <f t="shared" ca="1" si="6"/>
        <v>3.9498759312499985</v>
      </c>
      <c r="L22" s="16">
        <v>17</v>
      </c>
      <c r="M22" s="18">
        <f t="shared" si="7"/>
        <v>1.2941176470588236</v>
      </c>
      <c r="N22" s="16">
        <v>14</v>
      </c>
      <c r="O22" s="19">
        <f t="shared" ref="O22:P22" si="17">D22/7</f>
        <v>3.1428571428571428</v>
      </c>
      <c r="P22" s="19">
        <f t="shared" si="17"/>
        <v>0</v>
      </c>
      <c r="Q22" s="16">
        <f t="shared" si="9"/>
        <v>4</v>
      </c>
      <c r="R22" s="16"/>
      <c r="S22" s="27">
        <v>2.1282051282051282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2.5905347222222222E-2</v>
      </c>
      <c r="AD22" s="24">
        <f t="shared" si="13"/>
        <v>-1.1797295125</v>
      </c>
      <c r="AE22" s="24">
        <v>-4.9000000000000004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SKUs!B2:BZ3000""),48,false),"""")*-1"),-2.138)</f>
        <v>-2.1379999999999999</v>
      </c>
      <c r="AG22" s="24">
        <v>0</v>
      </c>
    </row>
    <row r="23" spans="1:33" ht="15.75" customHeight="1">
      <c r="A23" s="2" t="s">
        <v>51</v>
      </c>
      <c r="B23" s="2"/>
      <c r="C23" s="15">
        <f t="shared" si="2"/>
        <v>12.99</v>
      </c>
      <c r="D23" s="16">
        <v>8</v>
      </c>
      <c r="E23" s="16">
        <v>0</v>
      </c>
      <c r="F23" s="15">
        <v>103.92</v>
      </c>
      <c r="G23" s="15">
        <v>0</v>
      </c>
      <c r="H23" s="17">
        <f t="shared" si="3"/>
        <v>0</v>
      </c>
      <c r="I23" s="17">
        <f t="shared" si="4"/>
        <v>0.30714980225173211</v>
      </c>
      <c r="J23" s="15">
        <f t="shared" si="5"/>
        <v>31.919007449999999</v>
      </c>
      <c r="K23" s="15">
        <f t="shared" si="6"/>
        <v>3.9898759312499998</v>
      </c>
      <c r="L23" s="16">
        <v>16</v>
      </c>
      <c r="M23" s="18">
        <f t="shared" si="7"/>
        <v>0.5</v>
      </c>
      <c r="N23" s="16">
        <v>4</v>
      </c>
      <c r="O23" s="19">
        <f t="shared" ref="O23:P23" si="18">D23/7</f>
        <v>1.1428571428571428</v>
      </c>
      <c r="P23" s="19">
        <f t="shared" si="18"/>
        <v>0</v>
      </c>
      <c r="Q23" s="16">
        <f t="shared" si="9"/>
        <v>3</v>
      </c>
      <c r="R23" s="16"/>
      <c r="S23" s="27">
        <v>2.7272727272727271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2.5905347222222222E-2</v>
      </c>
      <c r="AD23" s="24">
        <f t="shared" si="13"/>
        <v>-0.42899254999999997</v>
      </c>
      <c r="AE23" s="24">
        <v>-4.9000000000000004</v>
      </c>
      <c r="AF23" s="24">
        <v>-2.0979999999999999</v>
      </c>
      <c r="AG23" s="24">
        <v>0</v>
      </c>
    </row>
    <row r="24" spans="1:33" ht="15.75" customHeight="1">
      <c r="A24" s="2" t="s">
        <v>52</v>
      </c>
      <c r="B24" s="2"/>
      <c r="C24" s="15">
        <f t="shared" si="2"/>
        <v>12.99</v>
      </c>
      <c r="D24" s="16">
        <v>4</v>
      </c>
      <c r="E24" s="16">
        <v>0</v>
      </c>
      <c r="F24" s="15">
        <v>51.96</v>
      </c>
      <c r="G24" s="15">
        <v>0</v>
      </c>
      <c r="H24" s="17">
        <f t="shared" si="3"/>
        <v>0</v>
      </c>
      <c r="I24" s="17">
        <f t="shared" si="4"/>
        <v>0.30714980225173211</v>
      </c>
      <c r="J24" s="15">
        <f t="shared" si="5"/>
        <v>15.959503724999999</v>
      </c>
      <c r="K24" s="15">
        <f t="shared" si="6"/>
        <v>3.9898759312499998</v>
      </c>
      <c r="L24" s="16">
        <v>8</v>
      </c>
      <c r="M24" s="18">
        <f t="shared" si="7"/>
        <v>0.5</v>
      </c>
      <c r="N24" s="16">
        <v>0</v>
      </c>
      <c r="O24" s="19">
        <f t="shared" ref="O24:P24" si="19">D24/7</f>
        <v>0.5714285714285714</v>
      </c>
      <c r="P24" s="19">
        <f t="shared" si="19"/>
        <v>0</v>
      </c>
      <c r="Q24" s="16">
        <f t="shared" si="9"/>
        <v>0</v>
      </c>
      <c r="R24" s="16"/>
      <c r="S24" s="27">
        <v>0</v>
      </c>
      <c r="T24" s="2">
        <v>300</v>
      </c>
      <c r="U24" s="21" t="s">
        <v>53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2.5905347222222222E-2</v>
      </c>
      <c r="AD24" s="24">
        <f t="shared" si="13"/>
        <v>-0.21449627499999999</v>
      </c>
      <c r="AE24" s="24">
        <v>-4.9000000000000004</v>
      </c>
      <c r="AF24" s="24">
        <v>-2.0979999999999999</v>
      </c>
      <c r="AG24" s="24">
        <v>0</v>
      </c>
    </row>
    <row r="25" spans="1:33" ht="15.75" customHeight="1">
      <c r="A25" s="2" t="s">
        <v>54</v>
      </c>
      <c r="B25" s="2"/>
      <c r="C25" s="15">
        <f t="shared" si="2"/>
        <v>12.99</v>
      </c>
      <c r="D25" s="16">
        <v>1</v>
      </c>
      <c r="E25" s="16">
        <v>0</v>
      </c>
      <c r="F25" s="15">
        <v>12.99</v>
      </c>
      <c r="G25" s="15">
        <v>0</v>
      </c>
      <c r="H25" s="17">
        <f t="shared" si="3"/>
        <v>0</v>
      </c>
      <c r="I25" s="17">
        <f t="shared" si="4"/>
        <v>0.30714980225173211</v>
      </c>
      <c r="J25" s="15">
        <f t="shared" si="5"/>
        <v>3.9898759312499998</v>
      </c>
      <c r="K25" s="15">
        <f t="shared" si="6"/>
        <v>3.9898759312499998</v>
      </c>
      <c r="L25" s="16">
        <v>1</v>
      </c>
      <c r="M25" s="18">
        <f t="shared" si="7"/>
        <v>1</v>
      </c>
      <c r="N25" s="16">
        <v>1</v>
      </c>
      <c r="O25" s="19">
        <f t="shared" ref="O25:P25" si="20">D25/7</f>
        <v>0.14285714285714285</v>
      </c>
      <c r="P25" s="19">
        <f t="shared" si="20"/>
        <v>0</v>
      </c>
      <c r="Q25" s="16">
        <f t="shared" si="9"/>
        <v>7</v>
      </c>
      <c r="R25" s="16"/>
      <c r="S25" s="27">
        <v>10.52631578947368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2.5905347222222222E-2</v>
      </c>
      <c r="AD25" s="24">
        <f t="shared" si="13"/>
        <v>-5.3624068749999997E-2</v>
      </c>
      <c r="AE25" s="24">
        <v>-4.9000000000000004</v>
      </c>
      <c r="AF25" s="24">
        <v>-2.0979999999999999</v>
      </c>
      <c r="AG25" s="24">
        <v>0</v>
      </c>
    </row>
    <row r="26" spans="1:33" ht="15.75" customHeight="1">
      <c r="A26" s="2" t="s">
        <v>55</v>
      </c>
      <c r="B26" s="2"/>
      <c r="C26" s="15">
        <f t="shared" si="2"/>
        <v>12.99</v>
      </c>
      <c r="D26" s="16">
        <v>1</v>
      </c>
      <c r="E26" s="16">
        <v>0</v>
      </c>
      <c r="F26" s="15">
        <v>12.99</v>
      </c>
      <c r="G26" s="15">
        <v>0</v>
      </c>
      <c r="H26" s="17">
        <f t="shared" si="3"/>
        <v>0</v>
      </c>
      <c r="I26" s="17">
        <f t="shared" si="4"/>
        <v>0.30407051048883749</v>
      </c>
      <c r="J26" s="15">
        <f t="shared" si="5"/>
        <v>3.9498759312499989</v>
      </c>
      <c r="K26" s="15">
        <f t="shared" si="6"/>
        <v>3.9498759312499989</v>
      </c>
      <c r="L26" s="16">
        <v>5</v>
      </c>
      <c r="M26" s="18">
        <f t="shared" si="7"/>
        <v>0.2</v>
      </c>
      <c r="N26" s="16">
        <v>0</v>
      </c>
      <c r="O26" s="19">
        <f t="shared" ref="O26:P26" si="21">D26/7</f>
        <v>0.14285714285714285</v>
      </c>
      <c r="P26" s="19">
        <f t="shared" si="21"/>
        <v>0</v>
      </c>
      <c r="Q26" s="16">
        <f t="shared" si="9"/>
        <v>0</v>
      </c>
      <c r="R26" s="16"/>
      <c r="S26" s="27">
        <v>0</v>
      </c>
      <c r="T26" s="2">
        <v>300</v>
      </c>
      <c r="U26" s="21" t="s">
        <v>53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40</v>
      </c>
      <c r="AB26" s="25">
        <f t="shared" si="12"/>
        <v>-0.69</v>
      </c>
      <c r="AC26" s="26">
        <v>2.5905347222222222E-2</v>
      </c>
      <c r="AD26" s="24">
        <f t="shared" si="13"/>
        <v>-5.3624068749999997E-2</v>
      </c>
      <c r="AE26" s="24">
        <v>-4.9000000000000004</v>
      </c>
      <c r="AF26" s="24">
        <v>-2.1379999999999999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80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2.195652173913043</v>
      </c>
      <c r="T27" s="2">
        <v>600</v>
      </c>
      <c r="U27" s="21" t="s">
        <v>53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2.5905347222222222E-2</v>
      </c>
      <c r="AD27" s="24">
        <f t="shared" si="13"/>
        <v>0</v>
      </c>
      <c r="AE27" s="24">
        <v>-4.9000000000000004</v>
      </c>
      <c r="AF27" s="24">
        <v>-2.1379999999999999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12.99</v>
      </c>
      <c r="D28" s="16">
        <v>2</v>
      </c>
      <c r="E28" s="16">
        <v>0</v>
      </c>
      <c r="F28" s="15">
        <v>25.98</v>
      </c>
      <c r="G28" s="15">
        <v>0</v>
      </c>
      <c r="H28" s="17">
        <f t="shared" si="3"/>
        <v>0</v>
      </c>
      <c r="I28" s="17">
        <f t="shared" si="4"/>
        <v>0.35410900163587372</v>
      </c>
      <c r="J28" s="15">
        <f t="shared" si="5"/>
        <v>9.1997518624999994</v>
      </c>
      <c r="K28" s="15">
        <f t="shared" si="6"/>
        <v>4.5998759312499997</v>
      </c>
      <c r="L28" s="16">
        <v>12</v>
      </c>
      <c r="M28" s="18">
        <f t="shared" si="7"/>
        <v>0.16666666666666666</v>
      </c>
      <c r="N28" s="16">
        <v>79</v>
      </c>
      <c r="O28" s="19">
        <f t="shared" ref="O28:P28" si="23">D28/7</f>
        <v>0.2857142857142857</v>
      </c>
      <c r="P28" s="19">
        <f t="shared" si="23"/>
        <v>0</v>
      </c>
      <c r="Q28" s="16">
        <f t="shared" si="9"/>
        <v>276</v>
      </c>
      <c r="R28" s="16"/>
      <c r="S28" s="27">
        <v>2.948905109489051</v>
      </c>
      <c r="T28" s="2">
        <v>600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>
        <f t="shared" si="11"/>
        <v>0</v>
      </c>
      <c r="Z28" s="2">
        <v>0</v>
      </c>
      <c r="AA28" s="2" t="s">
        <v>40</v>
      </c>
      <c r="AB28" s="25">
        <f t="shared" si="12"/>
        <v>-0.69</v>
      </c>
      <c r="AC28" s="26">
        <v>2.5905347222222222E-2</v>
      </c>
      <c r="AD28" s="24">
        <f t="shared" si="13"/>
        <v>-0.10724813749999999</v>
      </c>
      <c r="AE28" s="24">
        <v>-4.25</v>
      </c>
      <c r="AF28" s="24">
        <v>-2.1379999999999999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12.561428571428573</v>
      </c>
      <c r="D29" s="16">
        <v>7</v>
      </c>
      <c r="E29" s="16">
        <v>0</v>
      </c>
      <c r="F29" s="15">
        <v>87.93</v>
      </c>
      <c r="G29" s="15">
        <v>0</v>
      </c>
      <c r="H29" s="17">
        <f t="shared" si="3"/>
        <v>0</v>
      </c>
      <c r="I29" s="17">
        <f t="shared" si="4"/>
        <v>0.3371901685289434</v>
      </c>
      <c r="J29" s="15">
        <f t="shared" si="5"/>
        <v>29.649131518749996</v>
      </c>
      <c r="K29" s="15">
        <f t="shared" si="6"/>
        <v>4.2355902169642849</v>
      </c>
      <c r="L29" s="16">
        <v>13</v>
      </c>
      <c r="M29" s="18">
        <f t="shared" si="7"/>
        <v>0.53846153846153844</v>
      </c>
      <c r="N29" s="16">
        <v>71</v>
      </c>
      <c r="O29" s="19">
        <f t="shared" ref="O29:P29" si="24">D29/7</f>
        <v>1</v>
      </c>
      <c r="P29" s="19">
        <f t="shared" si="24"/>
        <v>0</v>
      </c>
      <c r="Q29" s="16">
        <f t="shared" si="9"/>
        <v>71</v>
      </c>
      <c r="R29" s="16"/>
      <c r="S29" s="27">
        <v>3.6302521008403361</v>
      </c>
      <c r="T29" s="2">
        <v>600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>
        <f t="shared" si="11"/>
        <v>0</v>
      </c>
      <c r="Z29" s="2">
        <v>0</v>
      </c>
      <c r="AA29" s="2" t="s">
        <v>40</v>
      </c>
      <c r="AB29" s="25">
        <f t="shared" si="12"/>
        <v>-0.69</v>
      </c>
      <c r="AC29" s="26">
        <v>2.5905347222222222E-2</v>
      </c>
      <c r="AD29" s="24">
        <f t="shared" si="13"/>
        <v>-0.37536848125</v>
      </c>
      <c r="AE29" s="24">
        <v>-4.25</v>
      </c>
      <c r="AF29" s="24">
        <v>-2.1379999999999999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11.99</v>
      </c>
      <c r="D30" s="16">
        <v>7</v>
      </c>
      <c r="E30" s="16">
        <v>0</v>
      </c>
      <c r="F30" s="15">
        <v>83.93</v>
      </c>
      <c r="G30" s="15">
        <v>0</v>
      </c>
      <c r="H30" s="17">
        <f t="shared" si="3"/>
        <v>0</v>
      </c>
      <c r="I30" s="17">
        <f t="shared" si="4"/>
        <v>0.31275028617598</v>
      </c>
      <c r="J30" s="15">
        <f t="shared" si="5"/>
        <v>26.249131518750005</v>
      </c>
      <c r="K30" s="15">
        <f t="shared" si="6"/>
        <v>3.7498759312500005</v>
      </c>
      <c r="L30" s="16">
        <v>9</v>
      </c>
      <c r="M30" s="18">
        <f t="shared" si="7"/>
        <v>0.77777777777777779</v>
      </c>
      <c r="N30" s="16">
        <v>62</v>
      </c>
      <c r="O30" s="19">
        <f t="shared" ref="O30:P30" si="25">D30/7</f>
        <v>1</v>
      </c>
      <c r="P30" s="19">
        <f t="shared" si="25"/>
        <v>0</v>
      </c>
      <c r="Q30" s="16">
        <f t="shared" si="9"/>
        <v>62</v>
      </c>
      <c r="R30" s="16"/>
      <c r="S30" s="27">
        <v>2.3030303030303032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Summary!A1:AD2000""),9,FALSE),"""")"),600)</f>
        <v>600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>
        <f t="shared" si="11"/>
        <v>0</v>
      </c>
      <c r="Z30" s="2">
        <v>0</v>
      </c>
      <c r="AA30" s="2" t="s">
        <v>40</v>
      </c>
      <c r="AB30" s="25">
        <f t="shared" si="12"/>
        <v>-0.69</v>
      </c>
      <c r="AC30" s="26">
        <v>2.5905347222222222E-2</v>
      </c>
      <c r="AD30" s="24">
        <f t="shared" si="13"/>
        <v>-0.37536848125</v>
      </c>
      <c r="AE30" s="24">
        <v>-4.25</v>
      </c>
      <c r="AF30" s="24">
        <v>-2.1379999999999999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11.99</v>
      </c>
      <c r="D31" s="16">
        <v>6</v>
      </c>
      <c r="E31" s="16">
        <v>0</v>
      </c>
      <c r="F31" s="15">
        <v>71.94</v>
      </c>
      <c r="G31" s="15">
        <v>-12.74</v>
      </c>
      <c r="H31" s="17">
        <f t="shared" ref="H31" si="26">G31/F31*-1</f>
        <v>0.17709202112871839</v>
      </c>
      <c r="I31" s="17">
        <f t="shared" ref="I31" si="27">J31/F31</f>
        <v>0.13565826504726147</v>
      </c>
      <c r="J31" s="35">
        <f t="shared" ref="J31" si="28">F31*0.85+G31+AF31*D31+D31*AE31+AG31+AD31</f>
        <v>9.7592555874999896</v>
      </c>
      <c r="K31" s="35">
        <f t="shared" ref="K31" si="29">J31/D31</f>
        <v>1.626542597916665</v>
      </c>
      <c r="L31" s="16">
        <v>13</v>
      </c>
      <c r="M31" s="18">
        <f t="shared" si="7"/>
        <v>0.46153846153846156</v>
      </c>
      <c r="N31" s="16">
        <v>57</v>
      </c>
      <c r="O31" s="19">
        <f t="shared" ref="O31" si="30">D31/7</f>
        <v>0.8571428571428571</v>
      </c>
      <c r="P31" s="19">
        <f t="shared" ref="P31" si="31">E31/7</f>
        <v>0</v>
      </c>
      <c r="Q31" s="16">
        <f t="shared" ref="Q31" si="32">ROUNDDOWN(N31/(O31+P31),0)</f>
        <v>66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1.854838709677419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3">IFERROR(W31/D31,0)</f>
        <v>0</v>
      </c>
      <c r="Y31" s="24">
        <f t="shared" ref="Y31" si="34">IFERROR(G31/(W31+Z31)*-1,0)</f>
        <v>12.74</v>
      </c>
      <c r="Z31" s="2">
        <v>1</v>
      </c>
      <c r="AA31" s="2" t="s">
        <v>40</v>
      </c>
      <c r="AB31" s="25">
        <f t="shared" si="12"/>
        <v>-0.69</v>
      </c>
      <c r="AC31" s="26">
        <v>2.5905347222222222E-2</v>
      </c>
      <c r="AD31" s="24">
        <f t="shared" si="13"/>
        <v>-0.32174441249999997</v>
      </c>
      <c r="AE31" s="24">
        <v>-4.25</v>
      </c>
      <c r="AF31" s="24">
        <v>-2.1379999999999999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103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38.409411764705887</v>
      </c>
      <c r="D3" s="6">
        <f>SUM(D4:D99766)</f>
        <v>143</v>
      </c>
      <c r="E3" s="6"/>
      <c r="F3" s="5">
        <f t="shared" ref="F3:G3" si="0">SUM(F4:F99766)</f>
        <v>5311.65</v>
      </c>
      <c r="G3" s="5">
        <f t="shared" si="0"/>
        <v>-205.90000000000003</v>
      </c>
      <c r="H3" s="7">
        <f>G3/F3*-1</f>
        <v>3.8763849274707489E-2</v>
      </c>
      <c r="I3" s="7">
        <f ca="1">J3/F3</f>
        <v>-4.3398274618448758E-2</v>
      </c>
      <c r="J3" s="5">
        <f ca="1">SUM(J4:J99766)</f>
        <v>-230.51644537708333</v>
      </c>
      <c r="K3" s="5">
        <f ca="1">J3/D3</f>
        <v>-1.6120031145250582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50</v>
      </c>
      <c r="X3" s="13">
        <f>AVERAGE(X4:X99766)</f>
        <v>0.2926823334792974</v>
      </c>
      <c r="Y3" s="11" t="e">
        <f>ROUND(AVERAGE(Y4:Y99766),2)</f>
        <v>#DIV/0!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SKUs!B2:BZ3000""),48,FALSE),"""")*-1"),-25.768)</f>
        <v>-25.768000000000001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>
        <f t="shared" ref="J18:J30" si="2">F18*0.85+G18+AF18*D18+D18*AE18+AG18+AD18</f>
        <v>0</v>
      </c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customHeight="1">
      <c r="A19" s="2" t="s">
        <v>47</v>
      </c>
      <c r="B19" s="2"/>
      <c r="C19" s="15">
        <f t="shared" ref="C19:C31" si="3">IFERROR(F19/D19," - ")</f>
        <v>42.99</v>
      </c>
      <c r="D19" s="28">
        <v>3</v>
      </c>
      <c r="E19" s="16">
        <v>0</v>
      </c>
      <c r="F19" s="15">
        <v>128.97</v>
      </c>
      <c r="G19" s="15">
        <v>-8.4400000000000013</v>
      </c>
      <c r="H19" s="17">
        <f t="shared" ref="H19:H30" si="4">G19/F19*-1</f>
        <v>6.5441575560207813E-2</v>
      </c>
      <c r="I19" s="17">
        <f t="shared" ref="I19:I30" ca="1" si="5">J19/F19</f>
        <v>1.8313427638210419E-2</v>
      </c>
      <c r="J19" s="15">
        <f t="shared" ca="1" si="2"/>
        <v>2.3618827624999978</v>
      </c>
      <c r="K19" s="15">
        <f t="shared" ref="K19:K30" ca="1" si="6">J19/D19</f>
        <v>0.78729425416666599</v>
      </c>
      <c r="L19" s="16">
        <v>5</v>
      </c>
      <c r="M19" s="18">
        <f t="shared" ref="M19:M31" si="7">IFERROR(D19/L19,"-")</f>
        <v>0.6</v>
      </c>
      <c r="N19" s="16">
        <v>86</v>
      </c>
      <c r="O19" s="19">
        <f t="shared" ref="O19:P19" si="8">D19/7</f>
        <v>0.42857142857142855</v>
      </c>
      <c r="P19" s="19">
        <f t="shared" si="8"/>
        <v>0</v>
      </c>
      <c r="Q19" s="16">
        <f t="shared" ref="Q19:Q30" si="9">ROUNDDOWN(N19/(O19+P19),0)</f>
        <v>200</v>
      </c>
      <c r="R19" s="16"/>
      <c r="S19" s="27">
        <v>6.1224489795918373E-2</v>
      </c>
      <c r="T19" s="2"/>
      <c r="U19" s="21"/>
      <c r="V19" s="22"/>
      <c r="W19" s="2">
        <v>3</v>
      </c>
      <c r="X19" s="23">
        <f t="shared" ref="X19:X30" si="10">IFERROR(W19/D19,0)</f>
        <v>1</v>
      </c>
      <c r="Y19" s="24"/>
      <c r="Z19" s="2">
        <v>0</v>
      </c>
      <c r="AA19" s="2" t="s">
        <v>40</v>
      </c>
      <c r="AB19" s="25">
        <f t="shared" ref="AB19:AB31" si="11">IF(OR(AA19="UsLargeStandardSize",AA19="UsSmallStandardSize"),-0.69,-0.48)</f>
        <v>-0.69</v>
      </c>
      <c r="AC19" s="26">
        <v>0.11249874999999998</v>
      </c>
      <c r="AD19" s="24">
        <f t="shared" ref="AD19:AD31" si="12">IFERROR(AB19*AC19*D19*3,0)</f>
        <v>-0.69861723749999993</v>
      </c>
      <c r="AE19" s="24">
        <v>-6.94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SKUs!B2:BZ3000""),48,false),"""")*-1"),-25.768)</f>
        <v>-25.768000000000001</v>
      </c>
      <c r="AG19" s="24">
        <v>0</v>
      </c>
    </row>
    <row r="20" spans="1:33" ht="15.75" customHeight="1">
      <c r="A20" s="2" t="s">
        <v>48</v>
      </c>
      <c r="B20" s="2"/>
      <c r="C20" s="15">
        <f t="shared" si="3"/>
        <v>42.99</v>
      </c>
      <c r="D20" s="16">
        <v>8</v>
      </c>
      <c r="E20" s="16">
        <v>0</v>
      </c>
      <c r="F20" s="15">
        <v>343.92</v>
      </c>
      <c r="G20" s="15">
        <v>-28.16</v>
      </c>
      <c r="H20" s="17">
        <f t="shared" si="4"/>
        <v>8.1879506862060941E-2</v>
      </c>
      <c r="I20" s="17">
        <f t="shared" si="5"/>
        <v>8.0265819667364402E-2</v>
      </c>
      <c r="J20" s="15">
        <f t="shared" si="2"/>
        <v>27.605020699999969</v>
      </c>
      <c r="K20" s="15">
        <f t="shared" si="6"/>
        <v>3.4506275874999961</v>
      </c>
      <c r="L20" s="16">
        <v>19</v>
      </c>
      <c r="M20" s="18">
        <f t="shared" si="7"/>
        <v>0.42105263157894735</v>
      </c>
      <c r="N20" s="16">
        <v>90</v>
      </c>
      <c r="O20" s="19">
        <f t="shared" ref="O20:P20" si="13">D20/7</f>
        <v>1.1428571428571428</v>
      </c>
      <c r="P20" s="19">
        <f t="shared" si="13"/>
        <v>0</v>
      </c>
      <c r="Q20" s="16">
        <f t="shared" si="9"/>
        <v>78</v>
      </c>
      <c r="R20" s="16"/>
      <c r="S20" s="27">
        <v>0.33333333333333331</v>
      </c>
      <c r="T20" s="2"/>
      <c r="U20" s="21"/>
      <c r="V20" s="22"/>
      <c r="W20" s="2">
        <v>4</v>
      </c>
      <c r="X20" s="23">
        <f t="shared" si="10"/>
        <v>0.5</v>
      </c>
      <c r="Y20" s="24"/>
      <c r="Z20" s="2">
        <v>2</v>
      </c>
      <c r="AA20" s="2" t="s">
        <v>40</v>
      </c>
      <c r="AB20" s="25">
        <f t="shared" si="11"/>
        <v>-0.69</v>
      </c>
      <c r="AC20" s="26">
        <v>0.11249874999999998</v>
      </c>
      <c r="AD20" s="24">
        <f t="shared" si="12"/>
        <v>-1.8629792999999997</v>
      </c>
      <c r="AE20" s="24">
        <v>-6.94</v>
      </c>
      <c r="AF20" s="24">
        <v>-22.398</v>
      </c>
      <c r="AG20" s="24">
        <v>0</v>
      </c>
    </row>
    <row r="21" spans="1:33" ht="15.75" customHeight="1">
      <c r="A21" s="2" t="s">
        <v>49</v>
      </c>
      <c r="B21" s="2"/>
      <c r="C21" s="15">
        <f t="shared" si="3"/>
        <v>43.74</v>
      </c>
      <c r="D21" s="16">
        <v>4</v>
      </c>
      <c r="E21" s="16">
        <v>0</v>
      </c>
      <c r="F21" s="15">
        <v>174.96</v>
      </c>
      <c r="G21" s="15">
        <v>-26.42</v>
      </c>
      <c r="H21" s="17">
        <f t="shared" si="4"/>
        <v>0.15100594421582075</v>
      </c>
      <c r="I21" s="17">
        <f t="shared" si="5"/>
        <v>2.293387259945134E-2</v>
      </c>
      <c r="J21" s="15">
        <f t="shared" si="2"/>
        <v>4.0125103500000066</v>
      </c>
      <c r="K21" s="15">
        <f t="shared" si="6"/>
        <v>1.0031275875000016</v>
      </c>
      <c r="L21" s="16">
        <v>24</v>
      </c>
      <c r="M21" s="18">
        <f t="shared" si="7"/>
        <v>0.16666666666666666</v>
      </c>
      <c r="N21" s="16">
        <v>85</v>
      </c>
      <c r="O21" s="19">
        <f t="shared" ref="O21:P21" si="14">D21/7</f>
        <v>0.5714285714285714</v>
      </c>
      <c r="P21" s="19">
        <f t="shared" si="14"/>
        <v>0</v>
      </c>
      <c r="Q21" s="16">
        <f t="shared" si="9"/>
        <v>148</v>
      </c>
      <c r="R21" s="16"/>
      <c r="S21" s="27">
        <v>0.48837209302325579</v>
      </c>
      <c r="T21" s="2"/>
      <c r="U21" s="21"/>
      <c r="V21" s="22"/>
      <c r="W21" s="2">
        <v>2</v>
      </c>
      <c r="X21" s="23">
        <f t="shared" si="10"/>
        <v>0.5</v>
      </c>
      <c r="Y21" s="24"/>
      <c r="Z21" s="2">
        <v>1</v>
      </c>
      <c r="AA21" s="2" t="s">
        <v>40</v>
      </c>
      <c r="AB21" s="25">
        <f t="shared" si="11"/>
        <v>-0.69</v>
      </c>
      <c r="AC21" s="26">
        <v>0.11249874999999998</v>
      </c>
      <c r="AD21" s="24">
        <f t="shared" si="12"/>
        <v>-0.93148964999999984</v>
      </c>
      <c r="AE21" s="24">
        <v>-6.94</v>
      </c>
      <c r="AF21" s="24">
        <v>-22.398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3"/>
        <v xml:space="preserve"> - </v>
      </c>
      <c r="D22" s="16">
        <v>0</v>
      </c>
      <c r="E22" s="16">
        <v>0</v>
      </c>
      <c r="F22" s="15">
        <v>0</v>
      </c>
      <c r="G22" s="15">
        <v>-3.74</v>
      </c>
      <c r="H22" s="17" t="e">
        <f t="shared" si="4"/>
        <v>#DIV/0!</v>
      </c>
      <c r="I22" s="17" t="e">
        <f t="shared" ca="1" si="5"/>
        <v>#DIV/0!</v>
      </c>
      <c r="J22" s="15">
        <f t="shared" ca="1" si="2"/>
        <v>-3.74</v>
      </c>
      <c r="K22" s="15" t="e">
        <f t="shared" ca="1" si="6"/>
        <v>#DIV/0!</v>
      </c>
      <c r="L22" s="16">
        <v>0</v>
      </c>
      <c r="M22" s="18" t="str">
        <f t="shared" si="7"/>
        <v>-</v>
      </c>
      <c r="N22" s="16">
        <v>85</v>
      </c>
      <c r="O22" s="19">
        <f t="shared" ref="O22:P22" si="15">D22/7</f>
        <v>0</v>
      </c>
      <c r="P22" s="19">
        <f t="shared" si="15"/>
        <v>0</v>
      </c>
      <c r="Q22" s="16" t="e">
        <f t="shared" si="9"/>
        <v>#DIV/0!</v>
      </c>
      <c r="R22" s="16"/>
      <c r="S22" s="27">
        <v>0.24324324324324331</v>
      </c>
      <c r="T22" s="2"/>
      <c r="U22" s="21"/>
      <c r="V22" s="22"/>
      <c r="W22" s="2">
        <v>0</v>
      </c>
      <c r="X22" s="23">
        <f t="shared" si="10"/>
        <v>0</v>
      </c>
      <c r="Y22" s="24"/>
      <c r="Z22" s="2">
        <v>0</v>
      </c>
      <c r="AA22" s="2" t="s">
        <v>40</v>
      </c>
      <c r="AB22" s="25">
        <f t="shared" si="11"/>
        <v>-0.69</v>
      </c>
      <c r="AC22" s="26">
        <v>0.11249874999999998</v>
      </c>
      <c r="AD22" s="24">
        <f t="shared" si="12"/>
        <v>0</v>
      </c>
      <c r="AE22" s="24">
        <v>-6.94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SKUs!B2:BZ3000""),48,false),"""")*-1"),-25.768)</f>
        <v>-25.768000000000001</v>
      </c>
      <c r="AG22" s="24">
        <v>0</v>
      </c>
    </row>
    <row r="23" spans="1:33" ht="15.75" customHeight="1">
      <c r="A23" s="2" t="s">
        <v>51</v>
      </c>
      <c r="B23" s="2"/>
      <c r="C23" s="15">
        <f t="shared" si="3"/>
        <v>43.99</v>
      </c>
      <c r="D23" s="16">
        <v>1</v>
      </c>
      <c r="E23" s="16">
        <v>0</v>
      </c>
      <c r="F23" s="15">
        <v>43.99</v>
      </c>
      <c r="G23" s="15">
        <v>-5.51</v>
      </c>
      <c r="H23" s="17">
        <f t="shared" si="4"/>
        <v>0.12525573994089564</v>
      </c>
      <c r="I23" s="17">
        <f t="shared" si="5"/>
        <v>5.25262011252558E-2</v>
      </c>
      <c r="J23" s="15">
        <f t="shared" si="2"/>
        <v>2.3106275875000026</v>
      </c>
      <c r="K23" s="15">
        <f t="shared" si="6"/>
        <v>2.3106275875000026</v>
      </c>
      <c r="L23" s="16">
        <v>16</v>
      </c>
      <c r="M23" s="18">
        <f t="shared" si="7"/>
        <v>6.25E-2</v>
      </c>
      <c r="N23" s="16">
        <v>83</v>
      </c>
      <c r="O23" s="19">
        <f t="shared" ref="O23:P23" si="16">D23/7</f>
        <v>0.14285714285714285</v>
      </c>
      <c r="P23" s="19">
        <f t="shared" si="16"/>
        <v>0</v>
      </c>
      <c r="Q23" s="16">
        <f t="shared" si="9"/>
        <v>581</v>
      </c>
      <c r="R23" s="16"/>
      <c r="S23" s="27">
        <v>0.24324324324324331</v>
      </c>
      <c r="T23" s="2"/>
      <c r="U23" s="21"/>
      <c r="V23" s="22"/>
      <c r="W23" s="2">
        <v>0</v>
      </c>
      <c r="X23" s="23">
        <f t="shared" si="10"/>
        <v>0</v>
      </c>
      <c r="Y23" s="24"/>
      <c r="Z23" s="2">
        <v>0</v>
      </c>
      <c r="AA23" s="2" t="s">
        <v>40</v>
      </c>
      <c r="AB23" s="25">
        <f t="shared" si="11"/>
        <v>-0.69</v>
      </c>
      <c r="AC23" s="26">
        <v>0.11249874999999998</v>
      </c>
      <c r="AD23" s="24">
        <f t="shared" si="12"/>
        <v>-0.23287241249999996</v>
      </c>
      <c r="AE23" s="24">
        <v>-6.94</v>
      </c>
      <c r="AF23" s="24">
        <v>-22.398</v>
      </c>
      <c r="AG23" s="24">
        <v>0</v>
      </c>
    </row>
    <row r="24" spans="1:33" ht="15.75" customHeight="1">
      <c r="A24" s="2" t="s">
        <v>52</v>
      </c>
      <c r="B24" s="2"/>
      <c r="C24" s="15">
        <f t="shared" si="3"/>
        <v>35.285294117647062</v>
      </c>
      <c r="D24" s="16">
        <v>17</v>
      </c>
      <c r="E24" s="16">
        <v>0</v>
      </c>
      <c r="F24" s="15">
        <v>599.85</v>
      </c>
      <c r="G24" s="15">
        <v>-16.309999999999999</v>
      </c>
      <c r="H24" s="17">
        <f t="shared" si="4"/>
        <v>2.7190130866049843E-2</v>
      </c>
      <c r="I24" s="17">
        <f t="shared" si="5"/>
        <v>-1.3540603505042948E-2</v>
      </c>
      <c r="J24" s="15">
        <f t="shared" si="2"/>
        <v>-8.1223310125000125</v>
      </c>
      <c r="K24" s="15">
        <f t="shared" si="6"/>
        <v>-0.47778417720588306</v>
      </c>
      <c r="L24" s="16">
        <v>58</v>
      </c>
      <c r="M24" s="18">
        <f t="shared" si="7"/>
        <v>0.29310344827586204</v>
      </c>
      <c r="N24" s="16">
        <v>63</v>
      </c>
      <c r="O24" s="19">
        <f t="shared" ref="O24:P24" si="17">D24/7</f>
        <v>2.4285714285714284</v>
      </c>
      <c r="P24" s="19">
        <f t="shared" si="17"/>
        <v>0</v>
      </c>
      <c r="Q24" s="16">
        <f t="shared" si="9"/>
        <v>25</v>
      </c>
      <c r="R24" s="16"/>
      <c r="S24" s="27">
        <v>0.87179487179487181</v>
      </c>
      <c r="T24" s="2">
        <v>115</v>
      </c>
      <c r="U24" s="21" t="s">
        <v>53</v>
      </c>
      <c r="V24" s="22" t="s">
        <v>53</v>
      </c>
      <c r="W24" s="2">
        <v>5</v>
      </c>
      <c r="X24" s="23">
        <f t="shared" si="10"/>
        <v>0.29411764705882354</v>
      </c>
      <c r="Y24" s="24"/>
      <c r="Z24" s="2">
        <v>1</v>
      </c>
      <c r="AA24" s="2" t="s">
        <v>40</v>
      </c>
      <c r="AB24" s="25">
        <f t="shared" si="11"/>
        <v>-0.69</v>
      </c>
      <c r="AC24" s="26">
        <v>0.11249874999999998</v>
      </c>
      <c r="AD24" s="24">
        <f t="shared" si="12"/>
        <v>-3.9588310124999992</v>
      </c>
      <c r="AE24" s="24">
        <v>-6.88</v>
      </c>
      <c r="AF24" s="24">
        <v>-22.398</v>
      </c>
      <c r="AG24" s="24">
        <v>0</v>
      </c>
    </row>
    <row r="25" spans="1:33" ht="15.75" customHeight="1">
      <c r="A25" s="2" t="s">
        <v>54</v>
      </c>
      <c r="B25" s="2"/>
      <c r="C25" s="15">
        <f t="shared" si="3"/>
        <v>35.490555555555559</v>
      </c>
      <c r="D25" s="16">
        <v>18</v>
      </c>
      <c r="E25" s="16">
        <v>0</v>
      </c>
      <c r="F25" s="15">
        <v>638.83000000000004</v>
      </c>
      <c r="G25" s="15">
        <v>-38.65</v>
      </c>
      <c r="H25" s="17">
        <f t="shared" si="4"/>
        <v>6.0501228808916292E-2</v>
      </c>
      <c r="I25" s="17">
        <f t="shared" si="5"/>
        <v>-4.2014625839425175E-2</v>
      </c>
      <c r="J25" s="15">
        <f t="shared" si="2"/>
        <v>-26.840203424999984</v>
      </c>
      <c r="K25" s="15">
        <f t="shared" si="6"/>
        <v>-1.4911224124999991</v>
      </c>
      <c r="L25" s="16">
        <v>40</v>
      </c>
      <c r="M25" s="18">
        <f t="shared" si="7"/>
        <v>0.45</v>
      </c>
      <c r="N25" s="16">
        <v>40</v>
      </c>
      <c r="O25" s="19">
        <f t="shared" ref="O25:P25" si="18">D25/7</f>
        <v>2.5714285714285716</v>
      </c>
      <c r="P25" s="19">
        <f t="shared" si="18"/>
        <v>0</v>
      </c>
      <c r="Q25" s="16">
        <f t="shared" si="9"/>
        <v>15</v>
      </c>
      <c r="R25" s="16"/>
      <c r="S25" s="27">
        <v>1.5111111111111111</v>
      </c>
      <c r="T25" s="2"/>
      <c r="U25" s="21"/>
      <c r="V25" s="22"/>
      <c r="W25" s="2">
        <v>10</v>
      </c>
      <c r="X25" s="23">
        <f t="shared" si="10"/>
        <v>0.55555555555555558</v>
      </c>
      <c r="Y25" s="24"/>
      <c r="Z25" s="2">
        <v>1</v>
      </c>
      <c r="AA25" s="2" t="s">
        <v>40</v>
      </c>
      <c r="AB25" s="25">
        <f t="shared" si="11"/>
        <v>-0.69</v>
      </c>
      <c r="AC25" s="26">
        <v>0.11249874999999998</v>
      </c>
      <c r="AD25" s="24">
        <f t="shared" si="12"/>
        <v>-4.1917034249999992</v>
      </c>
      <c r="AE25" s="24">
        <v>-6.88</v>
      </c>
      <c r="AF25" s="24">
        <v>-22.398</v>
      </c>
      <c r="AG25" s="24">
        <v>0</v>
      </c>
    </row>
    <row r="26" spans="1:33" ht="15.75" customHeight="1">
      <c r="A26" s="2" t="s">
        <v>55</v>
      </c>
      <c r="B26" s="2"/>
      <c r="C26" s="15">
        <f t="shared" si="3"/>
        <v>35.151935483870972</v>
      </c>
      <c r="D26" s="16">
        <v>31</v>
      </c>
      <c r="E26" s="16">
        <v>0</v>
      </c>
      <c r="F26" s="15">
        <v>1089.71</v>
      </c>
      <c r="G26" s="15">
        <v>-63.370000000000012</v>
      </c>
      <c r="H26" s="17">
        <f t="shared" si="4"/>
        <v>5.8153086601022301E-2</v>
      </c>
      <c r="I26" s="17">
        <f t="shared" si="5"/>
        <v>-0.14354603040028996</v>
      </c>
      <c r="J26" s="15">
        <f t="shared" si="2"/>
        <v>-156.42354478749996</v>
      </c>
      <c r="K26" s="15">
        <f t="shared" si="6"/>
        <v>-5.0459207995967734</v>
      </c>
      <c r="L26" s="16">
        <v>53</v>
      </c>
      <c r="M26" s="18">
        <f t="shared" si="7"/>
        <v>0.58490566037735847</v>
      </c>
      <c r="N26" s="16">
        <v>13</v>
      </c>
      <c r="O26" s="19">
        <f t="shared" ref="O26:P26" si="19">D26/7</f>
        <v>4.4285714285714288</v>
      </c>
      <c r="P26" s="19">
        <f t="shared" si="19"/>
        <v>0</v>
      </c>
      <c r="Q26" s="16">
        <f t="shared" si="9"/>
        <v>2</v>
      </c>
      <c r="R26" s="16"/>
      <c r="S26" s="27">
        <v>1.588235294117647</v>
      </c>
      <c r="T26" s="2">
        <v>115</v>
      </c>
      <c r="U26" s="21" t="s">
        <v>53</v>
      </c>
      <c r="V26" s="22" t="s">
        <v>53</v>
      </c>
      <c r="W26" s="2">
        <v>21</v>
      </c>
      <c r="X26" s="23">
        <f t="shared" si="10"/>
        <v>0.67741935483870963</v>
      </c>
      <c r="Y26" s="24"/>
      <c r="Z26" s="2">
        <v>0</v>
      </c>
      <c r="AA26" s="2" t="s">
        <v>40</v>
      </c>
      <c r="AB26" s="25">
        <f t="shared" si="11"/>
        <v>-0.69</v>
      </c>
      <c r="AC26" s="26">
        <v>0.11249874999999998</v>
      </c>
      <c r="AD26" s="24">
        <f t="shared" si="12"/>
        <v>-7.2190447874999979</v>
      </c>
      <c r="AE26" s="24">
        <v>-6.88</v>
      </c>
      <c r="AF26" s="24">
        <v>-25.768000000000001</v>
      </c>
      <c r="AG26" s="24">
        <v>0</v>
      </c>
    </row>
    <row r="27" spans="1:33" ht="15.75" customHeight="1">
      <c r="A27" s="2" t="s">
        <v>56</v>
      </c>
      <c r="B27" s="2"/>
      <c r="C27" s="15">
        <f t="shared" si="3"/>
        <v>37.99</v>
      </c>
      <c r="D27" s="16">
        <v>18</v>
      </c>
      <c r="E27" s="16">
        <v>0</v>
      </c>
      <c r="F27" s="15">
        <v>683.82</v>
      </c>
      <c r="G27" s="15">
        <v>-15.3</v>
      </c>
      <c r="H27" s="17">
        <f t="shared" si="4"/>
        <v>2.2374309028691759E-2</v>
      </c>
      <c r="I27" s="17">
        <f t="shared" si="5"/>
        <v>-3.7177992289637474E-2</v>
      </c>
      <c r="J27" s="15">
        <f t="shared" si="2"/>
        <v>-25.423054687499899</v>
      </c>
      <c r="K27" s="15">
        <f t="shared" si="6"/>
        <v>-1.4123919270833278</v>
      </c>
      <c r="L27" s="16">
        <v>29</v>
      </c>
      <c r="M27" s="18">
        <f t="shared" si="7"/>
        <v>0.62068965517241381</v>
      </c>
      <c r="N27" s="16">
        <v>100</v>
      </c>
      <c r="O27" s="19">
        <f t="shared" ref="O27:P27" si="20">D27/7</f>
        <v>2.5714285714285716</v>
      </c>
      <c r="P27" s="19">
        <f t="shared" si="20"/>
        <v>0</v>
      </c>
      <c r="Q27" s="16">
        <f t="shared" si="9"/>
        <v>38</v>
      </c>
      <c r="R27" s="16"/>
      <c r="S27" s="27">
        <v>1.352112676056338</v>
      </c>
      <c r="T27" s="2">
        <v>115</v>
      </c>
      <c r="U27" s="21" t="s">
        <v>53</v>
      </c>
      <c r="V27" s="22" t="s">
        <v>53</v>
      </c>
      <c r="W27" s="2">
        <v>5</v>
      </c>
      <c r="X27" s="23">
        <f t="shared" si="10"/>
        <v>0.27777777777777779</v>
      </c>
      <c r="Y27" s="24"/>
      <c r="Z27" s="2">
        <v>1</v>
      </c>
      <c r="AA27" s="2" t="s">
        <v>40</v>
      </c>
      <c r="AB27" s="25">
        <f t="shared" si="11"/>
        <v>-0.69</v>
      </c>
      <c r="AC27" s="26">
        <v>9.946469907407407E-2</v>
      </c>
      <c r="AD27" s="24">
        <f t="shared" si="12"/>
        <v>-3.7060546875</v>
      </c>
      <c r="AE27" s="24">
        <v>-6.88</v>
      </c>
      <c r="AF27" s="24">
        <v>-25.768000000000001</v>
      </c>
      <c r="AG27" s="24">
        <v>0</v>
      </c>
    </row>
    <row r="28" spans="1:33" ht="15.75" customHeight="1">
      <c r="A28" s="2" t="s">
        <v>57</v>
      </c>
      <c r="B28" s="2"/>
      <c r="C28" s="15">
        <f t="shared" si="3"/>
        <v>39.704285714285717</v>
      </c>
      <c r="D28" s="16">
        <v>14</v>
      </c>
      <c r="E28" s="16">
        <v>0</v>
      </c>
      <c r="F28" s="15">
        <v>555.86</v>
      </c>
      <c r="G28" s="15">
        <v>0</v>
      </c>
      <c r="H28" s="17">
        <f t="shared" si="4"/>
        <v>0</v>
      </c>
      <c r="I28" s="17">
        <f t="shared" si="5"/>
        <v>2.2535374052519205E-2</v>
      </c>
      <c r="J28" s="15">
        <f t="shared" si="2"/>
        <v>12.526513020833326</v>
      </c>
      <c r="K28" s="15">
        <f t="shared" si="6"/>
        <v>0.89475093005952322</v>
      </c>
      <c r="L28" s="16">
        <v>32</v>
      </c>
      <c r="M28" s="18">
        <f t="shared" si="7"/>
        <v>0.4375</v>
      </c>
      <c r="N28" s="16">
        <v>86</v>
      </c>
      <c r="O28" s="19">
        <f t="shared" ref="O28:P28" si="21">D28/7</f>
        <v>2</v>
      </c>
      <c r="P28" s="19">
        <f t="shared" si="21"/>
        <v>0</v>
      </c>
      <c r="Q28" s="16">
        <f t="shared" si="9"/>
        <v>43</v>
      </c>
      <c r="R28" s="16"/>
      <c r="S28" s="27">
        <v>1.705426356589147</v>
      </c>
      <c r="T28" s="2">
        <v>115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/>
      <c r="Z28" s="2">
        <v>0</v>
      </c>
      <c r="AA28" s="2" t="s">
        <v>40</v>
      </c>
      <c r="AB28" s="25">
        <f t="shared" si="11"/>
        <v>-0.69</v>
      </c>
      <c r="AC28" s="26">
        <v>9.946469907407407E-2</v>
      </c>
      <c r="AD28" s="24">
        <f t="shared" si="12"/>
        <v>-2.8824869791666665</v>
      </c>
      <c r="AE28" s="24">
        <v>-6.88</v>
      </c>
      <c r="AF28" s="24">
        <v>-25.768000000000001</v>
      </c>
      <c r="AG28" s="24">
        <v>0</v>
      </c>
    </row>
    <row r="29" spans="1:33" ht="15.75" customHeight="1">
      <c r="A29" s="2" t="s">
        <v>58</v>
      </c>
      <c r="B29" s="2"/>
      <c r="C29" s="15">
        <f t="shared" si="3"/>
        <v>39.99</v>
      </c>
      <c r="D29" s="16">
        <v>13</v>
      </c>
      <c r="E29" s="16">
        <v>0</v>
      </c>
      <c r="F29" s="15">
        <v>519.87</v>
      </c>
      <c r="G29" s="15">
        <v>0</v>
      </c>
      <c r="H29" s="17">
        <f t="shared" si="4"/>
        <v>0</v>
      </c>
      <c r="I29" s="17">
        <f t="shared" si="5"/>
        <v>2.844731365132943E-2</v>
      </c>
      <c r="J29" s="15">
        <f t="shared" si="2"/>
        <v>14.788904947916631</v>
      </c>
      <c r="K29" s="15">
        <f t="shared" si="6"/>
        <v>1.137608072916664</v>
      </c>
      <c r="L29" s="16">
        <v>39</v>
      </c>
      <c r="M29" s="18">
        <f t="shared" si="7"/>
        <v>0.33333333333333331</v>
      </c>
      <c r="N29" s="16">
        <v>58</v>
      </c>
      <c r="O29" s="19">
        <f t="shared" ref="O29:P29" si="22">D29/7</f>
        <v>1.8571428571428572</v>
      </c>
      <c r="P29" s="19">
        <f t="shared" si="22"/>
        <v>0</v>
      </c>
      <c r="Q29" s="16">
        <f t="shared" si="9"/>
        <v>31</v>
      </c>
      <c r="R29" s="16"/>
      <c r="S29" s="27">
        <v>2.532663316582914</v>
      </c>
      <c r="T29" s="2">
        <v>115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/>
      <c r="Z29" s="2">
        <v>0</v>
      </c>
      <c r="AA29" s="2" t="s">
        <v>40</v>
      </c>
      <c r="AB29" s="25">
        <f t="shared" si="11"/>
        <v>-0.69</v>
      </c>
      <c r="AC29" s="26">
        <v>9.946469907407407E-2</v>
      </c>
      <c r="AD29" s="24">
        <f t="shared" si="12"/>
        <v>-2.676595052083333</v>
      </c>
      <c r="AE29" s="24">
        <v>-6.88</v>
      </c>
      <c r="AF29" s="24">
        <v>-25.768000000000001</v>
      </c>
      <c r="AG29" s="24">
        <v>0</v>
      </c>
    </row>
    <row r="30" spans="1:33" ht="15.75" customHeight="1">
      <c r="A30" s="2" t="s">
        <v>59</v>
      </c>
      <c r="B30" s="2"/>
      <c r="C30" s="15">
        <f t="shared" si="3"/>
        <v>35.99111111111111</v>
      </c>
      <c r="D30" s="16">
        <v>9</v>
      </c>
      <c r="E30" s="16">
        <v>0</v>
      </c>
      <c r="F30" s="15">
        <v>323.92</v>
      </c>
      <c r="G30" s="15">
        <v>0</v>
      </c>
      <c r="H30" s="17">
        <f t="shared" si="4"/>
        <v>0</v>
      </c>
      <c r="I30" s="17">
        <f t="shared" si="5"/>
        <v>-6.2833500073320614E-2</v>
      </c>
      <c r="J30" s="15">
        <f t="shared" si="2"/>
        <v>-20.353027343750014</v>
      </c>
      <c r="K30" s="15">
        <f t="shared" si="6"/>
        <v>-2.2614474826388906</v>
      </c>
      <c r="L30" s="16">
        <v>31</v>
      </c>
      <c r="M30" s="18">
        <f t="shared" si="7"/>
        <v>0.29032258064516131</v>
      </c>
      <c r="N30" s="16">
        <v>60</v>
      </c>
      <c r="O30" s="19">
        <f t="shared" ref="O30:P30" si="23">D30/7</f>
        <v>1.2857142857142858</v>
      </c>
      <c r="P30" s="19">
        <f t="shared" si="23"/>
        <v>0</v>
      </c>
      <c r="Q30" s="16">
        <f t="shared" si="9"/>
        <v>46</v>
      </c>
      <c r="R30" s="16"/>
      <c r="S30" s="27">
        <v>1.928571428571429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Summary!A1:AD2000""),9,FALSE),"""")"),115)</f>
        <v>115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/>
      <c r="Z30" s="2">
        <v>0</v>
      </c>
      <c r="AA30" s="2" t="s">
        <v>40</v>
      </c>
      <c r="AB30" s="25">
        <f t="shared" si="11"/>
        <v>-0.69</v>
      </c>
      <c r="AC30" s="26">
        <v>9.946469907407407E-2</v>
      </c>
      <c r="AD30" s="24">
        <f t="shared" si="12"/>
        <v>-1.85302734375</v>
      </c>
      <c r="AE30" s="24">
        <v>-6.88</v>
      </c>
      <c r="AF30" s="24">
        <v>-25.768000000000001</v>
      </c>
      <c r="AG30" s="24">
        <v>0</v>
      </c>
    </row>
    <row r="31" spans="1:33" ht="15.75" customHeight="1">
      <c r="A31" s="2" t="s">
        <v>128</v>
      </c>
      <c r="B31" s="2"/>
      <c r="C31" s="35">
        <f t="shared" si="3"/>
        <v>29.707142857142856</v>
      </c>
      <c r="D31" s="16">
        <v>7</v>
      </c>
      <c r="E31" s="16">
        <v>0</v>
      </c>
      <c r="F31" s="15">
        <v>207.95</v>
      </c>
      <c r="G31" s="15">
        <v>0</v>
      </c>
      <c r="H31" s="17">
        <f t="shared" ref="H31" si="24">G31/F31*-1</f>
        <v>0</v>
      </c>
      <c r="I31" s="17">
        <f t="shared" ref="I31" si="25">J31/F31</f>
        <v>-0.25592567198645516</v>
      </c>
      <c r="J31" s="35">
        <f t="shared" ref="J31" si="26">F31*0.85+G31+AF31*D31+D31*AE31+AG31+AD31</f>
        <v>-53.219743489583344</v>
      </c>
      <c r="K31" s="35">
        <f t="shared" ref="K31" si="27">J31/D31</f>
        <v>-7.6028204985119059</v>
      </c>
      <c r="L31" s="16">
        <v>25</v>
      </c>
      <c r="M31" s="18">
        <f t="shared" si="7"/>
        <v>0.28000000000000003</v>
      </c>
      <c r="N31" s="16">
        <v>49</v>
      </c>
      <c r="O31" s="19">
        <f t="shared" ref="O31" si="28">D31/7</f>
        <v>1</v>
      </c>
      <c r="P31" s="19">
        <f t="shared" ref="P31" si="29">E31/7</f>
        <v>0</v>
      </c>
      <c r="Q31" s="16">
        <f t="shared" ref="Q31" si="30">ROUNDDOWN(N31/(O31+P31),0)</f>
        <v>49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1.6873156342182889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1">IFERROR(W31/D31,0)</f>
        <v>0</v>
      </c>
      <c r="Y31" s="24"/>
      <c r="Z31" s="2">
        <v>0</v>
      </c>
      <c r="AA31" s="2" t="s">
        <v>40</v>
      </c>
      <c r="AB31" s="25">
        <f t="shared" si="11"/>
        <v>-0.69</v>
      </c>
      <c r="AC31" s="26">
        <v>9.946469907407407E-2</v>
      </c>
      <c r="AD31" s="24">
        <f t="shared" si="12"/>
        <v>-1.4412434895833333</v>
      </c>
      <c r="AE31" s="24">
        <v>-6.88</v>
      </c>
      <c r="AF31" s="24">
        <v>-25.768000000000001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104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87.941176470588232</v>
      </c>
      <c r="D3" s="6">
        <f>SUM(D4:D99766)</f>
        <v>113</v>
      </c>
      <c r="E3" s="6"/>
      <c r="F3" s="5">
        <f t="shared" ref="F3:G3" si="0">SUM(F4:F99766)</f>
        <v>10810.94</v>
      </c>
      <c r="G3" s="5">
        <f t="shared" si="0"/>
        <v>-371.42000000000007</v>
      </c>
      <c r="H3" s="7">
        <f>G3/F3*-1</f>
        <v>3.4355939446523619E-2</v>
      </c>
      <c r="I3" s="7">
        <f ca="1">J3/F3</f>
        <v>6.7396498202746402E-2</v>
      </c>
      <c r="J3" s="5">
        <f ca="1">SUM(J4:J99766)</f>
        <v>728.61949827999922</v>
      </c>
      <c r="K3" s="5">
        <f ca="1">J3/D3</f>
        <v>6.4479601617699043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59</v>
      </c>
      <c r="X3" s="13">
        <f>AVERAGE(X4:X99766)</f>
        <v>0.54864163614163608</v>
      </c>
      <c r="Y3" s="11">
        <f>ROUND(AVERAGE(Y4:Y99766),2)</f>
        <v>9.42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SKUs!B2:BZ3000""),48,FALSE),"""")*-1"),-64.87)</f>
        <v>-64.87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101.99</v>
      </c>
      <c r="D18" s="16">
        <v>1</v>
      </c>
      <c r="E18" s="16">
        <v>0</v>
      </c>
      <c r="F18" s="15">
        <v>101.99</v>
      </c>
      <c r="G18" s="15">
        <v>-4.3500000000000014</v>
      </c>
      <c r="H18" s="17">
        <f t="shared" ref="H18:H30" si="3">G18/F18*-1</f>
        <v>4.2651240317678217E-2</v>
      </c>
      <c r="I18" s="17">
        <f t="shared" ref="I18:I30" si="4">J18/F18</f>
        <v>0.16196191352093334</v>
      </c>
      <c r="J18" s="15">
        <f t="shared" ref="J18:J30" si="5">F18*0.85+G18+AF18*D18+D18*AE18+AG18+AD18</f>
        <v>16.518495559999991</v>
      </c>
      <c r="K18" s="15">
        <f t="shared" ref="K18:K30" si="6">J18/D18</f>
        <v>16.518495559999991</v>
      </c>
      <c r="L18" s="16">
        <v>4</v>
      </c>
      <c r="M18" s="18">
        <f t="shared" ref="M18:M31" si="7">IFERROR(D18/L18,"-")</f>
        <v>0.25</v>
      </c>
      <c r="N18" s="16">
        <v>0</v>
      </c>
      <c r="O18" s="19">
        <f t="shared" ref="O18:P18" si="8">D18/7</f>
        <v>0.14285714285714285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1</v>
      </c>
      <c r="X18" s="23">
        <f t="shared" ref="X18:X30" si="10">IFERROR(W18/D18,0)</f>
        <v>1</v>
      </c>
      <c r="Y18" s="24">
        <f t="shared" ref="Y18:Y30" si="11">IFERROR(G18/(W18+Z18)*-1,0)</f>
        <v>4.3500000000000014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0.32029199999999997</v>
      </c>
      <c r="AD18" s="24">
        <f t="shared" ref="AD18:AD31" si="13">IFERROR(AB18*AC18*D18*3,0)</f>
        <v>-0.66300443999999992</v>
      </c>
      <c r="AE18" s="24">
        <v>-10.74</v>
      </c>
      <c r="AF18" s="24">
        <v>-54.42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101.99</v>
      </c>
      <c r="D19" s="28">
        <v>6</v>
      </c>
      <c r="E19" s="16">
        <v>0</v>
      </c>
      <c r="F19" s="15">
        <v>611.93999999999994</v>
      </c>
      <c r="G19" s="15">
        <v>-12.42</v>
      </c>
      <c r="H19" s="17">
        <f t="shared" si="3"/>
        <v>2.0296107461515837E-2</v>
      </c>
      <c r="I19" s="17">
        <f t="shared" ca="1" si="4"/>
        <v>8.1856020786351361E-2</v>
      </c>
      <c r="J19" s="15">
        <f t="shared" ca="1" si="5"/>
        <v>50.09097335999985</v>
      </c>
      <c r="K19" s="15">
        <f t="shared" ca="1" si="6"/>
        <v>8.3484955599999751</v>
      </c>
      <c r="L19" s="16">
        <v>17</v>
      </c>
      <c r="M19" s="18">
        <f t="shared" si="7"/>
        <v>0.35294117647058826</v>
      </c>
      <c r="N19" s="16">
        <v>71</v>
      </c>
      <c r="O19" s="19">
        <f t="shared" ref="O19:P19" si="14">D19/7</f>
        <v>0.8571428571428571</v>
      </c>
      <c r="P19" s="19">
        <f t="shared" si="14"/>
        <v>0</v>
      </c>
      <c r="Q19" s="16">
        <f t="shared" si="9"/>
        <v>82</v>
      </c>
      <c r="R19" s="16"/>
      <c r="S19" s="27">
        <v>0.29166666666666669</v>
      </c>
      <c r="T19" s="2"/>
      <c r="U19" s="21"/>
      <c r="V19" s="22"/>
      <c r="W19" s="2">
        <v>4</v>
      </c>
      <c r="X19" s="23">
        <f t="shared" si="10"/>
        <v>0.66666666666666663</v>
      </c>
      <c r="Y19" s="24">
        <f t="shared" si="11"/>
        <v>2.484</v>
      </c>
      <c r="Z19" s="2">
        <v>1</v>
      </c>
      <c r="AA19" s="2" t="s">
        <v>40</v>
      </c>
      <c r="AB19" s="25">
        <f t="shared" si="12"/>
        <v>-0.69</v>
      </c>
      <c r="AC19" s="26">
        <v>0.32029199999999997</v>
      </c>
      <c r="AD19" s="24">
        <f t="shared" si="13"/>
        <v>-3.9780266399999995</v>
      </c>
      <c r="AE19" s="24">
        <v>-10.74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SKUs!B2:BZ3000""),48,false),"""")*-1"),-64.87)</f>
        <v>-64.87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102.10111111111111</v>
      </c>
      <c r="D20" s="16">
        <v>9</v>
      </c>
      <c r="E20" s="16">
        <v>0</v>
      </c>
      <c r="F20" s="15">
        <v>918.91</v>
      </c>
      <c r="G20" s="15">
        <v>-20.61</v>
      </c>
      <c r="H20" s="17">
        <f t="shared" si="3"/>
        <v>2.2428747102545409E-2</v>
      </c>
      <c r="I20" s="17">
        <f t="shared" si="4"/>
        <v>0.18288674629724341</v>
      </c>
      <c r="J20" s="15">
        <f t="shared" si="5"/>
        <v>168.05646003999993</v>
      </c>
      <c r="K20" s="15">
        <f t="shared" si="6"/>
        <v>18.672940004444438</v>
      </c>
      <c r="L20" s="16">
        <v>20</v>
      </c>
      <c r="M20" s="18">
        <f t="shared" si="7"/>
        <v>0.45</v>
      </c>
      <c r="N20" s="16">
        <v>62</v>
      </c>
      <c r="O20" s="19">
        <f t="shared" ref="O20:P20" si="15">D20/7</f>
        <v>1.2857142857142858</v>
      </c>
      <c r="P20" s="19">
        <f t="shared" si="15"/>
        <v>0</v>
      </c>
      <c r="Q20" s="16">
        <f t="shared" si="9"/>
        <v>48</v>
      </c>
      <c r="R20" s="16"/>
      <c r="S20" s="27">
        <v>0.703125</v>
      </c>
      <c r="T20" s="2"/>
      <c r="U20" s="21"/>
      <c r="V20" s="22"/>
      <c r="W20" s="2">
        <v>3</v>
      </c>
      <c r="X20" s="23">
        <f t="shared" si="10"/>
        <v>0.33333333333333331</v>
      </c>
      <c r="Y20" s="24">
        <f t="shared" si="11"/>
        <v>6.87</v>
      </c>
      <c r="Z20" s="2">
        <v>0</v>
      </c>
      <c r="AA20" s="2" t="s">
        <v>40</v>
      </c>
      <c r="AB20" s="25">
        <f t="shared" si="12"/>
        <v>-0.69</v>
      </c>
      <c r="AC20" s="26">
        <v>0.32029199999999997</v>
      </c>
      <c r="AD20" s="24">
        <f t="shared" si="13"/>
        <v>-5.9670399599999993</v>
      </c>
      <c r="AE20" s="24">
        <v>-10.74</v>
      </c>
      <c r="AF20" s="24">
        <v>-54.42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103.89000000000001</v>
      </c>
      <c r="D21" s="16">
        <v>10</v>
      </c>
      <c r="E21" s="16">
        <v>0</v>
      </c>
      <c r="F21" s="15">
        <v>1038.9000000000001</v>
      </c>
      <c r="G21" s="15">
        <v>-24.9</v>
      </c>
      <c r="H21" s="17">
        <f t="shared" si="3"/>
        <v>2.3967658099913365E-2</v>
      </c>
      <c r="I21" s="17">
        <f t="shared" si="4"/>
        <v>0.19244870112619117</v>
      </c>
      <c r="J21" s="15">
        <f t="shared" si="5"/>
        <v>199.93495560000002</v>
      </c>
      <c r="K21" s="15">
        <f t="shared" si="6"/>
        <v>19.993495560000003</v>
      </c>
      <c r="L21" s="16">
        <v>23</v>
      </c>
      <c r="M21" s="18">
        <f t="shared" si="7"/>
        <v>0.43478260869565216</v>
      </c>
      <c r="N21" s="16">
        <v>50</v>
      </c>
      <c r="O21" s="19">
        <f t="shared" ref="O21:P21" si="16">D21/7</f>
        <v>1.4285714285714286</v>
      </c>
      <c r="P21" s="19">
        <f t="shared" si="16"/>
        <v>0</v>
      </c>
      <c r="Q21" s="16">
        <f t="shared" si="9"/>
        <v>35</v>
      </c>
      <c r="R21" s="16"/>
      <c r="S21" s="27">
        <v>1.3888888888888891</v>
      </c>
      <c r="T21" s="2"/>
      <c r="U21" s="21"/>
      <c r="V21" s="22"/>
      <c r="W21" s="2">
        <v>7</v>
      </c>
      <c r="X21" s="23">
        <f t="shared" si="10"/>
        <v>0.7</v>
      </c>
      <c r="Y21" s="24">
        <f t="shared" si="11"/>
        <v>3.5571428571428569</v>
      </c>
      <c r="Z21" s="2">
        <v>0</v>
      </c>
      <c r="AA21" s="2" t="s">
        <v>40</v>
      </c>
      <c r="AB21" s="25">
        <f t="shared" si="12"/>
        <v>-0.69</v>
      </c>
      <c r="AC21" s="26">
        <v>0.32029199999999997</v>
      </c>
      <c r="AD21" s="24">
        <f t="shared" si="13"/>
        <v>-6.6300443999999992</v>
      </c>
      <c r="AE21" s="24">
        <v>-10.74</v>
      </c>
      <c r="AF21" s="24">
        <v>-54.42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103.99000000000001</v>
      </c>
      <c r="D22" s="16">
        <v>10</v>
      </c>
      <c r="E22" s="16">
        <v>0</v>
      </c>
      <c r="F22" s="15">
        <v>1039.9000000000001</v>
      </c>
      <c r="G22" s="15">
        <v>-33.700000000000003</v>
      </c>
      <c r="H22" s="17">
        <f t="shared" si="3"/>
        <v>3.2406962207904608E-2</v>
      </c>
      <c r="I22" s="17">
        <f t="shared" ca="1" si="4"/>
        <v>8.4128238869122005E-2</v>
      </c>
      <c r="J22" s="15">
        <f t="shared" ca="1" si="5"/>
        <v>87.484955599999978</v>
      </c>
      <c r="K22" s="15">
        <f t="shared" ca="1" si="6"/>
        <v>8.7484955599999985</v>
      </c>
      <c r="L22" s="16">
        <v>27</v>
      </c>
      <c r="M22" s="18">
        <f t="shared" si="7"/>
        <v>0.37037037037037035</v>
      </c>
      <c r="N22" s="16">
        <v>40</v>
      </c>
      <c r="O22" s="19">
        <f t="shared" ref="O22:P22" si="17">D22/7</f>
        <v>1.4285714285714286</v>
      </c>
      <c r="P22" s="19">
        <f t="shared" si="17"/>
        <v>0</v>
      </c>
      <c r="Q22" s="16">
        <f t="shared" si="9"/>
        <v>28</v>
      </c>
      <c r="R22" s="16"/>
      <c r="S22" s="27">
        <v>0.82258064516129026</v>
      </c>
      <c r="T22" s="2"/>
      <c r="U22" s="21"/>
      <c r="V22" s="22"/>
      <c r="W22" s="2">
        <v>4</v>
      </c>
      <c r="X22" s="23">
        <f t="shared" si="10"/>
        <v>0.4</v>
      </c>
      <c r="Y22" s="24">
        <f t="shared" si="11"/>
        <v>8.4250000000000007</v>
      </c>
      <c r="Z22" s="2">
        <v>0</v>
      </c>
      <c r="AA22" s="2" t="s">
        <v>40</v>
      </c>
      <c r="AB22" s="25">
        <f t="shared" si="12"/>
        <v>-0.69</v>
      </c>
      <c r="AC22" s="26">
        <v>0.32029199999999997</v>
      </c>
      <c r="AD22" s="24">
        <f t="shared" si="13"/>
        <v>-6.6300443999999992</v>
      </c>
      <c r="AE22" s="24">
        <v>-10.74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SKUs!B2:BZ3000""),48,false),"""")*-1"),-64.87)</f>
        <v>-64.87</v>
      </c>
      <c r="AG22" s="24">
        <v>0</v>
      </c>
    </row>
    <row r="23" spans="1:33" ht="15.75" customHeight="1">
      <c r="A23" s="2" t="s">
        <v>51</v>
      </c>
      <c r="B23" s="2"/>
      <c r="C23" s="15">
        <f t="shared" si="2"/>
        <v>103.99</v>
      </c>
      <c r="D23" s="16">
        <v>8</v>
      </c>
      <c r="E23" s="16">
        <v>0</v>
      </c>
      <c r="F23" s="15">
        <v>831.92</v>
      </c>
      <c r="G23" s="15">
        <v>-31.93</v>
      </c>
      <c r="H23" s="17">
        <f t="shared" si="3"/>
        <v>3.8381094335993848E-2</v>
      </c>
      <c r="I23" s="17">
        <f t="shared" si="4"/>
        <v>0.17864453851331855</v>
      </c>
      <c r="J23" s="15">
        <f t="shared" si="5"/>
        <v>148.61796447999996</v>
      </c>
      <c r="K23" s="15">
        <f t="shared" si="6"/>
        <v>18.577245559999994</v>
      </c>
      <c r="L23" s="16">
        <v>24</v>
      </c>
      <c r="M23" s="18">
        <f t="shared" si="7"/>
        <v>0.33333333333333331</v>
      </c>
      <c r="N23" s="16">
        <v>32</v>
      </c>
      <c r="O23" s="19">
        <f t="shared" ref="O23:P23" si="18">D23/7</f>
        <v>1.1428571428571428</v>
      </c>
      <c r="P23" s="19">
        <f t="shared" si="18"/>
        <v>0</v>
      </c>
      <c r="Q23" s="16">
        <f t="shared" si="9"/>
        <v>28</v>
      </c>
      <c r="R23" s="16"/>
      <c r="S23" s="27">
        <v>1.115044247787611</v>
      </c>
      <c r="T23" s="2"/>
      <c r="U23" s="21"/>
      <c r="V23" s="22"/>
      <c r="W23" s="2">
        <v>4</v>
      </c>
      <c r="X23" s="23">
        <f t="shared" si="10"/>
        <v>0.5</v>
      </c>
      <c r="Y23" s="24">
        <f t="shared" si="11"/>
        <v>7.9824999999999999</v>
      </c>
      <c r="Z23" s="2">
        <v>0</v>
      </c>
      <c r="AA23" s="2" t="s">
        <v>40</v>
      </c>
      <c r="AB23" s="25">
        <f t="shared" si="12"/>
        <v>-0.69</v>
      </c>
      <c r="AC23" s="26">
        <v>0.32029199999999997</v>
      </c>
      <c r="AD23" s="24">
        <f t="shared" si="13"/>
        <v>-5.3040355199999993</v>
      </c>
      <c r="AE23" s="24">
        <v>-10.74</v>
      </c>
      <c r="AF23" s="24">
        <v>-54.42</v>
      </c>
      <c r="AG23" s="24">
        <v>0</v>
      </c>
    </row>
    <row r="24" spans="1:33" ht="15.75" customHeight="1">
      <c r="A24" s="2" t="s">
        <v>52</v>
      </c>
      <c r="B24" s="2"/>
      <c r="C24" s="15">
        <f t="shared" si="2"/>
        <v>57.772222222222211</v>
      </c>
      <c r="D24" s="16">
        <v>9</v>
      </c>
      <c r="E24" s="16">
        <v>0</v>
      </c>
      <c r="F24" s="15">
        <v>519.94999999999993</v>
      </c>
      <c r="G24" s="15">
        <v>-32.130000000000003</v>
      </c>
      <c r="H24" s="17">
        <f t="shared" si="3"/>
        <v>6.17944033080104E-2</v>
      </c>
      <c r="I24" s="17">
        <f t="shared" si="4"/>
        <v>-0.33626221744398527</v>
      </c>
      <c r="J24" s="15">
        <f t="shared" si="5"/>
        <v>-174.83953996000011</v>
      </c>
      <c r="K24" s="15">
        <f t="shared" si="6"/>
        <v>-19.426615551111123</v>
      </c>
      <c r="L24" s="16">
        <v>28</v>
      </c>
      <c r="M24" s="18">
        <f t="shared" si="7"/>
        <v>0.32142857142857145</v>
      </c>
      <c r="N24" s="16">
        <v>19</v>
      </c>
      <c r="O24" s="19">
        <f t="shared" ref="O24:P24" si="19">D24/7</f>
        <v>1.2857142857142858</v>
      </c>
      <c r="P24" s="19">
        <f t="shared" si="19"/>
        <v>0</v>
      </c>
      <c r="Q24" s="16">
        <f t="shared" si="9"/>
        <v>14</v>
      </c>
      <c r="R24" s="16"/>
      <c r="S24" s="27">
        <v>2.4827586206896548</v>
      </c>
      <c r="T24" s="2">
        <v>52</v>
      </c>
      <c r="U24" s="21">
        <v>26</v>
      </c>
      <c r="V24" s="22" t="s">
        <v>53</v>
      </c>
      <c r="W24" s="2">
        <v>3</v>
      </c>
      <c r="X24" s="23">
        <f t="shared" si="10"/>
        <v>0.33333333333333331</v>
      </c>
      <c r="Y24" s="24">
        <f t="shared" si="11"/>
        <v>10.71</v>
      </c>
      <c r="Z24" s="2">
        <v>0</v>
      </c>
      <c r="AA24" s="2" t="s">
        <v>40</v>
      </c>
      <c r="AB24" s="25">
        <f t="shared" si="12"/>
        <v>-0.69</v>
      </c>
      <c r="AC24" s="26">
        <v>0.32029199999999997</v>
      </c>
      <c r="AD24" s="24">
        <f t="shared" si="13"/>
        <v>-5.9670399599999993</v>
      </c>
      <c r="AE24" s="24">
        <v>-9.8800000000000008</v>
      </c>
      <c r="AF24" s="24">
        <v>-54.42</v>
      </c>
      <c r="AG24" s="24">
        <v>0</v>
      </c>
    </row>
    <row r="25" spans="1:33" ht="15.75" customHeight="1">
      <c r="A25" s="2" t="s">
        <v>54</v>
      </c>
      <c r="B25" s="2"/>
      <c r="C25" s="15">
        <f t="shared" si="2"/>
        <v>103.99</v>
      </c>
      <c r="D25" s="16">
        <v>8</v>
      </c>
      <c r="E25" s="16">
        <v>0</v>
      </c>
      <c r="F25" s="15">
        <v>831.92</v>
      </c>
      <c r="G25" s="15">
        <v>-25.61</v>
      </c>
      <c r="H25" s="17">
        <f t="shared" si="3"/>
        <v>3.0784210020194252E-2</v>
      </c>
      <c r="I25" s="17">
        <f t="shared" si="4"/>
        <v>0.19451144879315307</v>
      </c>
      <c r="J25" s="15">
        <f t="shared" si="5"/>
        <v>161.81796447999989</v>
      </c>
      <c r="K25" s="15">
        <f t="shared" si="6"/>
        <v>20.227245559999986</v>
      </c>
      <c r="L25" s="16">
        <v>23</v>
      </c>
      <c r="M25" s="18">
        <f t="shared" si="7"/>
        <v>0.34782608695652173</v>
      </c>
      <c r="N25" s="16">
        <v>11</v>
      </c>
      <c r="O25" s="19">
        <f t="shared" ref="O25:P25" si="20">D25/7</f>
        <v>1.1428571428571428</v>
      </c>
      <c r="P25" s="19">
        <f t="shared" si="20"/>
        <v>0</v>
      </c>
      <c r="Q25" s="16">
        <f t="shared" si="9"/>
        <v>9</v>
      </c>
      <c r="R25" s="16"/>
      <c r="S25" s="27">
        <v>3.7538461538461538</v>
      </c>
      <c r="T25" s="2"/>
      <c r="U25" s="21"/>
      <c r="V25" s="22"/>
      <c r="W25" s="2">
        <v>1</v>
      </c>
      <c r="X25" s="23">
        <f t="shared" si="10"/>
        <v>0.125</v>
      </c>
      <c r="Y25" s="24">
        <f t="shared" si="11"/>
        <v>25.61</v>
      </c>
      <c r="Z25" s="2">
        <v>0</v>
      </c>
      <c r="AA25" s="2" t="s">
        <v>40</v>
      </c>
      <c r="AB25" s="25">
        <f t="shared" si="12"/>
        <v>-0.69</v>
      </c>
      <c r="AC25" s="26">
        <v>0.32029199999999997</v>
      </c>
      <c r="AD25" s="24">
        <f t="shared" si="13"/>
        <v>-5.3040355199999993</v>
      </c>
      <c r="AE25" s="24">
        <v>-9.8800000000000008</v>
      </c>
      <c r="AF25" s="24">
        <v>-54.42</v>
      </c>
      <c r="AG25" s="24">
        <v>0</v>
      </c>
    </row>
    <row r="26" spans="1:33" ht="15.75" customHeight="1">
      <c r="A26" s="2" t="s">
        <v>55</v>
      </c>
      <c r="B26" s="2"/>
      <c r="C26" s="15">
        <f t="shared" si="2"/>
        <v>103.99</v>
      </c>
      <c r="D26" s="16">
        <v>1</v>
      </c>
      <c r="E26" s="16">
        <v>0</v>
      </c>
      <c r="F26" s="15">
        <v>103.99</v>
      </c>
      <c r="G26" s="15">
        <v>-30.72</v>
      </c>
      <c r="H26" s="17">
        <f t="shared" si="3"/>
        <v>0.29541302048273871</v>
      </c>
      <c r="I26" s="17">
        <f t="shared" si="4"/>
        <v>-0.17060779344167723</v>
      </c>
      <c r="J26" s="15">
        <f t="shared" si="5"/>
        <v>-17.741504440000014</v>
      </c>
      <c r="K26" s="15">
        <f t="shared" si="6"/>
        <v>-17.741504440000014</v>
      </c>
      <c r="L26" s="16">
        <v>24</v>
      </c>
      <c r="M26" s="18">
        <f t="shared" si="7"/>
        <v>4.1666666666666664E-2</v>
      </c>
      <c r="N26" s="16">
        <v>7</v>
      </c>
      <c r="O26" s="19">
        <f t="shared" ref="O26:P26" si="21">D26/7</f>
        <v>0.14285714285714285</v>
      </c>
      <c r="P26" s="19">
        <f t="shared" si="21"/>
        <v>0</v>
      </c>
      <c r="Q26" s="16">
        <f t="shared" si="9"/>
        <v>49</v>
      </c>
      <c r="R26" s="16"/>
      <c r="S26" s="27">
        <v>1.893129770992366</v>
      </c>
      <c r="T26" s="2">
        <v>52</v>
      </c>
      <c r="U26" s="21">
        <v>26</v>
      </c>
      <c r="V26" s="22" t="s">
        <v>53</v>
      </c>
      <c r="W26" s="2">
        <v>1</v>
      </c>
      <c r="X26" s="23">
        <f t="shared" si="10"/>
        <v>1</v>
      </c>
      <c r="Y26" s="24">
        <f t="shared" si="11"/>
        <v>30.72</v>
      </c>
      <c r="Z26" s="2">
        <v>0</v>
      </c>
      <c r="AA26" s="2" t="s">
        <v>40</v>
      </c>
      <c r="AB26" s="25">
        <f t="shared" si="12"/>
        <v>-0.69</v>
      </c>
      <c r="AC26" s="26">
        <v>0.32029199999999997</v>
      </c>
      <c r="AD26" s="24">
        <f t="shared" si="13"/>
        <v>-0.66300443999999992</v>
      </c>
      <c r="AE26" s="24">
        <v>-9.8800000000000008</v>
      </c>
      <c r="AF26" s="24">
        <v>-64.87</v>
      </c>
      <c r="AG26" s="24">
        <v>0</v>
      </c>
    </row>
    <row r="27" spans="1:33" ht="15.75" customHeight="1">
      <c r="A27" s="2" t="s">
        <v>56</v>
      </c>
      <c r="B27" s="2"/>
      <c r="C27" s="15">
        <f t="shared" si="2"/>
        <v>77.992500000000007</v>
      </c>
      <c r="D27" s="16">
        <v>4</v>
      </c>
      <c r="E27" s="16">
        <v>0</v>
      </c>
      <c r="F27" s="15">
        <v>311.97000000000003</v>
      </c>
      <c r="G27" s="15">
        <v>-11.99</v>
      </c>
      <c r="H27" s="17">
        <f t="shared" si="3"/>
        <v>3.843318267782158E-2</v>
      </c>
      <c r="I27" s="17">
        <f t="shared" si="4"/>
        <v>-0.15535954662307275</v>
      </c>
      <c r="J27" s="15">
        <f t="shared" si="5"/>
        <v>-48.467517760000007</v>
      </c>
      <c r="K27" s="15">
        <f t="shared" si="6"/>
        <v>-12.116879440000002</v>
      </c>
      <c r="L27" s="16">
        <v>13</v>
      </c>
      <c r="M27" s="18">
        <f t="shared" si="7"/>
        <v>0.30769230769230771</v>
      </c>
      <c r="N27" s="16">
        <v>119</v>
      </c>
      <c r="O27" s="19">
        <f t="shared" ref="O27:P27" si="22">D27/7</f>
        <v>0.5714285714285714</v>
      </c>
      <c r="P27" s="19">
        <f t="shared" si="22"/>
        <v>0</v>
      </c>
      <c r="Q27" s="16">
        <f t="shared" si="9"/>
        <v>208</v>
      </c>
      <c r="R27" s="16"/>
      <c r="S27" s="27">
        <v>1.123404255319149</v>
      </c>
      <c r="T27" s="2">
        <v>26</v>
      </c>
      <c r="U27" s="21">
        <v>44384</v>
      </c>
      <c r="V27" s="22" t="s">
        <v>53</v>
      </c>
      <c r="W27" s="2">
        <v>1</v>
      </c>
      <c r="X27" s="23">
        <f t="shared" si="10"/>
        <v>0.25</v>
      </c>
      <c r="Y27" s="24">
        <f t="shared" si="11"/>
        <v>11.99</v>
      </c>
      <c r="Z27" s="2">
        <v>0</v>
      </c>
      <c r="AA27" s="2" t="s">
        <v>40</v>
      </c>
      <c r="AB27" s="25">
        <f t="shared" si="12"/>
        <v>-0.69</v>
      </c>
      <c r="AC27" s="26">
        <v>0.32029199999999997</v>
      </c>
      <c r="AD27" s="24">
        <f t="shared" si="13"/>
        <v>-2.6520177599999997</v>
      </c>
      <c r="AE27" s="24">
        <v>-9.8800000000000008</v>
      </c>
      <c r="AF27" s="24">
        <v>-64.87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99.99</v>
      </c>
      <c r="D28" s="16">
        <v>6</v>
      </c>
      <c r="E28" s="16">
        <v>0</v>
      </c>
      <c r="F28" s="15">
        <v>599.93999999999994</v>
      </c>
      <c r="G28" s="15">
        <v>-24.15</v>
      </c>
      <c r="H28" s="17">
        <f t="shared" si="3"/>
        <v>4.0254025402540257E-2</v>
      </c>
      <c r="I28" s="17">
        <f t="shared" si="4"/>
        <v>5.5540509650965027E-2</v>
      </c>
      <c r="J28" s="15">
        <f t="shared" si="5"/>
        <v>33.320973359999954</v>
      </c>
      <c r="K28" s="15">
        <f t="shared" si="6"/>
        <v>5.553495559999992</v>
      </c>
      <c r="L28" s="16">
        <v>28</v>
      </c>
      <c r="M28" s="18">
        <f t="shared" si="7"/>
        <v>0.21428571428571427</v>
      </c>
      <c r="N28" s="16">
        <v>108</v>
      </c>
      <c r="O28" s="19">
        <f t="shared" ref="O28:P28" si="23">D28/7</f>
        <v>0.8571428571428571</v>
      </c>
      <c r="P28" s="19">
        <f t="shared" si="23"/>
        <v>0</v>
      </c>
      <c r="Q28" s="16">
        <f t="shared" si="9"/>
        <v>126</v>
      </c>
      <c r="R28" s="16"/>
      <c r="S28" s="27">
        <v>1.339712918660287</v>
      </c>
      <c r="T28" s="2">
        <v>0</v>
      </c>
      <c r="U28" s="21" t="s">
        <v>53</v>
      </c>
      <c r="V28" s="22" t="s">
        <v>53</v>
      </c>
      <c r="W28" s="2">
        <v>2</v>
      </c>
      <c r="X28" s="23">
        <f t="shared" si="10"/>
        <v>0.33333333333333331</v>
      </c>
      <c r="Y28" s="24">
        <f t="shared" si="11"/>
        <v>4.83</v>
      </c>
      <c r="Z28" s="2">
        <v>3</v>
      </c>
      <c r="AA28" s="2" t="s">
        <v>40</v>
      </c>
      <c r="AB28" s="25">
        <f t="shared" si="12"/>
        <v>-0.69</v>
      </c>
      <c r="AC28" s="26">
        <v>0.32029199999999997</v>
      </c>
      <c r="AD28" s="24">
        <f t="shared" si="13"/>
        <v>-3.9780266399999995</v>
      </c>
      <c r="AE28" s="24">
        <v>-9.8800000000000008</v>
      </c>
      <c r="AF28" s="24">
        <v>-64.87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94.435000000000002</v>
      </c>
      <c r="D29" s="16">
        <v>18</v>
      </c>
      <c r="E29" s="16">
        <v>0</v>
      </c>
      <c r="F29" s="15">
        <v>1699.83</v>
      </c>
      <c r="G29" s="15">
        <v>-43.42</v>
      </c>
      <c r="H29" s="17">
        <f t="shared" si="3"/>
        <v>2.5543730843672605E-2</v>
      </c>
      <c r="I29" s="17">
        <f t="shared" si="4"/>
        <v>2.5885776860038789E-2</v>
      </c>
      <c r="J29" s="15">
        <f t="shared" si="5"/>
        <v>44.001420079999733</v>
      </c>
      <c r="K29" s="15">
        <f t="shared" si="6"/>
        <v>2.4445233377777629</v>
      </c>
      <c r="L29" s="16">
        <v>53</v>
      </c>
      <c r="M29" s="18">
        <f t="shared" si="7"/>
        <v>0.33962264150943394</v>
      </c>
      <c r="N29" s="16">
        <v>88</v>
      </c>
      <c r="O29" s="19">
        <f t="shared" ref="O29:P29" si="24">D29/7</f>
        <v>2.5714285714285716</v>
      </c>
      <c r="P29" s="19">
        <f t="shared" si="24"/>
        <v>0</v>
      </c>
      <c r="Q29" s="16">
        <f t="shared" si="9"/>
        <v>34</v>
      </c>
      <c r="R29" s="16"/>
      <c r="S29" s="27">
        <v>2.2469135802469138</v>
      </c>
      <c r="T29" s="2">
        <v>0</v>
      </c>
      <c r="U29" s="21" t="s">
        <v>53</v>
      </c>
      <c r="V29" s="22" t="s">
        <v>53</v>
      </c>
      <c r="W29" s="2">
        <v>14</v>
      </c>
      <c r="X29" s="23">
        <f t="shared" si="10"/>
        <v>0.77777777777777779</v>
      </c>
      <c r="Y29" s="24">
        <f t="shared" si="11"/>
        <v>3.1014285714285714</v>
      </c>
      <c r="Z29" s="2">
        <v>0</v>
      </c>
      <c r="AA29" s="2" t="s">
        <v>40</v>
      </c>
      <c r="AB29" s="25">
        <f t="shared" si="12"/>
        <v>-0.69</v>
      </c>
      <c r="AC29" s="26">
        <v>0.32029199999999997</v>
      </c>
      <c r="AD29" s="24">
        <f t="shared" si="13"/>
        <v>-11.934079919999999</v>
      </c>
      <c r="AE29" s="24">
        <v>-9.8800000000000008</v>
      </c>
      <c r="AF29" s="24">
        <v>-64.87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92.298461538461552</v>
      </c>
      <c r="D30" s="16">
        <v>13</v>
      </c>
      <c r="E30" s="16">
        <v>0</v>
      </c>
      <c r="F30" s="15">
        <v>1199.8800000000001</v>
      </c>
      <c r="G30" s="15">
        <v>-43.150000000000013</v>
      </c>
      <c r="H30" s="17">
        <f t="shared" si="3"/>
        <v>3.596192952628597E-2</v>
      </c>
      <c r="I30" s="17">
        <f t="shared" si="4"/>
        <v>-3.0178498849885056E-3</v>
      </c>
      <c r="J30" s="15">
        <f t="shared" si="5"/>
        <v>-3.6210577200000085</v>
      </c>
      <c r="K30" s="15">
        <f t="shared" si="6"/>
        <v>-0.27854290153846217</v>
      </c>
      <c r="L30" s="16">
        <v>42</v>
      </c>
      <c r="M30" s="18">
        <f t="shared" si="7"/>
        <v>0.30952380952380953</v>
      </c>
      <c r="N30" s="16">
        <v>74</v>
      </c>
      <c r="O30" s="19">
        <f t="shared" ref="O30:P30" si="25">D30/7</f>
        <v>1.8571428571428572</v>
      </c>
      <c r="P30" s="19">
        <f t="shared" si="25"/>
        <v>0</v>
      </c>
      <c r="Q30" s="16">
        <f t="shared" si="9"/>
        <v>39</v>
      </c>
      <c r="R30" s="16"/>
      <c r="S30" s="27">
        <v>1.86046511627907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Summary!A1:AD2000""),9,FALSE),"""")"),0)</f>
        <v>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6</v>
      </c>
      <c r="X30" s="23">
        <f t="shared" si="10"/>
        <v>0.46153846153846156</v>
      </c>
      <c r="Y30" s="24">
        <f t="shared" si="11"/>
        <v>7.1916666666666691</v>
      </c>
      <c r="Z30" s="2">
        <v>0</v>
      </c>
      <c r="AA30" s="2" t="s">
        <v>40</v>
      </c>
      <c r="AB30" s="25">
        <f t="shared" si="12"/>
        <v>-0.69</v>
      </c>
      <c r="AC30" s="26">
        <v>0.32029199999999997</v>
      </c>
      <c r="AD30" s="24">
        <f t="shared" si="13"/>
        <v>-8.6190577199999989</v>
      </c>
      <c r="AE30" s="24">
        <v>-9.8800000000000008</v>
      </c>
      <c r="AF30" s="24">
        <v>-64.87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99.99</v>
      </c>
      <c r="D31" s="16">
        <v>10</v>
      </c>
      <c r="E31" s="16">
        <v>0</v>
      </c>
      <c r="F31" s="15">
        <v>999.9</v>
      </c>
      <c r="G31" s="15">
        <v>-32.340000000000003</v>
      </c>
      <c r="H31" s="17">
        <f t="shared" ref="H31" si="26">G31/F31*-1</f>
        <v>3.2343234323432349E-2</v>
      </c>
      <c r="I31" s="17">
        <f t="shared" ref="I31" si="27">J31/F31</f>
        <v>6.3451300730072879E-2</v>
      </c>
      <c r="J31" s="35">
        <f t="shared" ref="J31" si="28">F31*0.85+G31+AF31*D31+D31*AE31+AG31+AD31</f>
        <v>63.444955599999872</v>
      </c>
      <c r="K31" s="35">
        <f t="shared" ref="K31" si="29">J31/D31</f>
        <v>6.344495559999987</v>
      </c>
      <c r="L31" s="16">
        <v>27</v>
      </c>
      <c r="M31" s="18">
        <f t="shared" si="7"/>
        <v>0.37037037037037035</v>
      </c>
      <c r="N31" s="16">
        <v>58</v>
      </c>
      <c r="O31" s="19">
        <f t="shared" ref="O31" si="30">D31/7</f>
        <v>1.4285714285714286</v>
      </c>
      <c r="P31" s="19">
        <f t="shared" ref="P31" si="31">E31/7</f>
        <v>0</v>
      </c>
      <c r="Q31" s="16">
        <f t="shared" ref="Q31" si="32">ROUNDDOWN(N31/(O31+P31),0)</f>
        <v>40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1.513513513513514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8</v>
      </c>
      <c r="X31" s="23">
        <f t="shared" ref="X31" si="33">IFERROR(W31/D31,0)</f>
        <v>0.8</v>
      </c>
      <c r="Y31" s="24">
        <f t="shared" ref="Y31" si="34">IFERROR(G31/(W31+Z31)*-1,0)</f>
        <v>4.0425000000000004</v>
      </c>
      <c r="Z31" s="2">
        <v>0</v>
      </c>
      <c r="AA31" s="2" t="s">
        <v>40</v>
      </c>
      <c r="AB31" s="25">
        <f t="shared" si="12"/>
        <v>-0.69</v>
      </c>
      <c r="AC31" s="26">
        <v>0.32029199999999997</v>
      </c>
      <c r="AD31" s="24">
        <f t="shared" si="13"/>
        <v>-6.6300443999999992</v>
      </c>
      <c r="AE31" s="24">
        <v>-9.8800000000000008</v>
      </c>
      <c r="AF31" s="24">
        <v>-64.87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105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26.75764705882353</v>
      </c>
      <c r="D3" s="6">
        <f>SUM(D4:D99766)</f>
        <v>85</v>
      </c>
      <c r="E3" s="6"/>
      <c r="F3" s="5">
        <f t="shared" ref="F3:G3" si="0">SUM(F4:F99766)</f>
        <v>2621.16</v>
      </c>
      <c r="G3" s="5">
        <f t="shared" si="0"/>
        <v>-264.47000000000003</v>
      </c>
      <c r="H3" s="7">
        <f>G3/F3*-1</f>
        <v>0.10089807566115767</v>
      </c>
      <c r="I3" s="7">
        <f ca="1">J3/F3</f>
        <v>3.3807939646314344E-2</v>
      </c>
      <c r="J3" s="5">
        <f ca="1">SUM(J4:J99766)</f>
        <v>88.616019083333299</v>
      </c>
      <c r="K3" s="5">
        <f ca="1">J3/D3</f>
        <v>1.0425414009803917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33</v>
      </c>
      <c r="X3" s="13">
        <f>AVERAGE(X4:X99766)</f>
        <v>0.31114718614718606</v>
      </c>
      <c r="Y3" s="11" t="e">
        <f>ROUND(AVERAGE(Y4:Y99766),2)</f>
        <v>#DIV/0!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SKUs!B2:BZ3000""),48,FALSE),"""")*-1"),-16.464)</f>
        <v>-16.463999999999999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>
        <f t="shared" ref="J18:J30" si="2">F18*0.85+G18+AF18*D18+D18*AE18+AG18+AD18</f>
        <v>0</v>
      </c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customHeight="1">
      <c r="A19" s="2" t="s">
        <v>47</v>
      </c>
      <c r="B19" s="2"/>
      <c r="C19" s="15">
        <f t="shared" ref="C19:C31" si="3">IFERROR(F19/D19," - ")</f>
        <v>31.99</v>
      </c>
      <c r="D19" s="28">
        <v>1</v>
      </c>
      <c r="E19" s="16">
        <v>0</v>
      </c>
      <c r="F19" s="15">
        <v>31.99</v>
      </c>
      <c r="G19" s="15">
        <v>-10.62</v>
      </c>
      <c r="H19" s="17">
        <f t="shared" ref="H19:H30" si="4">G19/F19*-1</f>
        <v>0.33197874335729916</v>
      </c>
      <c r="I19" s="17">
        <f t="shared" ref="I19:I30" ca="1" si="5">J19/F19</f>
        <v>-0.19652556163384385</v>
      </c>
      <c r="J19" s="15">
        <f t="shared" ca="1" si="2"/>
        <v>-6.2868527166666643</v>
      </c>
      <c r="K19" s="15">
        <f t="shared" ref="K19:K30" ca="1" si="6">J19/D19</f>
        <v>-6.2868527166666643</v>
      </c>
      <c r="L19" s="16">
        <v>11</v>
      </c>
      <c r="M19" s="18">
        <f t="shared" ref="M19:M31" si="7">IFERROR(D19/L19,"-")</f>
        <v>9.0909090909090912E-2</v>
      </c>
      <c r="N19" s="16">
        <v>83</v>
      </c>
      <c r="O19" s="19">
        <f t="shared" ref="O19:P19" si="8">D19/7</f>
        <v>0.14285714285714285</v>
      </c>
      <c r="P19" s="19">
        <f t="shared" si="8"/>
        <v>0</v>
      </c>
      <c r="Q19" s="16">
        <f t="shared" ref="Q19:Q30" si="9">ROUNDDOWN(N19/(O19+P19),0)</f>
        <v>581</v>
      </c>
      <c r="R19" s="16"/>
      <c r="S19" s="27">
        <v>0</v>
      </c>
      <c r="T19" s="2"/>
      <c r="U19" s="21"/>
      <c r="V19" s="22"/>
      <c r="W19" s="2">
        <v>1</v>
      </c>
      <c r="X19" s="23">
        <f t="shared" ref="X19:X30" si="10">IFERROR(W19/D19,0)</f>
        <v>1</v>
      </c>
      <c r="Y19" s="24"/>
      <c r="Z19" s="2">
        <v>1</v>
      </c>
      <c r="AA19" s="2" t="s">
        <v>40</v>
      </c>
      <c r="AB19" s="25">
        <f t="shared" ref="AB19:AB31" si="11">IF(OR(AA19="UsLargeStandardSize",AA19="UsSmallStandardSize"),-0.69,-0.48)</f>
        <v>-0.69</v>
      </c>
      <c r="AC19" s="26">
        <v>0.10355203703703705</v>
      </c>
      <c r="AD19" s="24">
        <f t="shared" ref="AD19:AD31" si="12">IFERROR(AB19*AC19*D19*3,0)</f>
        <v>-0.21435271666666667</v>
      </c>
      <c r="AE19" s="24">
        <v>-6.18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SKUs!B2:BZ3000""),48,false),"""")*-1"),-16.464)</f>
        <v>-16.463999999999999</v>
      </c>
      <c r="AG19" s="24">
        <v>0</v>
      </c>
    </row>
    <row r="20" spans="1:33" ht="15.75" customHeight="1">
      <c r="A20" s="2" t="s">
        <v>48</v>
      </c>
      <c r="B20" s="2"/>
      <c r="C20" s="15">
        <f t="shared" si="3"/>
        <v>30.751904761904761</v>
      </c>
      <c r="D20" s="16">
        <v>21</v>
      </c>
      <c r="E20" s="16">
        <v>0</v>
      </c>
      <c r="F20" s="15">
        <v>645.79</v>
      </c>
      <c r="G20" s="15">
        <v>-52.63</v>
      </c>
      <c r="H20" s="17">
        <f t="shared" si="4"/>
        <v>8.1497081094473442E-2</v>
      </c>
      <c r="I20" s="17">
        <f t="shared" si="5"/>
        <v>8.1444576332863533E-2</v>
      </c>
      <c r="J20" s="15">
        <f t="shared" si="2"/>
        <v>52.596092949999942</v>
      </c>
      <c r="K20" s="15">
        <f t="shared" si="6"/>
        <v>2.5045758547619021</v>
      </c>
      <c r="L20" s="16">
        <v>22</v>
      </c>
      <c r="M20" s="18">
        <f t="shared" si="7"/>
        <v>0.95454545454545459</v>
      </c>
      <c r="N20" s="16">
        <v>69</v>
      </c>
      <c r="O20" s="19">
        <f t="shared" ref="O20:P20" si="13">D20/7</f>
        <v>3</v>
      </c>
      <c r="P20" s="19">
        <f t="shared" si="13"/>
        <v>0</v>
      </c>
      <c r="Q20" s="16">
        <f t="shared" si="9"/>
        <v>23</v>
      </c>
      <c r="R20" s="16"/>
      <c r="S20" s="27">
        <v>0.79166666666666663</v>
      </c>
      <c r="T20" s="2"/>
      <c r="U20" s="21"/>
      <c r="V20" s="22"/>
      <c r="W20" s="2">
        <v>12</v>
      </c>
      <c r="X20" s="23">
        <f t="shared" si="10"/>
        <v>0.5714285714285714</v>
      </c>
      <c r="Y20" s="24"/>
      <c r="Z20" s="2">
        <v>2</v>
      </c>
      <c r="AA20" s="2" t="s">
        <v>40</v>
      </c>
      <c r="AB20" s="25">
        <f t="shared" si="11"/>
        <v>-0.69</v>
      </c>
      <c r="AC20" s="26">
        <v>0.10355203703703705</v>
      </c>
      <c r="AD20" s="24">
        <f t="shared" si="12"/>
        <v>-4.5014070499999992</v>
      </c>
      <c r="AE20" s="24">
        <v>-6.18</v>
      </c>
      <c r="AF20" s="24">
        <v>-14.734</v>
      </c>
      <c r="AG20" s="24">
        <v>0</v>
      </c>
    </row>
    <row r="21" spans="1:33" ht="15.75" customHeight="1">
      <c r="A21" s="2" t="s">
        <v>49</v>
      </c>
      <c r="B21" s="2"/>
      <c r="C21" s="15">
        <f t="shared" si="3"/>
        <v>32.615000000000002</v>
      </c>
      <c r="D21" s="16">
        <v>8</v>
      </c>
      <c r="E21" s="16">
        <v>0</v>
      </c>
      <c r="F21" s="15">
        <v>260.92</v>
      </c>
      <c r="G21" s="15">
        <v>-10.02</v>
      </c>
      <c r="H21" s="17">
        <f t="shared" si="4"/>
        <v>3.8402575502069596E-2</v>
      </c>
      <c r="I21" s="17">
        <f t="shared" si="5"/>
        <v>0.16378651796208291</v>
      </c>
      <c r="J21" s="15">
        <f t="shared" si="2"/>
        <v>42.735178266666672</v>
      </c>
      <c r="K21" s="15">
        <f t="shared" si="6"/>
        <v>5.341897283333334</v>
      </c>
      <c r="L21" s="16">
        <v>23</v>
      </c>
      <c r="M21" s="18">
        <f t="shared" si="7"/>
        <v>0.34782608695652173</v>
      </c>
      <c r="N21" s="16">
        <v>61</v>
      </c>
      <c r="O21" s="19">
        <f t="shared" ref="O21:P21" si="14">D21/7</f>
        <v>1.1428571428571428</v>
      </c>
      <c r="P21" s="19">
        <f t="shared" si="14"/>
        <v>0</v>
      </c>
      <c r="Q21" s="16">
        <f t="shared" si="9"/>
        <v>53</v>
      </c>
      <c r="R21" s="16"/>
      <c r="S21" s="27">
        <v>1.4262295081967209</v>
      </c>
      <c r="T21" s="2"/>
      <c r="U21" s="21"/>
      <c r="V21" s="22"/>
      <c r="W21" s="2">
        <v>3</v>
      </c>
      <c r="X21" s="23">
        <f t="shared" si="10"/>
        <v>0.375</v>
      </c>
      <c r="Y21" s="24"/>
      <c r="Z21" s="2">
        <v>0</v>
      </c>
      <c r="AA21" s="2" t="s">
        <v>40</v>
      </c>
      <c r="AB21" s="25">
        <f t="shared" si="11"/>
        <v>-0.69</v>
      </c>
      <c r="AC21" s="26">
        <v>0.10355203703703705</v>
      </c>
      <c r="AD21" s="24">
        <f t="shared" si="12"/>
        <v>-1.7148217333333333</v>
      </c>
      <c r="AE21" s="24">
        <v>-6.18</v>
      </c>
      <c r="AF21" s="24">
        <v>-14.734</v>
      </c>
      <c r="AG21" s="24">
        <v>0</v>
      </c>
    </row>
    <row r="22" spans="1:33" ht="15.75" customHeight="1">
      <c r="A22" s="2" t="s">
        <v>50</v>
      </c>
      <c r="B22" s="2"/>
      <c r="C22" s="15">
        <f t="shared" si="3"/>
        <v>32.99</v>
      </c>
      <c r="D22" s="16">
        <v>3</v>
      </c>
      <c r="E22" s="16">
        <v>0</v>
      </c>
      <c r="F22" s="15">
        <v>98.97</v>
      </c>
      <c r="G22" s="15">
        <v>0</v>
      </c>
      <c r="H22" s="17">
        <f t="shared" si="4"/>
        <v>0</v>
      </c>
      <c r="I22" s="17">
        <f t="shared" ca="1" si="5"/>
        <v>0.15711267909467519</v>
      </c>
      <c r="J22" s="15">
        <f t="shared" ca="1" si="2"/>
        <v>15.549441850000003</v>
      </c>
      <c r="K22" s="15">
        <f t="shared" ca="1" si="6"/>
        <v>5.1831472833333345</v>
      </c>
      <c r="L22" s="16">
        <v>10</v>
      </c>
      <c r="M22" s="18">
        <f t="shared" si="7"/>
        <v>0.3</v>
      </c>
      <c r="N22" s="16">
        <v>58</v>
      </c>
      <c r="O22" s="19">
        <f t="shared" ref="O22:P22" si="15">D22/7</f>
        <v>0.42857142857142855</v>
      </c>
      <c r="P22" s="19">
        <f t="shared" si="15"/>
        <v>0</v>
      </c>
      <c r="Q22" s="16">
        <f t="shared" si="9"/>
        <v>135</v>
      </c>
      <c r="R22" s="16"/>
      <c r="S22" s="27">
        <v>0.57763975155279501</v>
      </c>
      <c r="T22" s="2"/>
      <c r="U22" s="21"/>
      <c r="V22" s="22"/>
      <c r="W22" s="2">
        <v>0</v>
      </c>
      <c r="X22" s="23">
        <f t="shared" si="10"/>
        <v>0</v>
      </c>
      <c r="Y22" s="24"/>
      <c r="Z22" s="2">
        <v>0</v>
      </c>
      <c r="AA22" s="2" t="s">
        <v>40</v>
      </c>
      <c r="AB22" s="25">
        <f t="shared" si="11"/>
        <v>-0.69</v>
      </c>
      <c r="AC22" s="26">
        <v>0.10355203703703705</v>
      </c>
      <c r="AD22" s="24">
        <f t="shared" si="12"/>
        <v>-0.64305815</v>
      </c>
      <c r="AE22" s="24">
        <v>-6.18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SKUs!B2:BZ3000""),48,false),"""")*-1"),-16.464)</f>
        <v>-16.463999999999999</v>
      </c>
      <c r="AG22" s="24">
        <v>0</v>
      </c>
    </row>
    <row r="23" spans="1:33" ht="15.75" customHeight="1">
      <c r="A23" s="2" t="s">
        <v>51</v>
      </c>
      <c r="B23" s="2"/>
      <c r="C23" s="15">
        <f t="shared" si="3"/>
        <v>27.491666666666664</v>
      </c>
      <c r="D23" s="16">
        <v>6</v>
      </c>
      <c r="E23" s="16">
        <v>0</v>
      </c>
      <c r="F23" s="15">
        <v>164.95</v>
      </c>
      <c r="G23" s="15">
        <v>-23.56</v>
      </c>
      <c r="H23" s="17">
        <f t="shared" si="4"/>
        <v>0.14283116095786602</v>
      </c>
      <c r="I23" s="17">
        <f t="shared" si="5"/>
        <v>-6.1367785995756381E-2</v>
      </c>
      <c r="J23" s="15">
        <f t="shared" si="2"/>
        <v>-10.122616300000015</v>
      </c>
      <c r="K23" s="15">
        <f t="shared" si="6"/>
        <v>-1.6871027166666692</v>
      </c>
      <c r="L23" s="16">
        <v>18</v>
      </c>
      <c r="M23" s="18">
        <f t="shared" si="7"/>
        <v>0.33333333333333331</v>
      </c>
      <c r="N23" s="16">
        <v>50</v>
      </c>
      <c r="O23" s="19">
        <f t="shared" ref="O23:P23" si="16">D23/7</f>
        <v>0.8571428571428571</v>
      </c>
      <c r="P23" s="19">
        <f t="shared" si="16"/>
        <v>0</v>
      </c>
      <c r="Q23" s="16">
        <f t="shared" si="9"/>
        <v>58</v>
      </c>
      <c r="R23" s="16"/>
      <c r="S23" s="27">
        <v>0.73972602739726034</v>
      </c>
      <c r="T23" s="2"/>
      <c r="U23" s="21"/>
      <c r="V23" s="22"/>
      <c r="W23" s="2">
        <v>3</v>
      </c>
      <c r="X23" s="23">
        <f t="shared" si="10"/>
        <v>0.5</v>
      </c>
      <c r="Y23" s="24"/>
      <c r="Z23" s="2">
        <v>0</v>
      </c>
      <c r="AA23" s="2" t="s">
        <v>40</v>
      </c>
      <c r="AB23" s="25">
        <f t="shared" si="11"/>
        <v>-0.69</v>
      </c>
      <c r="AC23" s="26">
        <v>0.10355203703703705</v>
      </c>
      <c r="AD23" s="24">
        <f t="shared" si="12"/>
        <v>-1.2861163</v>
      </c>
      <c r="AE23" s="24">
        <v>-6.18</v>
      </c>
      <c r="AF23" s="24">
        <v>-14.734</v>
      </c>
      <c r="AG23" s="24">
        <v>0</v>
      </c>
    </row>
    <row r="24" spans="1:33" ht="15.75" customHeight="1">
      <c r="A24" s="2" t="s">
        <v>52</v>
      </c>
      <c r="B24" s="2"/>
      <c r="C24" s="15">
        <f t="shared" si="3"/>
        <v>32.99</v>
      </c>
      <c r="D24" s="16">
        <v>6</v>
      </c>
      <c r="E24" s="16">
        <v>0</v>
      </c>
      <c r="F24" s="15">
        <v>197.94</v>
      </c>
      <c r="G24" s="15">
        <v>-17.23</v>
      </c>
      <c r="H24" s="17">
        <f t="shared" si="4"/>
        <v>8.7046579771647981E-2</v>
      </c>
      <c r="I24" s="17">
        <f t="shared" si="5"/>
        <v>0.11947501111447918</v>
      </c>
      <c r="J24" s="15">
        <f t="shared" si="2"/>
        <v>23.64888370000001</v>
      </c>
      <c r="K24" s="15">
        <f t="shared" si="6"/>
        <v>3.9414806166666683</v>
      </c>
      <c r="L24" s="16">
        <v>29</v>
      </c>
      <c r="M24" s="18">
        <f t="shared" si="7"/>
        <v>0.20689655172413793</v>
      </c>
      <c r="N24" s="16">
        <v>45</v>
      </c>
      <c r="O24" s="19">
        <f t="shared" ref="O24:P24" si="17">D24/7</f>
        <v>0.8571428571428571</v>
      </c>
      <c r="P24" s="19">
        <f t="shared" si="17"/>
        <v>0</v>
      </c>
      <c r="Q24" s="16">
        <f t="shared" si="9"/>
        <v>52</v>
      </c>
      <c r="R24" s="16"/>
      <c r="S24" s="27">
        <v>1.5726495726495731</v>
      </c>
      <c r="T24" s="2">
        <v>115</v>
      </c>
      <c r="U24" s="21" t="s">
        <v>53</v>
      </c>
      <c r="V24" s="22" t="s">
        <v>53</v>
      </c>
      <c r="W24" s="2">
        <v>0</v>
      </c>
      <c r="X24" s="23">
        <f t="shared" si="10"/>
        <v>0</v>
      </c>
      <c r="Y24" s="24"/>
      <c r="Z24" s="2">
        <v>0</v>
      </c>
      <c r="AA24" s="2" t="s">
        <v>40</v>
      </c>
      <c r="AB24" s="25">
        <f t="shared" si="11"/>
        <v>-0.69</v>
      </c>
      <c r="AC24" s="26">
        <v>0.10355203703703705</v>
      </c>
      <c r="AD24" s="24">
        <f t="shared" si="12"/>
        <v>-1.2861163</v>
      </c>
      <c r="AE24" s="24">
        <v>-6.28</v>
      </c>
      <c r="AF24" s="24">
        <v>-14.734</v>
      </c>
      <c r="AG24" s="24">
        <v>0</v>
      </c>
    </row>
    <row r="25" spans="1:33" ht="15.75" customHeight="1">
      <c r="A25" s="2" t="s">
        <v>54</v>
      </c>
      <c r="B25" s="2"/>
      <c r="C25" s="15">
        <f t="shared" si="3"/>
        <v>32.99</v>
      </c>
      <c r="D25" s="16">
        <v>1</v>
      </c>
      <c r="E25" s="16">
        <v>0</v>
      </c>
      <c r="F25" s="15">
        <v>32.99</v>
      </c>
      <c r="G25" s="15">
        <v>0</v>
      </c>
      <c r="H25" s="17">
        <f t="shared" si="4"/>
        <v>0</v>
      </c>
      <c r="I25" s="17">
        <f t="shared" si="5"/>
        <v>0.20652159088612707</v>
      </c>
      <c r="J25" s="15">
        <f t="shared" si="2"/>
        <v>6.8131472833333326</v>
      </c>
      <c r="K25" s="15">
        <f t="shared" si="6"/>
        <v>6.8131472833333326</v>
      </c>
      <c r="L25" s="16">
        <v>10</v>
      </c>
      <c r="M25" s="18">
        <f t="shared" si="7"/>
        <v>0.1</v>
      </c>
      <c r="N25" s="16">
        <v>45</v>
      </c>
      <c r="O25" s="19">
        <f t="shared" ref="O25:P25" si="18">D25/7</f>
        <v>0.14285714285714285</v>
      </c>
      <c r="P25" s="19">
        <f t="shared" si="18"/>
        <v>0</v>
      </c>
      <c r="Q25" s="16">
        <f t="shared" si="9"/>
        <v>315</v>
      </c>
      <c r="R25" s="16"/>
      <c r="S25" s="27">
        <v>1.7358490566037741</v>
      </c>
      <c r="T25" s="2"/>
      <c r="U25" s="21"/>
      <c r="V25" s="22"/>
      <c r="W25" s="2">
        <v>0</v>
      </c>
      <c r="X25" s="23">
        <f t="shared" si="10"/>
        <v>0</v>
      </c>
      <c r="Y25" s="24"/>
      <c r="Z25" s="2">
        <v>0</v>
      </c>
      <c r="AA25" s="2" t="s">
        <v>40</v>
      </c>
      <c r="AB25" s="25">
        <f t="shared" si="11"/>
        <v>-0.69</v>
      </c>
      <c r="AC25" s="26">
        <v>0.10355203703703705</v>
      </c>
      <c r="AD25" s="24">
        <f t="shared" si="12"/>
        <v>-0.21435271666666667</v>
      </c>
      <c r="AE25" s="24">
        <v>-6.28</v>
      </c>
      <c r="AF25" s="24">
        <v>-14.734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3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4"/>
        <v>#DIV/0!</v>
      </c>
      <c r="I26" s="17" t="e">
        <f t="shared" si="5"/>
        <v>#DIV/0!</v>
      </c>
      <c r="J26" s="15">
        <f t="shared" si="2"/>
        <v>0</v>
      </c>
      <c r="K26" s="15" t="e">
        <f t="shared" si="6"/>
        <v>#DIV/0!</v>
      </c>
      <c r="L26" s="16">
        <v>0</v>
      </c>
      <c r="M26" s="18" t="str">
        <f t="shared" si="7"/>
        <v>-</v>
      </c>
      <c r="N26" s="16">
        <v>44</v>
      </c>
      <c r="O26" s="19">
        <f t="shared" ref="O26:P26" si="19">D26/7</f>
        <v>0</v>
      </c>
      <c r="P26" s="19">
        <f t="shared" si="19"/>
        <v>0</v>
      </c>
      <c r="Q26" s="16" t="e">
        <f t="shared" si="9"/>
        <v>#DIV/0!</v>
      </c>
      <c r="R26" s="16"/>
      <c r="S26" s="27">
        <v>0.91707317073170735</v>
      </c>
      <c r="T26" s="2">
        <v>115</v>
      </c>
      <c r="U26" s="21" t="s">
        <v>53</v>
      </c>
      <c r="V26" s="22" t="s">
        <v>53</v>
      </c>
      <c r="W26" s="2">
        <v>0</v>
      </c>
      <c r="X26" s="23">
        <f t="shared" si="10"/>
        <v>0</v>
      </c>
      <c r="Y26" s="24"/>
      <c r="Z26" s="2">
        <v>0</v>
      </c>
      <c r="AA26" s="2" t="s">
        <v>40</v>
      </c>
      <c r="AB26" s="25">
        <f t="shared" si="11"/>
        <v>-0.69</v>
      </c>
      <c r="AC26" s="26">
        <v>0.10355203703703705</v>
      </c>
      <c r="AD26" s="24">
        <f t="shared" si="12"/>
        <v>0</v>
      </c>
      <c r="AE26" s="24">
        <v>-6.28</v>
      </c>
      <c r="AF26" s="24">
        <v>-16.463999999999999</v>
      </c>
      <c r="AG26" s="24">
        <v>0</v>
      </c>
    </row>
    <row r="27" spans="1:33" ht="15.75" customHeight="1">
      <c r="A27" s="2" t="s">
        <v>56</v>
      </c>
      <c r="B27" s="2"/>
      <c r="C27" s="15">
        <f t="shared" si="3"/>
        <v>32.99</v>
      </c>
      <c r="D27" s="16">
        <v>2</v>
      </c>
      <c r="E27" s="16">
        <v>0</v>
      </c>
      <c r="F27" s="15">
        <v>65.98</v>
      </c>
      <c r="G27" s="15">
        <v>-25.23</v>
      </c>
      <c r="H27" s="17">
        <f t="shared" si="4"/>
        <v>0.38238860260685054</v>
      </c>
      <c r="I27" s="17">
        <f t="shared" si="5"/>
        <v>-0.22830714509447306</v>
      </c>
      <c r="J27" s="15">
        <f t="shared" si="2"/>
        <v>-15.063705433333332</v>
      </c>
      <c r="K27" s="15">
        <f t="shared" si="6"/>
        <v>-7.5318527166666662</v>
      </c>
      <c r="L27" s="16">
        <v>23</v>
      </c>
      <c r="M27" s="18">
        <f t="shared" si="7"/>
        <v>8.6956521739130432E-2</v>
      </c>
      <c r="N27" s="16">
        <v>142</v>
      </c>
      <c r="O27" s="19">
        <f t="shared" ref="O27:P27" si="20">D27/7</f>
        <v>0.2857142857142857</v>
      </c>
      <c r="P27" s="19">
        <f t="shared" si="20"/>
        <v>0</v>
      </c>
      <c r="Q27" s="16">
        <f t="shared" si="9"/>
        <v>497</v>
      </c>
      <c r="R27" s="16"/>
      <c r="S27" s="27">
        <v>0.66435986159169547</v>
      </c>
      <c r="T27" s="2">
        <v>115</v>
      </c>
      <c r="U27" s="21" t="s">
        <v>53</v>
      </c>
      <c r="V27" s="22" t="s">
        <v>53</v>
      </c>
      <c r="W27" s="2">
        <v>0</v>
      </c>
      <c r="X27" s="23">
        <f t="shared" si="10"/>
        <v>0</v>
      </c>
      <c r="Y27" s="24"/>
      <c r="Z27" s="2">
        <v>0</v>
      </c>
      <c r="AA27" s="2" t="s">
        <v>40</v>
      </c>
      <c r="AB27" s="25">
        <f t="shared" si="11"/>
        <v>-0.69</v>
      </c>
      <c r="AC27" s="26">
        <v>0.10355203703703705</v>
      </c>
      <c r="AD27" s="24">
        <f t="shared" si="12"/>
        <v>-0.42870543333333333</v>
      </c>
      <c r="AE27" s="24">
        <v>-6.28</v>
      </c>
      <c r="AF27" s="24">
        <v>-16.463999999999999</v>
      </c>
      <c r="AG27" s="24">
        <v>0</v>
      </c>
    </row>
    <row r="28" spans="1:33" ht="15.75" customHeight="1">
      <c r="A28" s="2" t="s">
        <v>57</v>
      </c>
      <c r="B28" s="2"/>
      <c r="C28" s="15">
        <f t="shared" si="3"/>
        <v>31.080909090909088</v>
      </c>
      <c r="D28" s="16">
        <v>11</v>
      </c>
      <c r="E28" s="16">
        <v>0</v>
      </c>
      <c r="F28" s="15">
        <v>341.89</v>
      </c>
      <c r="G28" s="15">
        <v>-40.21</v>
      </c>
      <c r="H28" s="17">
        <f t="shared" si="4"/>
        <v>0.11761092749129838</v>
      </c>
      <c r="I28" s="17">
        <f t="shared" si="5"/>
        <v>-6.2750588883364296E-3</v>
      </c>
      <c r="J28" s="15">
        <f t="shared" si="2"/>
        <v>-2.1453798833333417</v>
      </c>
      <c r="K28" s="15">
        <f t="shared" si="6"/>
        <v>-0.19503453484848562</v>
      </c>
      <c r="L28" s="16">
        <v>32</v>
      </c>
      <c r="M28" s="18">
        <f t="shared" si="7"/>
        <v>0.34375</v>
      </c>
      <c r="N28" s="16">
        <v>139</v>
      </c>
      <c r="O28" s="19">
        <f t="shared" ref="O28:P28" si="21">D28/7</f>
        <v>1.5714285714285714</v>
      </c>
      <c r="P28" s="19">
        <f t="shared" si="21"/>
        <v>0</v>
      </c>
      <c r="Q28" s="16">
        <f t="shared" si="9"/>
        <v>88</v>
      </c>
      <c r="R28" s="16"/>
      <c r="S28" s="27">
        <v>0.87547169811320757</v>
      </c>
      <c r="T28" s="2">
        <v>115</v>
      </c>
      <c r="U28" s="21" t="s">
        <v>53</v>
      </c>
      <c r="V28" s="22" t="s">
        <v>53</v>
      </c>
      <c r="W28" s="2">
        <v>2</v>
      </c>
      <c r="X28" s="23">
        <f t="shared" si="10"/>
        <v>0.18181818181818182</v>
      </c>
      <c r="Y28" s="24"/>
      <c r="Z28" s="2">
        <v>0</v>
      </c>
      <c r="AA28" s="2" t="s">
        <v>40</v>
      </c>
      <c r="AB28" s="25">
        <f t="shared" si="11"/>
        <v>-0.69</v>
      </c>
      <c r="AC28" s="26">
        <v>0.10355203703703705</v>
      </c>
      <c r="AD28" s="24">
        <f t="shared" si="12"/>
        <v>-2.3578798833333332</v>
      </c>
      <c r="AE28" s="24">
        <v>-6.28</v>
      </c>
      <c r="AF28" s="24">
        <v>-16.463999999999999</v>
      </c>
      <c r="AG28" s="24">
        <v>0</v>
      </c>
    </row>
    <row r="29" spans="1:33" ht="15.75" customHeight="1">
      <c r="A29" s="2" t="s">
        <v>58</v>
      </c>
      <c r="B29" s="2"/>
      <c r="C29" s="15">
        <f t="shared" si="3"/>
        <v>29.990000000000002</v>
      </c>
      <c r="D29" s="16">
        <v>7</v>
      </c>
      <c r="E29" s="16">
        <v>0</v>
      </c>
      <c r="F29" s="15">
        <v>209.93</v>
      </c>
      <c r="G29" s="15">
        <v>-38.970000000000013</v>
      </c>
      <c r="H29" s="17">
        <f t="shared" si="4"/>
        <v>0.18563330634020869</v>
      </c>
      <c r="I29" s="17">
        <f t="shared" si="5"/>
        <v>-0.10116690809634946</v>
      </c>
      <c r="J29" s="15">
        <f t="shared" si="2"/>
        <v>-21.237969016666643</v>
      </c>
      <c r="K29" s="15">
        <f t="shared" si="6"/>
        <v>-3.0339955738095203</v>
      </c>
      <c r="L29" s="16">
        <v>39</v>
      </c>
      <c r="M29" s="18">
        <f t="shared" si="7"/>
        <v>0.17948717948717949</v>
      </c>
      <c r="N29" s="16">
        <v>115</v>
      </c>
      <c r="O29" s="19">
        <f t="shared" ref="O29:P29" si="22">D29/7</f>
        <v>1</v>
      </c>
      <c r="P29" s="19">
        <f t="shared" si="22"/>
        <v>0</v>
      </c>
      <c r="Q29" s="16">
        <f t="shared" si="9"/>
        <v>115</v>
      </c>
      <c r="R29" s="16"/>
      <c r="S29" s="27">
        <v>1.2237442922374431</v>
      </c>
      <c r="T29" s="2">
        <v>115</v>
      </c>
      <c r="U29" s="21" t="s">
        <v>53</v>
      </c>
      <c r="V29" s="22" t="s">
        <v>53</v>
      </c>
      <c r="W29" s="2">
        <v>4</v>
      </c>
      <c r="X29" s="23">
        <f t="shared" si="10"/>
        <v>0.5714285714285714</v>
      </c>
      <c r="Y29" s="24"/>
      <c r="Z29" s="2">
        <v>3</v>
      </c>
      <c r="AA29" s="2" t="s">
        <v>40</v>
      </c>
      <c r="AB29" s="25">
        <f t="shared" si="11"/>
        <v>-0.69</v>
      </c>
      <c r="AC29" s="26">
        <v>0.10355203703703705</v>
      </c>
      <c r="AD29" s="24">
        <f t="shared" si="12"/>
        <v>-1.5004690166666665</v>
      </c>
      <c r="AE29" s="24">
        <v>-6.28</v>
      </c>
      <c r="AF29" s="24">
        <v>-16.463999999999999</v>
      </c>
      <c r="AG29" s="24">
        <v>0</v>
      </c>
    </row>
    <row r="30" spans="1:33" ht="15.75" customHeight="1">
      <c r="A30" s="2" t="s">
        <v>59</v>
      </c>
      <c r="B30" s="2"/>
      <c r="C30" s="15">
        <f t="shared" si="3"/>
        <v>29.990000000000002</v>
      </c>
      <c r="D30" s="16">
        <v>7</v>
      </c>
      <c r="E30" s="16">
        <v>0</v>
      </c>
      <c r="F30" s="15">
        <v>209.93</v>
      </c>
      <c r="G30" s="15">
        <v>-28.94</v>
      </c>
      <c r="H30" s="17">
        <f t="shared" si="4"/>
        <v>0.13785547563473538</v>
      </c>
      <c r="I30" s="17">
        <f t="shared" si="5"/>
        <v>-5.3389077390876206E-2</v>
      </c>
      <c r="J30" s="15">
        <f t="shared" si="2"/>
        <v>-11.207969016666642</v>
      </c>
      <c r="K30" s="15">
        <f t="shared" si="6"/>
        <v>-1.6011384309523773</v>
      </c>
      <c r="L30" s="16">
        <v>32</v>
      </c>
      <c r="M30" s="18">
        <f t="shared" si="7"/>
        <v>0.21875</v>
      </c>
      <c r="N30" s="16">
        <v>124</v>
      </c>
      <c r="O30" s="19">
        <f t="shared" ref="O30:P30" si="23">D30/7</f>
        <v>1</v>
      </c>
      <c r="P30" s="19">
        <f t="shared" si="23"/>
        <v>0</v>
      </c>
      <c r="Q30" s="16">
        <f t="shared" si="9"/>
        <v>124</v>
      </c>
      <c r="R30" s="16"/>
      <c r="S30" s="27">
        <v>0.87272727272727268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Summary!A1:AD2000""),9,FALSE),"""")"),115)</f>
        <v>115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3</v>
      </c>
      <c r="X30" s="23">
        <f t="shared" si="10"/>
        <v>0.42857142857142855</v>
      </c>
      <c r="Y30" s="24"/>
      <c r="Z30" s="2">
        <v>1</v>
      </c>
      <c r="AA30" s="2" t="s">
        <v>40</v>
      </c>
      <c r="AB30" s="25">
        <f t="shared" si="11"/>
        <v>-0.69</v>
      </c>
      <c r="AC30" s="26">
        <v>0.10355203703703705</v>
      </c>
      <c r="AD30" s="24">
        <f t="shared" si="12"/>
        <v>-1.5004690166666665</v>
      </c>
      <c r="AE30" s="24">
        <v>-6.28</v>
      </c>
      <c r="AF30" s="24">
        <v>-16.463999999999999</v>
      </c>
      <c r="AG30" s="24">
        <v>0</v>
      </c>
    </row>
    <row r="31" spans="1:33" ht="15.75" customHeight="1">
      <c r="A31" s="2" t="s">
        <v>128</v>
      </c>
      <c r="B31" s="2"/>
      <c r="C31" s="35">
        <f t="shared" si="3"/>
        <v>29.99</v>
      </c>
      <c r="D31" s="16">
        <v>12</v>
      </c>
      <c r="E31" s="16">
        <v>0</v>
      </c>
      <c r="F31" s="15">
        <v>359.88</v>
      </c>
      <c r="G31" s="15">
        <v>-17.059999999999999</v>
      </c>
      <c r="H31" s="17">
        <f t="shared" ref="H31" si="24">G31/F31*-1</f>
        <v>4.7404690452373013E-2</v>
      </c>
      <c r="I31" s="17">
        <f t="shared" ref="I31" si="25">J31/F31</f>
        <v>3.7061707791486001E-2</v>
      </c>
      <c r="J31" s="35">
        <f t="shared" ref="J31" si="26">F31*0.85+G31+AF31*D31+D31*AE31+AG31+AD31</f>
        <v>13.337767399999983</v>
      </c>
      <c r="K31" s="35">
        <f t="shared" ref="K31" si="27">J31/D31</f>
        <v>1.1114806166666653</v>
      </c>
      <c r="L31" s="16">
        <v>31</v>
      </c>
      <c r="M31" s="18">
        <f t="shared" si="7"/>
        <v>0.38709677419354838</v>
      </c>
      <c r="N31" s="16">
        <v>112</v>
      </c>
      <c r="O31" s="19">
        <f t="shared" ref="O31" si="28">D31/7</f>
        <v>1.7142857142857142</v>
      </c>
      <c r="P31" s="19">
        <f t="shared" ref="P31" si="29">E31/7</f>
        <v>0</v>
      </c>
      <c r="Q31" s="16">
        <f t="shared" ref="Q31" si="30">ROUNDDOWN(N31/(O31+P31),0)</f>
        <v>65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0.845771144278607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5</v>
      </c>
      <c r="X31" s="23">
        <f t="shared" ref="X31" si="31">IFERROR(W31/D31,0)</f>
        <v>0.41666666666666669</v>
      </c>
      <c r="Y31" s="24"/>
      <c r="Z31" s="2">
        <v>3</v>
      </c>
      <c r="AA31" s="2" t="s">
        <v>40</v>
      </c>
      <c r="AB31" s="25">
        <f t="shared" si="11"/>
        <v>-0.69</v>
      </c>
      <c r="AC31" s="26">
        <v>0.10355203703703705</v>
      </c>
      <c r="AD31" s="24">
        <f t="shared" si="12"/>
        <v>-2.5722326</v>
      </c>
      <c r="AE31" s="24">
        <v>-6.28</v>
      </c>
      <c r="AF31" s="24">
        <v>-16.463999999999999</v>
      </c>
      <c r="AG31" s="24">
        <v>0</v>
      </c>
    </row>
    <row r="32" spans="1:33" ht="15.75" customHeight="1">
      <c r="A32" s="2"/>
      <c r="B32" s="36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106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62.529411764705891</v>
      </c>
      <c r="D3" s="6">
        <f>SUM(D4:D99766)</f>
        <v>100</v>
      </c>
      <c r="E3" s="6"/>
      <c r="F3" s="5">
        <f t="shared" ref="F3:G3" si="0">SUM(F4:F99766)</f>
        <v>7109.9999999999991</v>
      </c>
      <c r="G3" s="5">
        <f t="shared" si="0"/>
        <v>-184.98</v>
      </c>
      <c r="H3" s="7">
        <f>G3/F3*-1</f>
        <v>2.6016877637130804E-2</v>
      </c>
      <c r="I3" s="7">
        <f ca="1">J3/F3</f>
        <v>8.4899979254570837E-2</v>
      </c>
      <c r="J3" s="5">
        <f ca="1">SUM(J4:J99766)</f>
        <v>603.63885249999862</v>
      </c>
      <c r="K3" s="5">
        <f ca="1">J3/D3</f>
        <v>6.0363885249999862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59</v>
      </c>
      <c r="X3" s="13">
        <f>AVERAGE(X4:X99766)</f>
        <v>0.22987155388471175</v>
      </c>
      <c r="Y3" s="11">
        <f>ROUND(AVERAGE(Y4:Y99766),2)</f>
        <v>2.72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SKUs!B2:BZ3000""),48,FALSE),"""")*-1"),-44.77)</f>
        <v>-44.77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69.989999999999995</v>
      </c>
      <c r="D18" s="16">
        <v>9</v>
      </c>
      <c r="E18" s="16">
        <v>0</v>
      </c>
      <c r="F18" s="15">
        <v>629.91</v>
      </c>
      <c r="G18" s="15">
        <v>-11.99</v>
      </c>
      <c r="H18" s="17">
        <f t="shared" ref="H18:H30" si="3">G18/F18*-1</f>
        <v>1.9034465241066185E-2</v>
      </c>
      <c r="I18" s="17">
        <f t="shared" ref="I18:I30" si="4">J18/F18</f>
        <v>0.13365432637202143</v>
      </c>
      <c r="J18" s="15">
        <f t="shared" ref="J18:J30" si="5">F18*0.85+G18+AF18*D18+D18*AE18+AG18+AD18</f>
        <v>84.190196725000007</v>
      </c>
      <c r="K18" s="15">
        <f t="shared" ref="K18:K30" si="6">J18/D18</f>
        <v>9.3544663027777784</v>
      </c>
      <c r="L18" s="16">
        <v>8</v>
      </c>
      <c r="M18" s="18">
        <f t="shared" ref="M18:M31" si="7">IFERROR(D18/L18,"-")</f>
        <v>1.125</v>
      </c>
      <c r="N18" s="16">
        <v>0</v>
      </c>
      <c r="O18" s="19">
        <f t="shared" ref="O18:P18" si="8">D18/7</f>
        <v>1.2857142857142858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6</v>
      </c>
      <c r="X18" s="23">
        <f t="shared" ref="X18:X30" si="10">IFERROR(W18/D18,0)</f>
        <v>0.66666666666666663</v>
      </c>
      <c r="Y18" s="24">
        <f t="shared" ref="Y18:Y30" si="11">IFERROR(G18/(W18+Z18)*-1,0)</f>
        <v>1.9983333333333333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0.24387027777777778</v>
      </c>
      <c r="AD18" s="24">
        <f t="shared" ref="AD18:AD31" si="13">IFERROR(AB18*AC18*D18*3,0)</f>
        <v>-4.5433032749999995</v>
      </c>
      <c r="AE18" s="24">
        <v>-9.2200000000000006</v>
      </c>
      <c r="AF18" s="24">
        <v>-39.08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70.739999999999995</v>
      </c>
      <c r="D19" s="28">
        <v>16</v>
      </c>
      <c r="E19" s="16">
        <v>0</v>
      </c>
      <c r="F19" s="15">
        <v>1131.8399999999999</v>
      </c>
      <c r="G19" s="15">
        <v>-26.16</v>
      </c>
      <c r="H19" s="17">
        <f t="shared" si="3"/>
        <v>2.3112807463952504E-2</v>
      </c>
      <c r="I19" s="17">
        <f t="shared" ca="1" si="4"/>
        <v>5.6533623480350431E-2</v>
      </c>
      <c r="J19" s="15">
        <f t="shared" ca="1" si="5"/>
        <v>63.987016399999824</v>
      </c>
      <c r="K19" s="15">
        <f t="shared" ca="1" si="6"/>
        <v>3.999188524999989</v>
      </c>
      <c r="L19" s="16">
        <v>46</v>
      </c>
      <c r="M19" s="18">
        <f t="shared" si="7"/>
        <v>0.34782608695652173</v>
      </c>
      <c r="N19" s="16">
        <v>52</v>
      </c>
      <c r="O19" s="19">
        <f t="shared" ref="O19:P19" si="14">D19/7</f>
        <v>2.2857142857142856</v>
      </c>
      <c r="P19" s="19">
        <f t="shared" si="14"/>
        <v>0</v>
      </c>
      <c r="Q19" s="16">
        <f t="shared" si="9"/>
        <v>22</v>
      </c>
      <c r="R19" s="16"/>
      <c r="S19" s="27">
        <v>1.2545454545454551</v>
      </c>
      <c r="T19" s="2"/>
      <c r="U19" s="21"/>
      <c r="V19" s="22"/>
      <c r="W19" s="2">
        <v>7</v>
      </c>
      <c r="X19" s="23">
        <f t="shared" si="10"/>
        <v>0.4375</v>
      </c>
      <c r="Y19" s="24">
        <f t="shared" si="11"/>
        <v>3.27</v>
      </c>
      <c r="Z19" s="2">
        <v>1</v>
      </c>
      <c r="AA19" s="2" t="s">
        <v>40</v>
      </c>
      <c r="AB19" s="25">
        <f t="shared" si="12"/>
        <v>-0.69</v>
      </c>
      <c r="AC19" s="26">
        <v>0.24387027777777778</v>
      </c>
      <c r="AD19" s="24">
        <f t="shared" si="13"/>
        <v>-8.0769836000000002</v>
      </c>
      <c r="AE19" s="24">
        <v>-9.2200000000000006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SKUs!B2:BZ3000""),48,false),"""")*-1"),-44.77)</f>
        <v>-44.77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71.989999999999981</v>
      </c>
      <c r="D20" s="16">
        <v>6</v>
      </c>
      <c r="E20" s="16">
        <v>0</v>
      </c>
      <c r="F20" s="15">
        <v>431.93999999999988</v>
      </c>
      <c r="G20" s="15">
        <v>-6</v>
      </c>
      <c r="H20" s="17">
        <f t="shared" si="3"/>
        <v>1.389081816919017E-2</v>
      </c>
      <c r="I20" s="17">
        <f t="shared" si="4"/>
        <v>0.15817041984997895</v>
      </c>
      <c r="J20" s="15">
        <f t="shared" si="5"/>
        <v>68.320131149999895</v>
      </c>
      <c r="K20" s="15">
        <f t="shared" si="6"/>
        <v>11.386688524999983</v>
      </c>
      <c r="L20" s="16">
        <v>15</v>
      </c>
      <c r="M20" s="18">
        <f t="shared" si="7"/>
        <v>0.4</v>
      </c>
      <c r="N20" s="16">
        <v>46</v>
      </c>
      <c r="O20" s="19">
        <f t="shared" ref="O20:P20" si="15">D20/7</f>
        <v>0.8571428571428571</v>
      </c>
      <c r="P20" s="19">
        <f t="shared" si="15"/>
        <v>0</v>
      </c>
      <c r="Q20" s="16">
        <f t="shared" si="9"/>
        <v>53</v>
      </c>
      <c r="R20" s="16"/>
      <c r="S20" s="27">
        <v>1.9148936170212769</v>
      </c>
      <c r="T20" s="2"/>
      <c r="U20" s="21"/>
      <c r="V20" s="22"/>
      <c r="W20" s="2">
        <v>1</v>
      </c>
      <c r="X20" s="23">
        <f t="shared" si="10"/>
        <v>0.16666666666666666</v>
      </c>
      <c r="Y20" s="24">
        <f t="shared" si="11"/>
        <v>6</v>
      </c>
      <c r="Z20" s="2">
        <v>0</v>
      </c>
      <c r="AA20" s="2" t="s">
        <v>40</v>
      </c>
      <c r="AB20" s="25">
        <f t="shared" si="12"/>
        <v>-0.69</v>
      </c>
      <c r="AC20" s="26">
        <v>0.24387027777777778</v>
      </c>
      <c r="AD20" s="24">
        <f t="shared" si="13"/>
        <v>-3.0288688500000003</v>
      </c>
      <c r="AE20" s="24">
        <v>-9.2200000000000006</v>
      </c>
      <c r="AF20" s="24">
        <v>-39.08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72.847142857142842</v>
      </c>
      <c r="D21" s="16">
        <v>7</v>
      </c>
      <c r="E21" s="16">
        <v>0</v>
      </c>
      <c r="F21" s="15">
        <v>509.92999999999989</v>
      </c>
      <c r="G21" s="15">
        <v>-29.59</v>
      </c>
      <c r="H21" s="17">
        <f t="shared" si="3"/>
        <v>5.8027572411899687E-2</v>
      </c>
      <c r="I21" s="17">
        <f t="shared" si="4"/>
        <v>0.12201051060929913</v>
      </c>
      <c r="J21" s="15">
        <f t="shared" si="5"/>
        <v>62.21681967499989</v>
      </c>
      <c r="K21" s="15">
        <f t="shared" si="6"/>
        <v>8.8881170964285552</v>
      </c>
      <c r="L21" s="16">
        <v>20</v>
      </c>
      <c r="M21" s="18">
        <f t="shared" si="7"/>
        <v>0.35</v>
      </c>
      <c r="N21" s="16">
        <v>38</v>
      </c>
      <c r="O21" s="19">
        <f t="shared" ref="O21:P21" si="16">D21/7</f>
        <v>1</v>
      </c>
      <c r="P21" s="19">
        <f t="shared" si="16"/>
        <v>0</v>
      </c>
      <c r="Q21" s="16">
        <f t="shared" si="9"/>
        <v>38</v>
      </c>
      <c r="R21" s="16"/>
      <c r="S21" s="27">
        <v>2.8461538461538458</v>
      </c>
      <c r="T21" s="2"/>
      <c r="U21" s="21"/>
      <c r="V21" s="22"/>
      <c r="W21" s="2">
        <v>5</v>
      </c>
      <c r="X21" s="23">
        <f t="shared" si="10"/>
        <v>0.7142857142857143</v>
      </c>
      <c r="Y21" s="24">
        <f t="shared" si="11"/>
        <v>4.9316666666666666</v>
      </c>
      <c r="Z21" s="2">
        <v>1</v>
      </c>
      <c r="AA21" s="2" t="s">
        <v>40</v>
      </c>
      <c r="AB21" s="25">
        <f t="shared" si="12"/>
        <v>-0.69</v>
      </c>
      <c r="AC21" s="26">
        <v>0.24387027777777778</v>
      </c>
      <c r="AD21" s="24">
        <f t="shared" si="13"/>
        <v>-3.5336803249999997</v>
      </c>
      <c r="AE21" s="24">
        <v>-9.2200000000000006</v>
      </c>
      <c r="AF21" s="24">
        <v>-39.08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72.989999999999995</v>
      </c>
      <c r="D22" s="16">
        <v>14</v>
      </c>
      <c r="E22" s="16">
        <v>0</v>
      </c>
      <c r="F22" s="15">
        <v>1021.86</v>
      </c>
      <c r="G22" s="15">
        <v>-11.29</v>
      </c>
      <c r="H22" s="17">
        <f t="shared" si="3"/>
        <v>1.1048480222339655E-2</v>
      </c>
      <c r="I22" s="17">
        <f t="shared" ca="1" si="4"/>
        <v>9.2344978128119273E-2</v>
      </c>
      <c r="J22" s="15">
        <f t="shared" ca="1" si="5"/>
        <v>94.363639349999957</v>
      </c>
      <c r="K22" s="15">
        <f t="shared" ca="1" si="6"/>
        <v>6.7402599535714254</v>
      </c>
      <c r="L22" s="16">
        <v>25</v>
      </c>
      <c r="M22" s="18">
        <f t="shared" si="7"/>
        <v>0.56000000000000005</v>
      </c>
      <c r="N22" s="16">
        <v>23</v>
      </c>
      <c r="O22" s="19">
        <f t="shared" ref="O22:P22" si="17">D22/7</f>
        <v>2</v>
      </c>
      <c r="P22" s="19">
        <f t="shared" si="17"/>
        <v>0</v>
      </c>
      <c r="Q22" s="16">
        <f t="shared" si="9"/>
        <v>11</v>
      </c>
      <c r="R22" s="16"/>
      <c r="S22" s="27">
        <v>1.1578947368421051</v>
      </c>
      <c r="T22" s="2"/>
      <c r="U22" s="21"/>
      <c r="V22" s="22"/>
      <c r="W22" s="2">
        <v>4</v>
      </c>
      <c r="X22" s="23">
        <f t="shared" si="10"/>
        <v>0.2857142857142857</v>
      </c>
      <c r="Y22" s="24">
        <f t="shared" si="11"/>
        <v>2.8224999999999998</v>
      </c>
      <c r="Z22" s="2">
        <v>0</v>
      </c>
      <c r="AA22" s="2" t="s">
        <v>40</v>
      </c>
      <c r="AB22" s="25">
        <f t="shared" si="12"/>
        <v>-0.69</v>
      </c>
      <c r="AC22" s="26">
        <v>0.24387027777777778</v>
      </c>
      <c r="AD22" s="24">
        <f t="shared" si="13"/>
        <v>-7.0673606499999995</v>
      </c>
      <c r="AE22" s="24">
        <v>-9.2200000000000006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SKUs!B2:BZ3000""),48,false),"""")*-1"),-44.77)</f>
        <v>-44.77</v>
      </c>
      <c r="AG22" s="24">
        <v>0</v>
      </c>
    </row>
    <row r="23" spans="1:33" ht="15.75" customHeight="1">
      <c r="A23" s="2" t="s">
        <v>51</v>
      </c>
      <c r="B23" s="2"/>
      <c r="C23" s="15">
        <f t="shared" si="2"/>
        <v>73.823333333333309</v>
      </c>
      <c r="D23" s="16">
        <v>6</v>
      </c>
      <c r="E23" s="16">
        <v>0</v>
      </c>
      <c r="F23" s="15">
        <v>442.93999999999988</v>
      </c>
      <c r="G23" s="15">
        <v>0</v>
      </c>
      <c r="H23" s="17">
        <f t="shared" si="3"/>
        <v>0</v>
      </c>
      <c r="I23" s="17">
        <f t="shared" si="4"/>
        <v>0.18889721215062974</v>
      </c>
      <c r="J23" s="15">
        <f t="shared" si="5"/>
        <v>83.670131149999918</v>
      </c>
      <c r="K23" s="15">
        <f t="shared" si="6"/>
        <v>13.94502185833332</v>
      </c>
      <c r="L23" s="16">
        <v>11</v>
      </c>
      <c r="M23" s="18">
        <f t="shared" si="7"/>
        <v>0.54545454545454541</v>
      </c>
      <c r="N23" s="16">
        <v>7</v>
      </c>
      <c r="O23" s="19">
        <f t="shared" ref="O23:P23" si="18">D23/7</f>
        <v>0.8571428571428571</v>
      </c>
      <c r="P23" s="19">
        <f t="shared" si="18"/>
        <v>0</v>
      </c>
      <c r="Q23" s="16">
        <f t="shared" si="9"/>
        <v>8</v>
      </c>
      <c r="R23" s="16"/>
      <c r="S23" s="27">
        <v>2.0625</v>
      </c>
      <c r="T23" s="2"/>
      <c r="U23" s="21"/>
      <c r="V23" s="22"/>
      <c r="W23" s="2">
        <v>0</v>
      </c>
      <c r="X23" s="23">
        <f t="shared" si="10"/>
        <v>0</v>
      </c>
      <c r="Y23" s="24">
        <f t="shared" si="11"/>
        <v>0</v>
      </c>
      <c r="Z23" s="2">
        <v>0</v>
      </c>
      <c r="AA23" s="2" t="s">
        <v>40</v>
      </c>
      <c r="AB23" s="25">
        <f t="shared" si="12"/>
        <v>-0.69</v>
      </c>
      <c r="AC23" s="26">
        <v>0.24387027777777778</v>
      </c>
      <c r="AD23" s="24">
        <f t="shared" si="13"/>
        <v>-3.0288688500000003</v>
      </c>
      <c r="AE23" s="24">
        <v>-9.2200000000000006</v>
      </c>
      <c r="AF23" s="24">
        <v>-39.08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2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3"/>
        <v>#DIV/0!</v>
      </c>
      <c r="I24" s="17" t="e">
        <f t="shared" si="4"/>
        <v>#DIV/0!</v>
      </c>
      <c r="J24" s="15">
        <f t="shared" si="5"/>
        <v>0</v>
      </c>
      <c r="K24" s="15" t="e">
        <f t="shared" si="6"/>
        <v>#DIV/0!</v>
      </c>
      <c r="L24" s="16">
        <v>0</v>
      </c>
      <c r="M24" s="18" t="str">
        <f t="shared" si="7"/>
        <v>-</v>
      </c>
      <c r="N24" s="16">
        <v>6</v>
      </c>
      <c r="O24" s="19">
        <f t="shared" ref="O24:P24" si="19">D24/7</f>
        <v>0</v>
      </c>
      <c r="P24" s="19">
        <f t="shared" si="19"/>
        <v>0</v>
      </c>
      <c r="Q24" s="16" t="e">
        <f t="shared" si="9"/>
        <v>#DIV/0!</v>
      </c>
      <c r="R24" s="16"/>
      <c r="S24" s="27">
        <v>4.1428571428571432</v>
      </c>
      <c r="T24" s="2">
        <v>52</v>
      </c>
      <c r="U24" s="21">
        <v>26</v>
      </c>
      <c r="V24" s="22" t="s">
        <v>53</v>
      </c>
      <c r="W24" s="2">
        <v>0</v>
      </c>
      <c r="X24" s="23">
        <f t="shared" si="10"/>
        <v>0</v>
      </c>
      <c r="Y24" s="24">
        <f t="shared" si="11"/>
        <v>0</v>
      </c>
      <c r="Z24" s="2">
        <v>0</v>
      </c>
      <c r="AA24" s="2" t="s">
        <v>40</v>
      </c>
      <c r="AB24" s="25">
        <f t="shared" si="12"/>
        <v>-0.69</v>
      </c>
      <c r="AC24" s="26">
        <v>0.24387027777777778</v>
      </c>
      <c r="AD24" s="24">
        <f t="shared" si="13"/>
        <v>0</v>
      </c>
      <c r="AE24" s="24">
        <v>-9.2200000000000006</v>
      </c>
      <c r="AF24" s="24">
        <v>-39.08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2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3"/>
        <v>#DIV/0!</v>
      </c>
      <c r="I25" s="17" t="e">
        <f t="shared" si="4"/>
        <v>#DIV/0!</v>
      </c>
      <c r="J25" s="15">
        <f t="shared" si="5"/>
        <v>0</v>
      </c>
      <c r="K25" s="15" t="e">
        <f t="shared" si="6"/>
        <v>#DIV/0!</v>
      </c>
      <c r="L25" s="16">
        <v>0</v>
      </c>
      <c r="M25" s="18" t="str">
        <f t="shared" si="7"/>
        <v>-</v>
      </c>
      <c r="N25" s="16">
        <v>2</v>
      </c>
      <c r="O25" s="19">
        <f t="shared" ref="O25:P25" si="20">D25/7</f>
        <v>0</v>
      </c>
      <c r="P25" s="19">
        <f t="shared" si="20"/>
        <v>0</v>
      </c>
      <c r="Q25" s="16" t="e">
        <f t="shared" si="9"/>
        <v>#DIV/0!</v>
      </c>
      <c r="R25" s="16"/>
      <c r="S25" s="27">
        <v>5.2727272727272716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0.24387027777777778</v>
      </c>
      <c r="AD25" s="24">
        <f t="shared" si="13"/>
        <v>0</v>
      </c>
      <c r="AE25" s="24">
        <v>-8.3800000000000008</v>
      </c>
      <c r="AF25" s="24">
        <v>-39.08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2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3"/>
        <v>#DIV/0!</v>
      </c>
      <c r="I26" s="17" t="e">
        <f t="shared" si="4"/>
        <v>#DIV/0!</v>
      </c>
      <c r="J26" s="15">
        <f t="shared" si="5"/>
        <v>0</v>
      </c>
      <c r="K26" s="15" t="e">
        <f t="shared" si="6"/>
        <v>#DIV/0!</v>
      </c>
      <c r="L26" s="16">
        <v>0</v>
      </c>
      <c r="M26" s="18" t="str">
        <f t="shared" si="7"/>
        <v>-</v>
      </c>
      <c r="N26" s="16">
        <v>0</v>
      </c>
      <c r="O26" s="19">
        <f t="shared" ref="O26:P26" si="21">D26/7</f>
        <v>0</v>
      </c>
      <c r="P26" s="19">
        <f t="shared" si="21"/>
        <v>0</v>
      </c>
      <c r="Q26" s="16" t="e">
        <f t="shared" si="9"/>
        <v>#DIV/0!</v>
      </c>
      <c r="R26" s="16"/>
      <c r="S26" s="27">
        <v>0</v>
      </c>
      <c r="T26" s="2">
        <v>52</v>
      </c>
      <c r="U26" s="21">
        <v>26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0</v>
      </c>
      <c r="Z26" s="2">
        <v>0</v>
      </c>
      <c r="AA26" s="2" t="s">
        <v>40</v>
      </c>
      <c r="AB26" s="25">
        <f t="shared" si="12"/>
        <v>-0.69</v>
      </c>
      <c r="AC26" s="26">
        <v>0.24387027777777778</v>
      </c>
      <c r="AD26" s="24">
        <f t="shared" si="13"/>
        <v>0</v>
      </c>
      <c r="AE26" s="24">
        <v>-8.3800000000000008</v>
      </c>
      <c r="AF26" s="24">
        <v>-44.77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120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1.120772946859903</v>
      </c>
      <c r="T27" s="2">
        <v>26</v>
      </c>
      <c r="U27" s="21">
        <v>44384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0.24387027777777778</v>
      </c>
      <c r="AD27" s="24">
        <f t="shared" si="13"/>
        <v>0</v>
      </c>
      <c r="AE27" s="24">
        <v>-8.3800000000000008</v>
      </c>
      <c r="AF27" s="24">
        <v>-44.77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69.989999999999995</v>
      </c>
      <c r="D28" s="16">
        <v>1</v>
      </c>
      <c r="E28" s="16">
        <v>0</v>
      </c>
      <c r="F28" s="15">
        <v>69.989999999999995</v>
      </c>
      <c r="G28" s="15">
        <v>-18.63</v>
      </c>
      <c r="H28" s="17">
        <f t="shared" si="3"/>
        <v>0.26618088298328335</v>
      </c>
      <c r="I28" s="17">
        <f t="shared" si="4"/>
        <v>-0.18278770502929009</v>
      </c>
      <c r="J28" s="15">
        <f t="shared" si="5"/>
        <v>-12.793311475000012</v>
      </c>
      <c r="K28" s="15">
        <f t="shared" si="6"/>
        <v>-12.793311475000012</v>
      </c>
      <c r="L28" s="16">
        <v>15</v>
      </c>
      <c r="M28" s="18">
        <f t="shared" si="7"/>
        <v>6.6666666666666666E-2</v>
      </c>
      <c r="N28" s="16">
        <v>119</v>
      </c>
      <c r="O28" s="19">
        <f t="shared" ref="O28:P28" si="23">D28/7</f>
        <v>0.14285714285714285</v>
      </c>
      <c r="P28" s="19">
        <f t="shared" si="23"/>
        <v>0</v>
      </c>
      <c r="Q28" s="16">
        <f t="shared" si="9"/>
        <v>833</v>
      </c>
      <c r="R28" s="16"/>
      <c r="S28" s="27">
        <v>1.268817204301075</v>
      </c>
      <c r="T28" s="2">
        <v>0</v>
      </c>
      <c r="U28" s="21" t="s">
        <v>53</v>
      </c>
      <c r="V28" s="22" t="s">
        <v>53</v>
      </c>
      <c r="W28" s="2">
        <v>0</v>
      </c>
      <c r="X28" s="23">
        <f t="shared" si="10"/>
        <v>0</v>
      </c>
      <c r="Y28" s="24">
        <f t="shared" si="11"/>
        <v>0</v>
      </c>
      <c r="Z28" s="2">
        <v>0</v>
      </c>
      <c r="AA28" s="2" t="s">
        <v>40</v>
      </c>
      <c r="AB28" s="25">
        <f t="shared" si="12"/>
        <v>-0.69</v>
      </c>
      <c r="AC28" s="26">
        <v>0.24387027777777778</v>
      </c>
      <c r="AD28" s="24">
        <f t="shared" si="13"/>
        <v>-0.50481147500000001</v>
      </c>
      <c r="AE28" s="24">
        <v>-8.3800000000000008</v>
      </c>
      <c r="AF28" s="24">
        <v>-44.77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69.989999999999995</v>
      </c>
      <c r="D29" s="16">
        <v>38</v>
      </c>
      <c r="E29" s="16">
        <v>0</v>
      </c>
      <c r="F29" s="15">
        <v>2659.62</v>
      </c>
      <c r="G29" s="15">
        <v>-36.26</v>
      </c>
      <c r="H29" s="17">
        <f t="shared" si="3"/>
        <v>1.363352659402471E-2</v>
      </c>
      <c r="I29" s="17">
        <f t="shared" si="4"/>
        <v>6.9759651359968422E-2</v>
      </c>
      <c r="J29" s="15">
        <f t="shared" si="5"/>
        <v>185.5341639499992</v>
      </c>
      <c r="K29" s="15">
        <f t="shared" si="6"/>
        <v>4.8824779986841893</v>
      </c>
      <c r="L29" s="16">
        <v>31</v>
      </c>
      <c r="M29" s="18">
        <f t="shared" si="7"/>
        <v>1.2258064516129032</v>
      </c>
      <c r="N29" s="16">
        <v>63</v>
      </c>
      <c r="O29" s="19">
        <f t="shared" ref="O29:P29" si="24">D29/7</f>
        <v>5.4285714285714288</v>
      </c>
      <c r="P29" s="19">
        <f t="shared" si="24"/>
        <v>0</v>
      </c>
      <c r="Q29" s="16">
        <f t="shared" si="9"/>
        <v>11</v>
      </c>
      <c r="R29" s="16"/>
      <c r="S29" s="27">
        <v>3.7692307692307692</v>
      </c>
      <c r="T29" s="2">
        <v>0</v>
      </c>
      <c r="U29" s="21" t="s">
        <v>53</v>
      </c>
      <c r="V29" s="22" t="s">
        <v>53</v>
      </c>
      <c r="W29" s="2">
        <v>36</v>
      </c>
      <c r="X29" s="23">
        <f t="shared" si="10"/>
        <v>0.94736842105263153</v>
      </c>
      <c r="Y29" s="24">
        <f t="shared" si="11"/>
        <v>1.0072222222222222</v>
      </c>
      <c r="Z29" s="2">
        <v>0</v>
      </c>
      <c r="AA29" s="2" t="s">
        <v>40</v>
      </c>
      <c r="AB29" s="25">
        <f t="shared" si="12"/>
        <v>-0.69</v>
      </c>
      <c r="AC29" s="26">
        <v>0.24387027777777778</v>
      </c>
      <c r="AD29" s="24">
        <f t="shared" si="13"/>
        <v>-19.182836049999999</v>
      </c>
      <c r="AE29" s="24">
        <v>-8.3800000000000008</v>
      </c>
      <c r="AF29" s="24">
        <v>-44.77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69.989999999999995</v>
      </c>
      <c r="D30" s="16">
        <v>2</v>
      </c>
      <c r="E30" s="16">
        <v>0</v>
      </c>
      <c r="F30" s="15">
        <v>139.97999999999999</v>
      </c>
      <c r="G30" s="15">
        <v>-36.150000000000013</v>
      </c>
      <c r="H30" s="17">
        <f t="shared" si="3"/>
        <v>0.25825117873982006</v>
      </c>
      <c r="I30" s="17">
        <f t="shared" si="4"/>
        <v>-0.17485800078582683</v>
      </c>
      <c r="J30" s="15">
        <f t="shared" si="5"/>
        <v>-24.476622950000039</v>
      </c>
      <c r="K30" s="15">
        <f t="shared" si="6"/>
        <v>-12.238311475000019</v>
      </c>
      <c r="L30" s="16">
        <v>24</v>
      </c>
      <c r="M30" s="18">
        <f t="shared" si="7"/>
        <v>8.3333333333333329E-2</v>
      </c>
      <c r="N30" s="16">
        <v>78</v>
      </c>
      <c r="O30" s="19">
        <f t="shared" ref="O30:P30" si="25">D30/7</f>
        <v>0.2857142857142857</v>
      </c>
      <c r="P30" s="19">
        <f t="shared" si="25"/>
        <v>0</v>
      </c>
      <c r="Q30" s="16">
        <f t="shared" si="9"/>
        <v>273</v>
      </c>
      <c r="R30" s="16"/>
      <c r="S30" s="27">
        <v>2.0518134715025909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Summary!A1:AD2000""),9,FALSE),"""")"),0)</f>
        <v>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>
        <f t="shared" si="11"/>
        <v>18.075000000000006</v>
      </c>
      <c r="Z30" s="2">
        <v>2</v>
      </c>
      <c r="AA30" s="2" t="s">
        <v>40</v>
      </c>
      <c r="AB30" s="25">
        <f t="shared" si="12"/>
        <v>-0.69</v>
      </c>
      <c r="AC30" s="26">
        <v>0.24387027777777778</v>
      </c>
      <c r="AD30" s="24">
        <f t="shared" si="13"/>
        <v>-1.00962295</v>
      </c>
      <c r="AE30" s="24">
        <v>-8.3800000000000008</v>
      </c>
      <c r="AF30" s="24">
        <v>-44.77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71.989999999999995</v>
      </c>
      <c r="D31" s="16">
        <v>1</v>
      </c>
      <c r="E31" s="16">
        <v>0</v>
      </c>
      <c r="F31" s="15">
        <v>71.989999999999995</v>
      </c>
      <c r="G31" s="15">
        <v>-8.91</v>
      </c>
      <c r="H31" s="17">
        <f t="shared" ref="H31" si="26">G31/F31*-1</f>
        <v>0.12376718988748438</v>
      </c>
      <c r="I31" s="17">
        <f t="shared" ref="I31" si="27">J31/F31</f>
        <v>-1.9076419988887483E-2</v>
      </c>
      <c r="J31" s="35">
        <f t="shared" ref="J31" si="28">F31*0.85+G31+AF31*D31+D31*AE31+AG31+AD31</f>
        <v>-1.3733114750000097</v>
      </c>
      <c r="K31" s="35">
        <f t="shared" ref="K31" si="29">J31/D31</f>
        <v>-1.3733114750000097</v>
      </c>
      <c r="L31" s="16">
        <v>13</v>
      </c>
      <c r="M31" s="18">
        <f t="shared" si="7"/>
        <v>7.6923076923076927E-2</v>
      </c>
      <c r="N31" s="16">
        <v>78</v>
      </c>
      <c r="O31" s="19">
        <f t="shared" ref="O31" si="30">D31/7</f>
        <v>0.14285714285714285</v>
      </c>
      <c r="P31" s="19">
        <f t="shared" ref="P31" si="31">E31/7</f>
        <v>0</v>
      </c>
      <c r="Q31" s="16">
        <f t="shared" ref="Q31" si="32">ROUNDDOWN(N31/(O31+P31),0)</f>
        <v>546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1.2125435540069689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3">IFERROR(W31/D31,0)</f>
        <v>0</v>
      </c>
      <c r="Y31" s="24">
        <f t="shared" ref="Y31" si="34">IFERROR(G31/(W31+Z31)*-1,0)</f>
        <v>0</v>
      </c>
      <c r="Z31" s="2">
        <v>0</v>
      </c>
      <c r="AA31" s="2" t="s">
        <v>40</v>
      </c>
      <c r="AB31" s="25">
        <f t="shared" si="12"/>
        <v>-0.69</v>
      </c>
      <c r="AC31" s="26">
        <v>0.24387027777777778</v>
      </c>
      <c r="AD31" s="24">
        <f t="shared" si="13"/>
        <v>-0.50481147500000001</v>
      </c>
      <c r="AE31" s="24">
        <v>-8.3800000000000008</v>
      </c>
      <c r="AF31" s="24">
        <v>-44.77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107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19.736470588235296</v>
      </c>
      <c r="D3" s="6">
        <f>SUM(D4:D99766)</f>
        <v>77</v>
      </c>
      <c r="E3" s="6"/>
      <c r="F3" s="5">
        <f t="shared" ref="F3:G3" si="0">SUM(F4:F99766)</f>
        <v>1973.2500000000005</v>
      </c>
      <c r="G3" s="5">
        <f t="shared" si="0"/>
        <v>-217.29</v>
      </c>
      <c r="H3" s="7">
        <f>G3/F3*-1</f>
        <v>0.11011782592170274</v>
      </c>
      <c r="I3" s="7">
        <f ca="1">J3/F3</f>
        <v>8.6529180087419222E-2</v>
      </c>
      <c r="J3" s="5">
        <f ca="1">SUM(J4:J99766)</f>
        <v>170.74370460750001</v>
      </c>
      <c r="K3" s="5">
        <f ca="1">J3/D3</f>
        <v>2.217450709188312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30</v>
      </c>
      <c r="X3" s="13">
        <f>AVERAGE(X4:X99766)</f>
        <v>0.35297619047619044</v>
      </c>
      <c r="Y3" s="11">
        <f>ROUND(AVERAGE(Y4:Y99766),2)</f>
        <v>4.87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SKUs!B2:BZ3000""),48,FALSE),"""")*-1"),-10.796)</f>
        <v>-10.795999999999999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53.99</v>
      </c>
      <c r="D18" s="16">
        <v>1</v>
      </c>
      <c r="E18" s="16">
        <v>0</v>
      </c>
      <c r="F18" s="15">
        <v>53.99</v>
      </c>
      <c r="G18" s="15">
        <v>-2.12</v>
      </c>
      <c r="H18" s="17">
        <f t="shared" ref="H18:H30" si="3">G18/F18*-1</f>
        <v>3.9266530839044265E-2</v>
      </c>
      <c r="I18" s="17">
        <f t="shared" ref="I18:I30" si="4">J18/F18</f>
        <v>0.50402929554855846</v>
      </c>
      <c r="J18" s="15">
        <f t="shared" ref="J18:J30" si="5">F18*0.85+G18+AF18*D18+D18*AE18+AG18+AD18</f>
        <v>27.212541666666674</v>
      </c>
      <c r="K18" s="15">
        <f t="shared" ref="K18:K30" si="6">J18/D18</f>
        <v>27.212541666666674</v>
      </c>
      <c r="L18" s="16">
        <v>4</v>
      </c>
      <c r="M18" s="18">
        <f t="shared" ref="M18:M31" si="7">IFERROR(D18/L18,"-")</f>
        <v>0.25</v>
      </c>
      <c r="N18" s="16">
        <v>0</v>
      </c>
      <c r="O18" s="19">
        <f t="shared" ref="O18:P18" si="8">D18/7</f>
        <v>0.14285714285714285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1</v>
      </c>
      <c r="X18" s="23">
        <f t="shared" ref="X18:X30" si="10">IFERROR(W18/D18,0)</f>
        <v>1</v>
      </c>
      <c r="Y18" s="24">
        <f t="shared" ref="Y18:Y30" si="11">IFERROR(G18/(W18+Z18)*-1,0)</f>
        <v>2.12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0.28935185185185186</v>
      </c>
      <c r="AD18" s="24">
        <f t="shared" ref="AD18:AD31" si="13">IFERROR(AB18*AC18*D18*3,0)</f>
        <v>-0.59895833333333326</v>
      </c>
      <c r="AE18" s="24">
        <v>-5.8</v>
      </c>
      <c r="AF18" s="24">
        <v>-10.16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53.99</v>
      </c>
      <c r="D19" s="28">
        <v>8</v>
      </c>
      <c r="E19" s="16">
        <v>0</v>
      </c>
      <c r="F19" s="15">
        <v>431.92</v>
      </c>
      <c r="G19" s="15">
        <v>-16.57</v>
      </c>
      <c r="H19" s="17">
        <f t="shared" si="3"/>
        <v>3.8363585849231337E-2</v>
      </c>
      <c r="I19" s="17">
        <f t="shared" ca="1" si="4"/>
        <v>0.49315228128665806</v>
      </c>
      <c r="J19" s="15">
        <f t="shared" ca="1" si="5"/>
        <v>213.00233333333335</v>
      </c>
      <c r="K19" s="15">
        <f t="shared" ca="1" si="6"/>
        <v>26.625291666666669</v>
      </c>
      <c r="L19" s="16">
        <v>29</v>
      </c>
      <c r="M19" s="18">
        <f t="shared" si="7"/>
        <v>0.27586206896551724</v>
      </c>
      <c r="N19" s="16">
        <v>63</v>
      </c>
      <c r="O19" s="19">
        <f t="shared" ref="O19:P19" si="14">D19/7</f>
        <v>1.1428571428571428</v>
      </c>
      <c r="P19" s="19">
        <f t="shared" si="14"/>
        <v>0</v>
      </c>
      <c r="Q19" s="16">
        <f t="shared" si="9"/>
        <v>55</v>
      </c>
      <c r="R19" s="16"/>
      <c r="S19" s="27">
        <v>0.34285714285714292</v>
      </c>
      <c r="T19" s="2"/>
      <c r="U19" s="21"/>
      <c r="V19" s="22"/>
      <c r="W19" s="2">
        <v>7</v>
      </c>
      <c r="X19" s="23">
        <f t="shared" si="10"/>
        <v>0.875</v>
      </c>
      <c r="Y19" s="24">
        <f t="shared" si="11"/>
        <v>1.657</v>
      </c>
      <c r="Z19" s="2">
        <v>3</v>
      </c>
      <c r="AA19" s="2" t="s">
        <v>40</v>
      </c>
      <c r="AB19" s="25">
        <f t="shared" si="12"/>
        <v>-0.69</v>
      </c>
      <c r="AC19" s="26">
        <v>0.28935185185185186</v>
      </c>
      <c r="AD19" s="24">
        <f t="shared" si="13"/>
        <v>-4.7916666666666661</v>
      </c>
      <c r="AE19" s="24">
        <v>-5.8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SKUs!B2:BZ3000""),48,false),"""")*-1"),-10.796)</f>
        <v>-10.795999999999999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21.99</v>
      </c>
      <c r="D20" s="16">
        <v>12</v>
      </c>
      <c r="E20" s="16">
        <v>0</v>
      </c>
      <c r="F20" s="15">
        <v>263.88</v>
      </c>
      <c r="G20" s="15">
        <v>-25.06</v>
      </c>
      <c r="H20" s="17">
        <f t="shared" si="3"/>
        <v>9.4967409428528118E-2</v>
      </c>
      <c r="I20" s="17">
        <f t="shared" si="4"/>
        <v>2.0962177287024372E-2</v>
      </c>
      <c r="J20" s="15">
        <f t="shared" si="5"/>
        <v>5.5314993424999912</v>
      </c>
      <c r="K20" s="15">
        <f t="shared" si="6"/>
        <v>0.46095827854166593</v>
      </c>
      <c r="L20" s="16">
        <v>24</v>
      </c>
      <c r="M20" s="18">
        <f t="shared" si="7"/>
        <v>0.5</v>
      </c>
      <c r="N20" s="16">
        <v>93</v>
      </c>
      <c r="O20" s="19">
        <f t="shared" ref="O20:P20" si="15">D20/7</f>
        <v>1.7142857142857142</v>
      </c>
      <c r="P20" s="19">
        <f t="shared" si="15"/>
        <v>0</v>
      </c>
      <c r="Q20" s="16">
        <f t="shared" si="9"/>
        <v>54</v>
      </c>
      <c r="R20" s="16"/>
      <c r="S20" s="27">
        <v>0.54838709677419351</v>
      </c>
      <c r="T20" s="2"/>
      <c r="U20" s="21"/>
      <c r="V20" s="22"/>
      <c r="W20" s="2">
        <v>8</v>
      </c>
      <c r="X20" s="23">
        <f t="shared" si="10"/>
        <v>0.66666666666666663</v>
      </c>
      <c r="Y20" s="24">
        <f t="shared" si="11"/>
        <v>2.5059999999999998</v>
      </c>
      <c r="Z20" s="2">
        <v>2</v>
      </c>
      <c r="AA20" s="2" t="s">
        <v>40</v>
      </c>
      <c r="AB20" s="25">
        <f t="shared" si="12"/>
        <v>-0.69</v>
      </c>
      <c r="AC20" s="26">
        <v>8.9955743055555551E-2</v>
      </c>
      <c r="AD20" s="24">
        <f t="shared" si="13"/>
        <v>-2.2345006574999999</v>
      </c>
      <c r="AE20" s="24">
        <v>-5.8</v>
      </c>
      <c r="AF20" s="24">
        <v>-10.156000000000001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0</v>
      </c>
      <c r="D21" s="16">
        <v>1</v>
      </c>
      <c r="E21" s="16">
        <v>0</v>
      </c>
      <c r="F21" s="15">
        <v>0</v>
      </c>
      <c r="G21" s="15">
        <v>0</v>
      </c>
      <c r="H21" s="17" t="e">
        <f t="shared" si="3"/>
        <v>#DIV/0!</v>
      </c>
      <c r="I21" s="17" t="e">
        <f t="shared" si="4"/>
        <v>#DIV/0!</v>
      </c>
      <c r="J21" s="15">
        <f t="shared" si="5"/>
        <v>-16.142208388124999</v>
      </c>
      <c r="K21" s="15">
        <f t="shared" si="6"/>
        <v>-16.142208388124999</v>
      </c>
      <c r="L21" s="16">
        <v>4</v>
      </c>
      <c r="M21" s="18">
        <f t="shared" si="7"/>
        <v>0.25</v>
      </c>
      <c r="N21" s="16">
        <v>92</v>
      </c>
      <c r="O21" s="19">
        <f t="shared" ref="O21:P21" si="16">D21/7</f>
        <v>0.14285714285714285</v>
      </c>
      <c r="P21" s="19">
        <f t="shared" si="16"/>
        <v>0</v>
      </c>
      <c r="Q21" s="16">
        <f t="shared" si="9"/>
        <v>644</v>
      </c>
      <c r="R21" s="16"/>
      <c r="S21" s="27">
        <v>0.55434782608695654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40</v>
      </c>
      <c r="AB21" s="25">
        <f t="shared" si="12"/>
        <v>-0.69</v>
      </c>
      <c r="AC21" s="26">
        <v>8.9955743055555551E-2</v>
      </c>
      <c r="AD21" s="24">
        <f t="shared" si="13"/>
        <v>-0.18620838812499999</v>
      </c>
      <c r="AE21" s="24">
        <v>-5.8</v>
      </c>
      <c r="AF21" s="24">
        <v>-10.156000000000001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24.99</v>
      </c>
      <c r="D22" s="16">
        <v>1</v>
      </c>
      <c r="E22" s="16">
        <v>0</v>
      </c>
      <c r="F22" s="15">
        <v>24.99</v>
      </c>
      <c r="G22" s="15">
        <v>0</v>
      </c>
      <c r="H22" s="17">
        <f t="shared" si="3"/>
        <v>0</v>
      </c>
      <c r="I22" s="17">
        <f t="shared" ca="1" si="4"/>
        <v>0.17844304169167663</v>
      </c>
      <c r="J22" s="15">
        <f t="shared" ca="1" si="5"/>
        <v>4.459291611874999</v>
      </c>
      <c r="K22" s="15">
        <f t="shared" ca="1" si="6"/>
        <v>4.459291611874999</v>
      </c>
      <c r="L22" s="16">
        <v>6</v>
      </c>
      <c r="M22" s="18">
        <f t="shared" si="7"/>
        <v>0.16666666666666666</v>
      </c>
      <c r="N22" s="16">
        <v>76</v>
      </c>
      <c r="O22" s="19">
        <f t="shared" ref="O22:P22" si="17">D22/7</f>
        <v>0.14285714285714285</v>
      </c>
      <c r="P22" s="19">
        <f t="shared" si="17"/>
        <v>0</v>
      </c>
      <c r="Q22" s="16">
        <f t="shared" si="9"/>
        <v>532</v>
      </c>
      <c r="R22" s="16"/>
      <c r="S22" s="27">
        <v>0.2537313432835821</v>
      </c>
      <c r="T22" s="2"/>
      <c r="U22" s="21"/>
      <c r="V22" s="22"/>
      <c r="W22" s="2">
        <v>0</v>
      </c>
      <c r="X22" s="23">
        <f t="shared" si="10"/>
        <v>0</v>
      </c>
      <c r="Y22" s="24">
        <f t="shared" si="11"/>
        <v>0</v>
      </c>
      <c r="Z22" s="2">
        <v>0</v>
      </c>
      <c r="AA22" s="2" t="s">
        <v>40</v>
      </c>
      <c r="AB22" s="25">
        <f t="shared" si="12"/>
        <v>-0.69</v>
      </c>
      <c r="AC22" s="26">
        <v>8.9955743055555551E-2</v>
      </c>
      <c r="AD22" s="24">
        <f t="shared" si="13"/>
        <v>-0.18620838812499999</v>
      </c>
      <c r="AE22" s="24">
        <v>-5.8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SKUs!B2:BZ3000""),48,false),"""")*-1"),-10.796)</f>
        <v>-10.795999999999999</v>
      </c>
      <c r="AG22" s="24">
        <v>0</v>
      </c>
    </row>
    <row r="23" spans="1:33" ht="15.75" customHeight="1">
      <c r="A23" s="2" t="s">
        <v>51</v>
      </c>
      <c r="B23" s="2"/>
      <c r="C23" s="15">
        <f t="shared" si="2"/>
        <v>24.99</v>
      </c>
      <c r="D23" s="16">
        <v>6</v>
      </c>
      <c r="E23" s="16">
        <v>0</v>
      </c>
      <c r="F23" s="15">
        <v>149.94</v>
      </c>
      <c r="G23" s="15">
        <v>-25.02</v>
      </c>
      <c r="H23" s="17">
        <f t="shared" si="3"/>
        <v>0.16686674669867946</v>
      </c>
      <c r="I23" s="17">
        <f t="shared" si="4"/>
        <v>3.7186539090636239E-2</v>
      </c>
      <c r="J23" s="15">
        <f t="shared" si="5"/>
        <v>5.5757496712499979</v>
      </c>
      <c r="K23" s="15">
        <f t="shared" si="6"/>
        <v>0.92929161187499965</v>
      </c>
      <c r="L23" s="16">
        <v>17</v>
      </c>
      <c r="M23" s="18">
        <f t="shared" si="7"/>
        <v>0.35294117647058826</v>
      </c>
      <c r="N23" s="16">
        <v>73</v>
      </c>
      <c r="O23" s="19">
        <f t="shared" ref="O23:P23" si="18">D23/7</f>
        <v>0.8571428571428571</v>
      </c>
      <c r="P23" s="19">
        <f t="shared" si="18"/>
        <v>0</v>
      </c>
      <c r="Q23" s="16">
        <f t="shared" si="9"/>
        <v>85</v>
      </c>
      <c r="R23" s="16"/>
      <c r="S23" s="27">
        <v>0.30158730158730163</v>
      </c>
      <c r="T23" s="2"/>
      <c r="U23" s="21"/>
      <c r="V23" s="22"/>
      <c r="W23" s="2">
        <v>4</v>
      </c>
      <c r="X23" s="23">
        <f t="shared" si="10"/>
        <v>0.66666666666666663</v>
      </c>
      <c r="Y23" s="24">
        <f t="shared" si="11"/>
        <v>2.78</v>
      </c>
      <c r="Z23" s="2">
        <v>5</v>
      </c>
      <c r="AA23" s="2" t="s">
        <v>40</v>
      </c>
      <c r="AB23" s="25">
        <f t="shared" si="12"/>
        <v>-0.69</v>
      </c>
      <c r="AC23" s="26">
        <v>8.9955743055555551E-2</v>
      </c>
      <c r="AD23" s="24">
        <f t="shared" si="13"/>
        <v>-1.11725032875</v>
      </c>
      <c r="AE23" s="24">
        <v>-5.8</v>
      </c>
      <c r="AF23" s="24">
        <v>-10.156000000000001</v>
      </c>
      <c r="AG23" s="24">
        <v>0</v>
      </c>
    </row>
    <row r="24" spans="1:33" ht="15.75" customHeight="1">
      <c r="A24" s="2" t="s">
        <v>52</v>
      </c>
      <c r="B24" s="2"/>
      <c r="C24" s="15">
        <f t="shared" si="2"/>
        <v>24.323333333333334</v>
      </c>
      <c r="D24" s="16">
        <v>3</v>
      </c>
      <c r="E24" s="16">
        <v>0</v>
      </c>
      <c r="F24" s="15">
        <v>72.97</v>
      </c>
      <c r="G24" s="15">
        <v>-35.020000000000003</v>
      </c>
      <c r="H24" s="17">
        <f t="shared" si="3"/>
        <v>0.47992325613265729</v>
      </c>
      <c r="I24" s="17">
        <f t="shared" si="4"/>
        <v>-0.30097471788920116</v>
      </c>
      <c r="J24" s="15">
        <f t="shared" si="5"/>
        <v>-21.96212516437501</v>
      </c>
      <c r="K24" s="15">
        <f t="shared" si="6"/>
        <v>-7.320708388125003</v>
      </c>
      <c r="L24" s="16">
        <v>24</v>
      </c>
      <c r="M24" s="18">
        <f t="shared" si="7"/>
        <v>0.125</v>
      </c>
      <c r="N24" s="16">
        <v>63</v>
      </c>
      <c r="O24" s="19">
        <f t="shared" ref="O24:P24" si="19">D24/7</f>
        <v>0.42857142857142855</v>
      </c>
      <c r="P24" s="19">
        <f t="shared" si="19"/>
        <v>0</v>
      </c>
      <c r="Q24" s="16">
        <f t="shared" si="9"/>
        <v>147</v>
      </c>
      <c r="R24" s="16"/>
      <c r="S24" s="27">
        <v>0.71794871794871795</v>
      </c>
      <c r="T24" s="2">
        <v>120</v>
      </c>
      <c r="U24" s="21" t="s">
        <v>53</v>
      </c>
      <c r="V24" s="22" t="s">
        <v>53</v>
      </c>
      <c r="W24" s="2">
        <v>3</v>
      </c>
      <c r="X24" s="23">
        <f t="shared" si="10"/>
        <v>1</v>
      </c>
      <c r="Y24" s="24">
        <f t="shared" si="11"/>
        <v>11.673333333333334</v>
      </c>
      <c r="Z24" s="2">
        <v>0</v>
      </c>
      <c r="AA24" s="2" t="s">
        <v>40</v>
      </c>
      <c r="AB24" s="25">
        <f t="shared" si="12"/>
        <v>-0.69</v>
      </c>
      <c r="AC24" s="26">
        <v>8.9955743055555551E-2</v>
      </c>
      <c r="AD24" s="24">
        <f t="shared" si="13"/>
        <v>-0.55862516437499998</v>
      </c>
      <c r="AE24" s="24">
        <v>-5.98</v>
      </c>
      <c r="AF24" s="24">
        <v>-10.156000000000001</v>
      </c>
      <c r="AG24" s="24">
        <v>0</v>
      </c>
    </row>
    <row r="25" spans="1:33" ht="15.75" customHeight="1">
      <c r="A25" s="2" t="s">
        <v>54</v>
      </c>
      <c r="B25" s="2"/>
      <c r="C25" s="15">
        <f t="shared" si="2"/>
        <v>23.99</v>
      </c>
      <c r="D25" s="16">
        <v>1</v>
      </c>
      <c r="E25" s="16">
        <v>0</v>
      </c>
      <c r="F25" s="15">
        <v>23.99</v>
      </c>
      <c r="G25" s="15">
        <v>-32.450000000000003</v>
      </c>
      <c r="H25" s="17">
        <f t="shared" si="3"/>
        <v>1.3526469362234266</v>
      </c>
      <c r="I25" s="17">
        <f t="shared" si="4"/>
        <v>-1.1830224421894544</v>
      </c>
      <c r="J25" s="15">
        <f t="shared" si="5"/>
        <v>-28.380708388125008</v>
      </c>
      <c r="K25" s="15">
        <f t="shared" si="6"/>
        <v>-28.380708388125008</v>
      </c>
      <c r="L25" s="16">
        <v>23</v>
      </c>
      <c r="M25" s="18">
        <f t="shared" si="7"/>
        <v>4.3478260869565216E-2</v>
      </c>
      <c r="N25" s="16">
        <v>60</v>
      </c>
      <c r="O25" s="19">
        <f t="shared" ref="O25:P25" si="20">D25/7</f>
        <v>0.14285714285714285</v>
      </c>
      <c r="P25" s="19">
        <f t="shared" si="20"/>
        <v>0</v>
      </c>
      <c r="Q25" s="16">
        <f t="shared" si="9"/>
        <v>420</v>
      </c>
      <c r="R25" s="16"/>
      <c r="S25" s="27">
        <v>0.72258064516129028</v>
      </c>
      <c r="T25" s="2"/>
      <c r="U25" s="21"/>
      <c r="V25" s="22"/>
      <c r="W25" s="2">
        <v>0</v>
      </c>
      <c r="X25" s="23">
        <f t="shared" si="10"/>
        <v>0</v>
      </c>
      <c r="Y25" s="24">
        <f t="shared" si="11"/>
        <v>0</v>
      </c>
      <c r="Z25" s="2">
        <v>0</v>
      </c>
      <c r="AA25" s="2" t="s">
        <v>40</v>
      </c>
      <c r="AB25" s="25">
        <f t="shared" si="12"/>
        <v>-0.69</v>
      </c>
      <c r="AC25" s="26">
        <v>8.9955743055555551E-2</v>
      </c>
      <c r="AD25" s="24">
        <f t="shared" si="13"/>
        <v>-0.18620838812499999</v>
      </c>
      <c r="AE25" s="24">
        <v>-5.98</v>
      </c>
      <c r="AF25" s="24">
        <v>-10.156000000000001</v>
      </c>
      <c r="AG25" s="24">
        <v>0</v>
      </c>
    </row>
    <row r="26" spans="1:33" ht="15.75" customHeight="1">
      <c r="A26" s="2" t="s">
        <v>55</v>
      </c>
      <c r="B26" s="2"/>
      <c r="C26" s="15">
        <f t="shared" si="2"/>
        <v>21.99</v>
      </c>
      <c r="D26" s="16">
        <v>1</v>
      </c>
      <c r="E26" s="16">
        <v>0</v>
      </c>
      <c r="F26" s="15">
        <v>21.99</v>
      </c>
      <c r="G26" s="15">
        <v>-12.54</v>
      </c>
      <c r="H26" s="17">
        <f t="shared" si="3"/>
        <v>0.57025920873124147</v>
      </c>
      <c r="I26" s="17">
        <f t="shared" si="4"/>
        <v>-0.49161929914165536</v>
      </c>
      <c r="J26" s="15">
        <f t="shared" si="5"/>
        <v>-10.810708388125001</v>
      </c>
      <c r="K26" s="15">
        <f t="shared" si="6"/>
        <v>-10.810708388125001</v>
      </c>
      <c r="L26" s="16">
        <v>12</v>
      </c>
      <c r="M26" s="18">
        <f t="shared" si="7"/>
        <v>8.3333333333333329E-2</v>
      </c>
      <c r="N26" s="16">
        <v>57</v>
      </c>
      <c r="O26" s="19">
        <f t="shared" ref="O26:P26" si="21">D26/7</f>
        <v>0.14285714285714285</v>
      </c>
      <c r="P26" s="19">
        <f t="shared" si="21"/>
        <v>0</v>
      </c>
      <c r="Q26" s="16">
        <f t="shared" si="9"/>
        <v>399</v>
      </c>
      <c r="R26" s="16"/>
      <c r="S26" s="27">
        <v>0.42911877394636022</v>
      </c>
      <c r="T26" s="2">
        <v>120</v>
      </c>
      <c r="U26" s="21" t="s">
        <v>53</v>
      </c>
      <c r="V26" s="22" t="s">
        <v>53</v>
      </c>
      <c r="W26" s="2">
        <v>0</v>
      </c>
      <c r="X26" s="23">
        <f t="shared" si="10"/>
        <v>0</v>
      </c>
      <c r="Y26" s="24">
        <f t="shared" si="11"/>
        <v>12.54</v>
      </c>
      <c r="Z26" s="2">
        <v>1</v>
      </c>
      <c r="AA26" s="2" t="s">
        <v>40</v>
      </c>
      <c r="AB26" s="25">
        <f t="shared" si="12"/>
        <v>-0.69</v>
      </c>
      <c r="AC26" s="26">
        <v>8.9955743055555551E-2</v>
      </c>
      <c r="AD26" s="24">
        <f t="shared" si="13"/>
        <v>-0.18620838812499999</v>
      </c>
      <c r="AE26" s="24">
        <v>-5.98</v>
      </c>
      <c r="AF26" s="24">
        <v>-10.795999999999999</v>
      </c>
      <c r="AG26" s="24">
        <v>0</v>
      </c>
    </row>
    <row r="27" spans="1:33" ht="15.75" customHeight="1">
      <c r="A27" s="2" t="s">
        <v>56</v>
      </c>
      <c r="B27" s="2"/>
      <c r="C27" s="15">
        <f t="shared" si="2"/>
        <v>16.4925</v>
      </c>
      <c r="D27" s="16">
        <v>4</v>
      </c>
      <c r="E27" s="16">
        <v>0</v>
      </c>
      <c r="F27" s="15">
        <v>65.97</v>
      </c>
      <c r="G27" s="15">
        <v>0</v>
      </c>
      <c r="H27" s="17">
        <f t="shared" si="3"/>
        <v>0</v>
      </c>
      <c r="I27" s="17">
        <f t="shared" si="4"/>
        <v>-0.1784801205472184</v>
      </c>
      <c r="J27" s="15">
        <f t="shared" si="5"/>
        <v>-11.774333552499998</v>
      </c>
      <c r="K27" s="15">
        <f t="shared" si="6"/>
        <v>-2.9435833881249995</v>
      </c>
      <c r="L27" s="16">
        <v>9</v>
      </c>
      <c r="M27" s="18">
        <f t="shared" si="7"/>
        <v>0.44444444444444442</v>
      </c>
      <c r="N27" s="16">
        <v>151</v>
      </c>
      <c r="O27" s="19">
        <f t="shared" ref="O27:P27" si="22">D27/7</f>
        <v>0.5714285714285714</v>
      </c>
      <c r="P27" s="19">
        <f t="shared" si="22"/>
        <v>0</v>
      </c>
      <c r="Q27" s="16">
        <f t="shared" si="9"/>
        <v>264</v>
      </c>
      <c r="R27" s="16"/>
      <c r="S27" s="27">
        <v>0.38483965014577259</v>
      </c>
      <c r="T27" s="2">
        <v>120</v>
      </c>
      <c r="U27" s="21" t="s">
        <v>53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8.9955743055555551E-2</v>
      </c>
      <c r="AD27" s="24">
        <f t="shared" si="13"/>
        <v>-0.74483355249999994</v>
      </c>
      <c r="AE27" s="24">
        <v>-5.98</v>
      </c>
      <c r="AF27" s="24">
        <v>-10.795999999999999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21.990000000000002</v>
      </c>
      <c r="D28" s="16">
        <v>5</v>
      </c>
      <c r="E28" s="16">
        <v>0</v>
      </c>
      <c r="F28" s="15">
        <v>109.95</v>
      </c>
      <c r="G28" s="15">
        <v>-18.940000000000001</v>
      </c>
      <c r="H28" s="17">
        <f t="shared" si="3"/>
        <v>0.17226011823556162</v>
      </c>
      <c r="I28" s="17">
        <f t="shared" si="4"/>
        <v>-9.362020864597545E-2</v>
      </c>
      <c r="J28" s="15">
        <f t="shared" si="5"/>
        <v>-10.293541940625001</v>
      </c>
      <c r="K28" s="15">
        <f t="shared" si="6"/>
        <v>-2.0587083881250003</v>
      </c>
      <c r="L28" s="16">
        <v>10</v>
      </c>
      <c r="M28" s="18">
        <f t="shared" si="7"/>
        <v>0.5</v>
      </c>
      <c r="N28" s="16">
        <v>145</v>
      </c>
      <c r="O28" s="19">
        <f t="shared" ref="O28:P28" si="23">D28/7</f>
        <v>0.7142857142857143</v>
      </c>
      <c r="P28" s="19">
        <f t="shared" si="23"/>
        <v>0</v>
      </c>
      <c r="Q28" s="16">
        <f t="shared" si="9"/>
        <v>203</v>
      </c>
      <c r="R28" s="16"/>
      <c r="S28" s="27">
        <v>0.45283018867924529</v>
      </c>
      <c r="T28" s="2">
        <v>120</v>
      </c>
      <c r="U28" s="21" t="s">
        <v>53</v>
      </c>
      <c r="V28" s="22" t="s">
        <v>53</v>
      </c>
      <c r="W28" s="2">
        <v>1</v>
      </c>
      <c r="X28" s="23">
        <f t="shared" si="10"/>
        <v>0.2</v>
      </c>
      <c r="Y28" s="24">
        <f t="shared" si="11"/>
        <v>18.940000000000001</v>
      </c>
      <c r="Z28" s="2">
        <v>0</v>
      </c>
      <c r="AA28" s="2" t="s">
        <v>40</v>
      </c>
      <c r="AB28" s="25">
        <f t="shared" si="12"/>
        <v>-0.69</v>
      </c>
      <c r="AC28" s="26">
        <v>8.9955743055555551E-2</v>
      </c>
      <c r="AD28" s="24">
        <f t="shared" si="13"/>
        <v>-0.93104194062500001</v>
      </c>
      <c r="AE28" s="24">
        <v>-5.98</v>
      </c>
      <c r="AF28" s="24">
        <v>-10.795999999999999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21.99</v>
      </c>
      <c r="D29" s="16">
        <v>12</v>
      </c>
      <c r="E29" s="16">
        <v>0</v>
      </c>
      <c r="F29" s="15">
        <v>263.88</v>
      </c>
      <c r="G29" s="15">
        <v>-35.369999999999997</v>
      </c>
      <c r="H29" s="17">
        <f t="shared" si="3"/>
        <v>0.1340381991814461</v>
      </c>
      <c r="I29" s="17">
        <f t="shared" si="4"/>
        <v>-5.5398289591859939E-2</v>
      </c>
      <c r="J29" s="15">
        <f t="shared" si="5"/>
        <v>-14.6185006575</v>
      </c>
      <c r="K29" s="15">
        <f t="shared" si="6"/>
        <v>-1.2182083881250001</v>
      </c>
      <c r="L29" s="16">
        <v>36</v>
      </c>
      <c r="M29" s="18">
        <f t="shared" si="7"/>
        <v>0.33333333333333331</v>
      </c>
      <c r="N29" s="16">
        <v>113</v>
      </c>
      <c r="O29" s="19">
        <f t="shared" ref="O29:P29" si="24">D29/7</f>
        <v>1.7142857142857142</v>
      </c>
      <c r="P29" s="19">
        <f t="shared" si="24"/>
        <v>0</v>
      </c>
      <c r="Q29" s="16">
        <f t="shared" si="9"/>
        <v>65</v>
      </c>
      <c r="R29" s="16"/>
      <c r="S29" s="27">
        <v>0.75</v>
      </c>
      <c r="T29" s="2">
        <v>120</v>
      </c>
      <c r="U29" s="21" t="s">
        <v>53</v>
      </c>
      <c r="V29" s="22" t="s">
        <v>53</v>
      </c>
      <c r="W29" s="2">
        <v>4</v>
      </c>
      <c r="X29" s="23">
        <f t="shared" si="10"/>
        <v>0.33333333333333331</v>
      </c>
      <c r="Y29" s="24">
        <f t="shared" si="11"/>
        <v>8.8424999999999994</v>
      </c>
      <c r="Z29" s="2">
        <v>0</v>
      </c>
      <c r="AA29" s="2" t="s">
        <v>40</v>
      </c>
      <c r="AB29" s="25">
        <f t="shared" si="12"/>
        <v>-0.69</v>
      </c>
      <c r="AC29" s="26">
        <v>8.9955743055555551E-2</v>
      </c>
      <c r="AD29" s="24">
        <f t="shared" si="13"/>
        <v>-2.2345006574999999</v>
      </c>
      <c r="AE29" s="24">
        <v>-5.98</v>
      </c>
      <c r="AF29" s="24">
        <v>-10.795999999999999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21.990000000000002</v>
      </c>
      <c r="D30" s="16">
        <v>10</v>
      </c>
      <c r="E30" s="16">
        <v>0</v>
      </c>
      <c r="F30" s="15">
        <v>219.9</v>
      </c>
      <c r="G30" s="15">
        <v>-14.2</v>
      </c>
      <c r="H30" s="17">
        <f t="shared" si="3"/>
        <v>6.457480673033196E-2</v>
      </c>
      <c r="I30" s="17">
        <f t="shared" si="4"/>
        <v>1.406510285925423E-2</v>
      </c>
      <c r="J30" s="15">
        <f t="shared" si="5"/>
        <v>3.0929161187500052</v>
      </c>
      <c r="K30" s="15">
        <f t="shared" si="6"/>
        <v>0.30929161187500054</v>
      </c>
      <c r="L30" s="16">
        <v>32</v>
      </c>
      <c r="M30" s="18">
        <f t="shared" si="7"/>
        <v>0.3125</v>
      </c>
      <c r="N30" s="16">
        <v>124</v>
      </c>
      <c r="O30" s="19">
        <f t="shared" ref="O30:P30" si="25">D30/7</f>
        <v>1.4285714285714286</v>
      </c>
      <c r="P30" s="19">
        <f t="shared" si="25"/>
        <v>0</v>
      </c>
      <c r="Q30" s="16">
        <f t="shared" si="9"/>
        <v>86</v>
      </c>
      <c r="R30" s="16"/>
      <c r="S30" s="27">
        <v>0.59033078880407119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Summary!A1:AD2000""),9,FALSE),"""")"),120)</f>
        <v>120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2</v>
      </c>
      <c r="X30" s="23">
        <f t="shared" si="10"/>
        <v>0.2</v>
      </c>
      <c r="Y30" s="24">
        <f t="shared" si="11"/>
        <v>7.1</v>
      </c>
      <c r="Z30" s="2">
        <v>0</v>
      </c>
      <c r="AA30" s="2" t="s">
        <v>40</v>
      </c>
      <c r="AB30" s="25">
        <f t="shared" si="12"/>
        <v>-0.69</v>
      </c>
      <c r="AC30" s="26">
        <v>8.9955743055555551E-2</v>
      </c>
      <c r="AD30" s="24">
        <f t="shared" si="13"/>
        <v>-1.86208388125</v>
      </c>
      <c r="AE30" s="24">
        <v>-5.98</v>
      </c>
      <c r="AF30" s="24">
        <v>-10.795999999999999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22.49</v>
      </c>
      <c r="D31" s="16">
        <v>12</v>
      </c>
      <c r="E31" s="16">
        <v>0</v>
      </c>
      <c r="F31" s="15">
        <v>269.88</v>
      </c>
      <c r="G31" s="15">
        <v>0</v>
      </c>
      <c r="H31" s="17">
        <f t="shared" ref="H31" si="26">G31/F31*-1</f>
        <v>0</v>
      </c>
      <c r="I31" s="17">
        <f t="shared" ref="I31" si="27">J31/F31</f>
        <v>9.5788866690751442E-2</v>
      </c>
      <c r="J31" s="35">
        <f t="shared" ref="J31" si="28">F31*0.85+G31+AF31*D31+D31*AE31+AG31+AD31</f>
        <v>25.851499342499999</v>
      </c>
      <c r="K31" s="35">
        <f t="shared" ref="K31" si="29">J31/D31</f>
        <v>2.1542916118749997</v>
      </c>
      <c r="L31" s="16">
        <v>20</v>
      </c>
      <c r="M31" s="18">
        <f t="shared" si="7"/>
        <v>0.6</v>
      </c>
      <c r="N31" s="16">
        <v>111</v>
      </c>
      <c r="O31" s="19">
        <f t="shared" ref="O31" si="30">D31/7</f>
        <v>1.7142857142857142</v>
      </c>
      <c r="P31" s="19">
        <f t="shared" ref="P31" si="31">E31/7</f>
        <v>0</v>
      </c>
      <c r="Q31" s="16">
        <f t="shared" ref="Q31" si="32">ROUNDDOWN(N31/(O31+P31),0)</f>
        <v>64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0.62608695652173918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3">IFERROR(W31/D31,0)</f>
        <v>0</v>
      </c>
      <c r="Y31" s="24">
        <f t="shared" ref="Y31" si="34">IFERROR(G31/(W31+Z31)*-1,0)</f>
        <v>0</v>
      </c>
      <c r="Z31" s="2">
        <v>0</v>
      </c>
      <c r="AA31" s="2" t="s">
        <v>40</v>
      </c>
      <c r="AB31" s="25">
        <f t="shared" si="12"/>
        <v>-0.69</v>
      </c>
      <c r="AC31" s="26">
        <v>8.9955743055555551E-2</v>
      </c>
      <c r="AD31" s="24">
        <f t="shared" si="13"/>
        <v>-2.2345006574999999</v>
      </c>
      <c r="AE31" s="24">
        <v>-5.98</v>
      </c>
      <c r="AF31" s="24">
        <v>-10.795999999999999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108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43.741176470588236</v>
      </c>
      <c r="D3" s="6">
        <f>SUM(D4:D99766)</f>
        <v>76</v>
      </c>
      <c r="E3" s="6"/>
      <c r="F3" s="5">
        <f t="shared" ref="F3:G3" si="0">SUM(F4:F99766)</f>
        <v>4149.25</v>
      </c>
      <c r="G3" s="5">
        <f t="shared" si="0"/>
        <v>-193.97</v>
      </c>
      <c r="H3" s="7">
        <f>G3/F3*-1</f>
        <v>4.6748207507380853E-2</v>
      </c>
      <c r="I3" s="7">
        <f ca="1">J3/F3</f>
        <v>0.15086381072884655</v>
      </c>
      <c r="J3" s="5">
        <f ca="1">SUM(J4:J99766)</f>
        <v>625.97166666666658</v>
      </c>
      <c r="K3" s="5">
        <f ca="1">J3/D3</f>
        <v>8.2364692982456127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30</v>
      </c>
      <c r="X3" s="13">
        <f>AVERAGE(X4:X99766)</f>
        <v>0.46307720057720064</v>
      </c>
      <c r="Y3" s="11">
        <f>ROUND(AVERAGE(Y4:Y99766),2)</f>
        <v>6.81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SKUs!B2:BZ3000""),48,FALSE),"""")*-1"),-31.2)</f>
        <v>-31.2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customHeight="1">
      <c r="A18" s="2" t="s">
        <v>46</v>
      </c>
      <c r="B18" s="2"/>
      <c r="C18" s="15">
        <f t="shared" ref="C18:C31" si="2">IFERROR(F18/D18," - ")</f>
        <v>53.99</v>
      </c>
      <c r="D18" s="16">
        <v>1</v>
      </c>
      <c r="E18" s="16">
        <v>0</v>
      </c>
      <c r="F18" s="15">
        <v>53.99</v>
      </c>
      <c r="G18" s="15">
        <v>-2.12</v>
      </c>
      <c r="H18" s="17">
        <f t="shared" ref="H18:H30" si="3">G18/F18*-1</f>
        <v>3.9266530839044265E-2</v>
      </c>
      <c r="I18" s="17">
        <f t="shared" ref="I18:I30" si="4">J18/F18</f>
        <v>0.16989334444650248</v>
      </c>
      <c r="J18" s="15">
        <f t="shared" ref="J18:J30" si="5">F18*0.85+G18+AF18*D18+D18*AE18+AG18+AD18</f>
        <v>9.1725416666666693</v>
      </c>
      <c r="K18" s="15">
        <f t="shared" ref="K18:K30" si="6">J18/D18</f>
        <v>9.1725416666666693</v>
      </c>
      <c r="L18" s="16">
        <v>4</v>
      </c>
      <c r="M18" s="18">
        <f t="shared" ref="M18:M31" si="7">IFERROR(D18/L18,"-")</f>
        <v>0.25</v>
      </c>
      <c r="N18" s="16">
        <v>0</v>
      </c>
      <c r="O18" s="19">
        <f t="shared" ref="O18:P18" si="8">D18/7</f>
        <v>0.14285714285714285</v>
      </c>
      <c r="P18" s="19">
        <f t="shared" si="8"/>
        <v>0</v>
      </c>
      <c r="Q18" s="16">
        <f t="shared" ref="Q18:Q30" si="9">ROUNDDOWN(N18/(O18+P18),0)</f>
        <v>0</v>
      </c>
      <c r="R18" s="16"/>
      <c r="S18" s="27">
        <v>0</v>
      </c>
      <c r="T18" s="2"/>
      <c r="U18" s="21"/>
      <c r="V18" s="22"/>
      <c r="W18" s="2">
        <v>1</v>
      </c>
      <c r="X18" s="23">
        <f t="shared" ref="X18:X30" si="10">IFERROR(W18/D18,0)</f>
        <v>1</v>
      </c>
      <c r="Y18" s="24">
        <f t="shared" ref="Y18:Y30" si="11">IFERROR(G18/(W18+Z18)*-1,0)</f>
        <v>2.12</v>
      </c>
      <c r="Z18" s="2">
        <v>0</v>
      </c>
      <c r="AA18" s="2" t="s">
        <v>40</v>
      </c>
      <c r="AB18" s="25">
        <f t="shared" ref="AB18:AB31" si="12">IF(OR(AA18="UsLargeStandardSize",AA18="UsSmallStandardSize"),-0.69,-0.48)</f>
        <v>-0.69</v>
      </c>
      <c r="AC18" s="26">
        <v>0.28935185185185186</v>
      </c>
      <c r="AD18" s="24">
        <f t="shared" ref="AD18:AD31" si="13">IFERROR(AB18*AC18*D18*3,0)</f>
        <v>-0.59895833333333326</v>
      </c>
      <c r="AE18" s="24">
        <v>-5.8</v>
      </c>
      <c r="AF18" s="24">
        <v>-28.2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53.99</v>
      </c>
      <c r="D19" s="28">
        <v>8</v>
      </c>
      <c r="E19" s="16">
        <v>0</v>
      </c>
      <c r="F19" s="15">
        <v>431.92</v>
      </c>
      <c r="G19" s="15">
        <v>-16.57</v>
      </c>
      <c r="H19" s="17">
        <f t="shared" si="3"/>
        <v>3.8363585849231337E-2</v>
      </c>
      <c r="I19" s="17">
        <f t="shared" ca="1" si="4"/>
        <v>0.11523044390936597</v>
      </c>
      <c r="J19" s="15">
        <f t="shared" ca="1" si="5"/>
        <v>49.770333333333355</v>
      </c>
      <c r="K19" s="15">
        <f t="shared" ca="1" si="6"/>
        <v>6.2212916666666693</v>
      </c>
      <c r="L19" s="16">
        <v>29</v>
      </c>
      <c r="M19" s="18">
        <f t="shared" si="7"/>
        <v>0.27586206896551724</v>
      </c>
      <c r="N19" s="16">
        <v>63</v>
      </c>
      <c r="O19" s="19">
        <f t="shared" ref="O19:P19" si="14">D19/7</f>
        <v>1.1428571428571428</v>
      </c>
      <c r="P19" s="19">
        <f t="shared" si="14"/>
        <v>0</v>
      </c>
      <c r="Q19" s="16">
        <f t="shared" si="9"/>
        <v>55</v>
      </c>
      <c r="R19" s="16"/>
      <c r="S19" s="27">
        <v>0.34285714285714292</v>
      </c>
      <c r="T19" s="2"/>
      <c r="U19" s="21"/>
      <c r="V19" s="22"/>
      <c r="W19" s="2">
        <v>7</v>
      </c>
      <c r="X19" s="23">
        <f t="shared" si="10"/>
        <v>0.875</v>
      </c>
      <c r="Y19" s="24">
        <f t="shared" si="11"/>
        <v>1.657</v>
      </c>
      <c r="Z19" s="2">
        <v>3</v>
      </c>
      <c r="AA19" s="2" t="s">
        <v>40</v>
      </c>
      <c r="AB19" s="25">
        <f t="shared" si="12"/>
        <v>-0.69</v>
      </c>
      <c r="AC19" s="26">
        <v>0.28935185185185186</v>
      </c>
      <c r="AD19" s="24">
        <f t="shared" si="13"/>
        <v>-4.7916666666666661</v>
      </c>
      <c r="AE19" s="24">
        <v>-5.8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SKUs!B2:BZ3000""),48,false),"""")*-1"),-31.2)</f>
        <v>-31.2</v>
      </c>
      <c r="AG19" s="24">
        <v>0</v>
      </c>
    </row>
    <row r="20" spans="1:33" ht="15.75" customHeight="1">
      <c r="A20" s="2" t="s">
        <v>48</v>
      </c>
      <c r="B20" s="2"/>
      <c r="C20" s="15">
        <f t="shared" si="2"/>
        <v>54.212222222222223</v>
      </c>
      <c r="D20" s="16">
        <v>18</v>
      </c>
      <c r="E20" s="16">
        <v>0</v>
      </c>
      <c r="F20" s="15">
        <v>975.82</v>
      </c>
      <c r="G20" s="15">
        <v>-17.940000000000001</v>
      </c>
      <c r="H20" s="17">
        <f t="shared" si="3"/>
        <v>1.8384538132032547E-2</v>
      </c>
      <c r="I20" s="17">
        <f t="shared" si="4"/>
        <v>0.19340221557254411</v>
      </c>
      <c r="J20" s="15">
        <f t="shared" si="5"/>
        <v>188.72575000000001</v>
      </c>
      <c r="K20" s="15">
        <f t="shared" si="6"/>
        <v>10.484763888888889</v>
      </c>
      <c r="L20" s="16">
        <v>22</v>
      </c>
      <c r="M20" s="18">
        <f t="shared" si="7"/>
        <v>0.81818181818181823</v>
      </c>
      <c r="N20" s="16">
        <v>50</v>
      </c>
      <c r="O20" s="19">
        <f t="shared" ref="O20:P20" si="15">D20/7</f>
        <v>2.5714285714285716</v>
      </c>
      <c r="P20" s="19">
        <f t="shared" si="15"/>
        <v>0</v>
      </c>
      <c r="Q20" s="16">
        <f t="shared" si="9"/>
        <v>19</v>
      </c>
      <c r="R20" s="16"/>
      <c r="S20" s="27">
        <v>1.588235294117647</v>
      </c>
      <c r="T20" s="2"/>
      <c r="U20" s="21"/>
      <c r="V20" s="22"/>
      <c r="W20" s="2">
        <v>8</v>
      </c>
      <c r="X20" s="23">
        <f t="shared" si="10"/>
        <v>0.44444444444444442</v>
      </c>
      <c r="Y20" s="24">
        <f t="shared" si="11"/>
        <v>2.2425000000000002</v>
      </c>
      <c r="Z20" s="2">
        <v>0</v>
      </c>
      <c r="AA20" s="2" t="s">
        <v>40</v>
      </c>
      <c r="AB20" s="25">
        <f t="shared" si="12"/>
        <v>-0.69</v>
      </c>
      <c r="AC20" s="26">
        <v>0.28935185185185186</v>
      </c>
      <c r="AD20" s="24">
        <f t="shared" si="13"/>
        <v>-10.781249999999998</v>
      </c>
      <c r="AE20" s="24">
        <v>-5.8</v>
      </c>
      <c r="AF20" s="24">
        <v>-28.2</v>
      </c>
      <c r="AG20" s="24">
        <v>0</v>
      </c>
    </row>
    <row r="21" spans="1:33" ht="15.75" customHeight="1">
      <c r="A21" s="2" t="s">
        <v>49</v>
      </c>
      <c r="B21" s="2"/>
      <c r="C21" s="15">
        <f t="shared" si="2"/>
        <v>55.99</v>
      </c>
      <c r="D21" s="16">
        <v>3</v>
      </c>
      <c r="E21" s="16">
        <v>0</v>
      </c>
      <c r="F21" s="15">
        <v>167.97</v>
      </c>
      <c r="G21" s="15">
        <v>0</v>
      </c>
      <c r="H21" s="17">
        <f t="shared" si="3"/>
        <v>0</v>
      </c>
      <c r="I21" s="17">
        <f t="shared" si="4"/>
        <v>0.23205111031731854</v>
      </c>
      <c r="J21" s="15">
        <f t="shared" si="5"/>
        <v>38.977624999999996</v>
      </c>
      <c r="K21" s="15">
        <f t="shared" si="6"/>
        <v>12.992541666666666</v>
      </c>
      <c r="L21" s="16">
        <v>16</v>
      </c>
      <c r="M21" s="18">
        <f t="shared" si="7"/>
        <v>0.1875</v>
      </c>
      <c r="N21" s="16">
        <v>48</v>
      </c>
      <c r="O21" s="19">
        <f t="shared" ref="O21:P21" si="16">D21/7</f>
        <v>0.42857142857142855</v>
      </c>
      <c r="P21" s="19">
        <f t="shared" si="16"/>
        <v>0</v>
      </c>
      <c r="Q21" s="16">
        <f t="shared" si="9"/>
        <v>112</v>
      </c>
      <c r="R21" s="16"/>
      <c r="S21" s="27">
        <v>1.7755102040816331</v>
      </c>
      <c r="T21" s="2"/>
      <c r="U21" s="21"/>
      <c r="V21" s="22"/>
      <c r="W21" s="2">
        <v>0</v>
      </c>
      <c r="X21" s="23">
        <f t="shared" si="10"/>
        <v>0</v>
      </c>
      <c r="Y21" s="24">
        <f t="shared" si="11"/>
        <v>0</v>
      </c>
      <c r="Z21" s="2">
        <v>0</v>
      </c>
      <c r="AA21" s="2" t="s">
        <v>40</v>
      </c>
      <c r="AB21" s="25">
        <f t="shared" si="12"/>
        <v>-0.69</v>
      </c>
      <c r="AC21" s="26">
        <v>0.28935185185185186</v>
      </c>
      <c r="AD21" s="24">
        <f t="shared" si="13"/>
        <v>-1.7968749999999998</v>
      </c>
      <c r="AE21" s="24">
        <v>-5.8</v>
      </c>
      <c r="AF21" s="24">
        <v>-28.2</v>
      </c>
      <c r="AG21" s="24">
        <v>0</v>
      </c>
    </row>
    <row r="22" spans="1:33" ht="15.75" customHeight="1">
      <c r="A22" s="2" t="s">
        <v>50</v>
      </c>
      <c r="B22" s="2"/>
      <c r="C22" s="15">
        <f t="shared" si="2"/>
        <v>55.989999999999995</v>
      </c>
      <c r="D22" s="16">
        <v>5</v>
      </c>
      <c r="E22" s="16">
        <v>0</v>
      </c>
      <c r="F22" s="15">
        <v>279.95</v>
      </c>
      <c r="G22" s="15">
        <v>-21.54</v>
      </c>
      <c r="H22" s="17">
        <f t="shared" si="3"/>
        <v>7.6942311126986962E-2</v>
      </c>
      <c r="I22" s="17">
        <f t="shared" ca="1" si="4"/>
        <v>0.10152780258379469</v>
      </c>
      <c r="J22" s="15">
        <f t="shared" ca="1" si="5"/>
        <v>28.422708333333322</v>
      </c>
      <c r="K22" s="15">
        <f t="shared" ca="1" si="6"/>
        <v>5.6845416666666644</v>
      </c>
      <c r="L22" s="16">
        <v>28</v>
      </c>
      <c r="M22" s="18">
        <f t="shared" si="7"/>
        <v>0.17857142857142858</v>
      </c>
      <c r="N22" s="16">
        <v>43</v>
      </c>
      <c r="O22" s="19">
        <f t="shared" ref="O22:P22" si="17">D22/7</f>
        <v>0.7142857142857143</v>
      </c>
      <c r="P22" s="19">
        <f t="shared" si="17"/>
        <v>0</v>
      </c>
      <c r="Q22" s="16">
        <f t="shared" si="9"/>
        <v>60</v>
      </c>
      <c r="R22" s="16"/>
      <c r="S22" s="27">
        <v>0.73228346456692905</v>
      </c>
      <c r="T22" s="2"/>
      <c r="U22" s="21"/>
      <c r="V22" s="22"/>
      <c r="W22" s="2">
        <v>2</v>
      </c>
      <c r="X22" s="23">
        <f t="shared" si="10"/>
        <v>0.4</v>
      </c>
      <c r="Y22" s="24">
        <f t="shared" si="11"/>
        <v>7.18</v>
      </c>
      <c r="Z22" s="2">
        <v>1</v>
      </c>
      <c r="AA22" s="2" t="s">
        <v>40</v>
      </c>
      <c r="AB22" s="25">
        <f t="shared" si="12"/>
        <v>-0.69</v>
      </c>
      <c r="AC22" s="26">
        <v>0.28935185185185186</v>
      </c>
      <c r="AD22" s="24">
        <f t="shared" si="13"/>
        <v>-2.9947916666666665</v>
      </c>
      <c r="AE22" s="24">
        <v>-5.8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SKUs!B2:BZ3000""),48,false),"""")*-1"),-31.2)</f>
        <v>-31.2</v>
      </c>
      <c r="AG22" s="24">
        <v>0</v>
      </c>
    </row>
    <row r="23" spans="1:33" ht="15.75" customHeight="1">
      <c r="A23" s="2" t="s">
        <v>51</v>
      </c>
      <c r="B23" s="2"/>
      <c r="C23" s="15">
        <f t="shared" si="2"/>
        <v>55.99</v>
      </c>
      <c r="D23" s="16">
        <v>11</v>
      </c>
      <c r="E23" s="16">
        <v>0</v>
      </c>
      <c r="F23" s="15">
        <v>615.89</v>
      </c>
      <c r="G23" s="15">
        <v>-34.89</v>
      </c>
      <c r="H23" s="17">
        <f t="shared" si="3"/>
        <v>5.6649726412183993E-2</v>
      </c>
      <c r="I23" s="17">
        <f t="shared" si="4"/>
        <v>0.17540138390513454</v>
      </c>
      <c r="J23" s="15">
        <f t="shared" si="5"/>
        <v>108.02795833333332</v>
      </c>
      <c r="K23" s="15">
        <f t="shared" si="6"/>
        <v>9.8207234848484841</v>
      </c>
      <c r="L23" s="16">
        <v>24</v>
      </c>
      <c r="M23" s="18">
        <f t="shared" si="7"/>
        <v>0.45833333333333331</v>
      </c>
      <c r="N23" s="16">
        <v>31</v>
      </c>
      <c r="O23" s="19">
        <f t="shared" ref="O23:P23" si="18">D23/7</f>
        <v>1.5714285714285714</v>
      </c>
      <c r="P23" s="19">
        <f t="shared" si="18"/>
        <v>0</v>
      </c>
      <c r="Q23" s="16">
        <f t="shared" si="9"/>
        <v>19</v>
      </c>
      <c r="R23" s="16"/>
      <c r="S23" s="27">
        <v>1.0619469026548669</v>
      </c>
      <c r="T23" s="2"/>
      <c r="U23" s="21"/>
      <c r="V23" s="22"/>
      <c r="W23" s="2">
        <v>4</v>
      </c>
      <c r="X23" s="23">
        <f t="shared" si="10"/>
        <v>0.36363636363636365</v>
      </c>
      <c r="Y23" s="24">
        <f t="shared" si="11"/>
        <v>5.8150000000000004</v>
      </c>
      <c r="Z23" s="2">
        <v>2</v>
      </c>
      <c r="AA23" s="2" t="s">
        <v>40</v>
      </c>
      <c r="AB23" s="25">
        <f t="shared" si="12"/>
        <v>-0.69</v>
      </c>
      <c r="AC23" s="26">
        <v>0.28935185185185186</v>
      </c>
      <c r="AD23" s="24">
        <f t="shared" si="13"/>
        <v>-6.5885416666666661</v>
      </c>
      <c r="AE23" s="24">
        <v>-5.8</v>
      </c>
      <c r="AF23" s="24">
        <v>-28.2</v>
      </c>
      <c r="AG23" s="24">
        <v>0</v>
      </c>
    </row>
    <row r="24" spans="1:33" ht="15.75" customHeight="1">
      <c r="A24" s="2" t="s">
        <v>52</v>
      </c>
      <c r="B24" s="2"/>
      <c r="C24" s="15">
        <f t="shared" si="2"/>
        <v>52.257333333333335</v>
      </c>
      <c r="D24" s="16">
        <v>15</v>
      </c>
      <c r="E24" s="16">
        <v>0</v>
      </c>
      <c r="F24" s="15">
        <v>783.86</v>
      </c>
      <c r="G24" s="15">
        <v>-29.41</v>
      </c>
      <c r="H24" s="17">
        <f t="shared" si="3"/>
        <v>3.7519455004720231E-2</v>
      </c>
      <c r="I24" s="17">
        <f t="shared" si="4"/>
        <v>0.14694795626770082</v>
      </c>
      <c r="J24" s="15">
        <f t="shared" si="5"/>
        <v>115.18662499999998</v>
      </c>
      <c r="K24" s="15">
        <f t="shared" si="6"/>
        <v>7.6791083333333319</v>
      </c>
      <c r="L24" s="16">
        <v>35</v>
      </c>
      <c r="M24" s="18">
        <f t="shared" si="7"/>
        <v>0.42857142857142855</v>
      </c>
      <c r="N24" s="16">
        <v>13</v>
      </c>
      <c r="O24" s="19">
        <f t="shared" ref="O24:P24" si="19">D24/7</f>
        <v>2.1428571428571428</v>
      </c>
      <c r="P24" s="19">
        <f t="shared" si="19"/>
        <v>0</v>
      </c>
      <c r="Q24" s="16">
        <f t="shared" si="9"/>
        <v>6</v>
      </c>
      <c r="R24" s="16"/>
      <c r="S24" s="27">
        <v>3.692307692307693</v>
      </c>
      <c r="T24" s="2">
        <v>52</v>
      </c>
      <c r="U24" s="21">
        <v>26</v>
      </c>
      <c r="V24" s="22" t="s">
        <v>53</v>
      </c>
      <c r="W24" s="2">
        <v>1</v>
      </c>
      <c r="X24" s="23">
        <f t="shared" si="10"/>
        <v>6.6666666666666666E-2</v>
      </c>
      <c r="Y24" s="24">
        <f t="shared" si="11"/>
        <v>29.41</v>
      </c>
      <c r="Z24" s="2">
        <v>0</v>
      </c>
      <c r="AA24" s="2" t="s">
        <v>40</v>
      </c>
      <c r="AB24" s="25">
        <f t="shared" si="12"/>
        <v>-0.69</v>
      </c>
      <c r="AC24" s="26">
        <v>0.28935185185185186</v>
      </c>
      <c r="AD24" s="24">
        <f t="shared" si="13"/>
        <v>-8.984375</v>
      </c>
      <c r="AE24" s="24">
        <v>-5.98</v>
      </c>
      <c r="AF24" s="24">
        <v>-28.2</v>
      </c>
      <c r="AG24" s="24">
        <v>0</v>
      </c>
    </row>
    <row r="25" spans="1:33" ht="15.75" customHeight="1">
      <c r="A25" s="2" t="s">
        <v>54</v>
      </c>
      <c r="B25" s="2"/>
      <c r="C25" s="15">
        <f t="shared" si="2"/>
        <v>55.99</v>
      </c>
      <c r="D25" s="16">
        <v>4</v>
      </c>
      <c r="E25" s="16">
        <v>0</v>
      </c>
      <c r="F25" s="15">
        <v>223.96</v>
      </c>
      <c r="G25" s="15">
        <v>-19.47</v>
      </c>
      <c r="H25" s="17">
        <f t="shared" si="3"/>
        <v>8.6935166994106083E-2</v>
      </c>
      <c r="I25" s="17">
        <f t="shared" si="4"/>
        <v>0.14190108352682035</v>
      </c>
      <c r="J25" s="15">
        <f t="shared" si="5"/>
        <v>31.780166666666684</v>
      </c>
      <c r="K25" s="15">
        <f t="shared" si="6"/>
        <v>7.945041666666671</v>
      </c>
      <c r="L25" s="16">
        <v>17</v>
      </c>
      <c r="M25" s="18">
        <f t="shared" si="7"/>
        <v>0.23529411764705882</v>
      </c>
      <c r="N25" s="16">
        <v>4</v>
      </c>
      <c r="O25" s="19">
        <f t="shared" ref="O25:P25" si="20">D25/7</f>
        <v>0.5714285714285714</v>
      </c>
      <c r="P25" s="19">
        <f t="shared" si="20"/>
        <v>0</v>
      </c>
      <c r="Q25" s="16">
        <f t="shared" si="9"/>
        <v>7</v>
      </c>
      <c r="R25" s="16"/>
      <c r="S25" s="27">
        <v>4.581818181818182</v>
      </c>
      <c r="T25" s="2"/>
      <c r="U25" s="21"/>
      <c r="V25" s="22"/>
      <c r="W25" s="2">
        <v>3</v>
      </c>
      <c r="X25" s="23">
        <f t="shared" si="10"/>
        <v>0.75</v>
      </c>
      <c r="Y25" s="24">
        <f t="shared" si="11"/>
        <v>4.8674999999999997</v>
      </c>
      <c r="Z25" s="2">
        <v>1</v>
      </c>
      <c r="AA25" s="2" t="s">
        <v>40</v>
      </c>
      <c r="AB25" s="25">
        <f t="shared" si="12"/>
        <v>-0.69</v>
      </c>
      <c r="AC25" s="26">
        <v>0.28935185185185186</v>
      </c>
      <c r="AD25" s="24">
        <f t="shared" si="13"/>
        <v>-2.395833333333333</v>
      </c>
      <c r="AE25" s="24">
        <v>-5.98</v>
      </c>
      <c r="AF25" s="24">
        <v>-28.2</v>
      </c>
      <c r="AG25" s="24">
        <v>0</v>
      </c>
    </row>
    <row r="26" spans="1:33" ht="15.75" customHeight="1">
      <c r="A26" s="2" t="s">
        <v>55</v>
      </c>
      <c r="B26" s="2"/>
      <c r="C26" s="15">
        <f t="shared" si="2"/>
        <v>55.99</v>
      </c>
      <c r="D26" s="16">
        <v>3</v>
      </c>
      <c r="E26" s="16">
        <v>0</v>
      </c>
      <c r="F26" s="15">
        <v>167.97</v>
      </c>
      <c r="G26" s="15">
        <v>-17.54</v>
      </c>
      <c r="H26" s="17">
        <f t="shared" si="3"/>
        <v>0.10442340894207298</v>
      </c>
      <c r="I26" s="17">
        <f t="shared" si="4"/>
        <v>7.0831844972316496E-2</v>
      </c>
      <c r="J26" s="15">
        <f t="shared" si="5"/>
        <v>11.897625000000001</v>
      </c>
      <c r="K26" s="15">
        <f t="shared" si="6"/>
        <v>3.9658750000000005</v>
      </c>
      <c r="L26" s="16">
        <v>19</v>
      </c>
      <c r="M26" s="18">
        <f t="shared" si="7"/>
        <v>0.15789473684210525</v>
      </c>
      <c r="N26" s="16">
        <v>2</v>
      </c>
      <c r="O26" s="19">
        <f t="shared" ref="O26:P26" si="21">D26/7</f>
        <v>0.42857142857142855</v>
      </c>
      <c r="P26" s="19">
        <f t="shared" si="21"/>
        <v>0</v>
      </c>
      <c r="Q26" s="16">
        <f t="shared" si="9"/>
        <v>4</v>
      </c>
      <c r="R26" s="16"/>
      <c r="S26" s="27">
        <v>1.9844961240310079</v>
      </c>
      <c r="T26" s="2">
        <v>52</v>
      </c>
      <c r="U26" s="21">
        <v>26</v>
      </c>
      <c r="V26" s="22" t="s">
        <v>53</v>
      </c>
      <c r="W26" s="2">
        <v>1</v>
      </c>
      <c r="X26" s="23">
        <f t="shared" si="10"/>
        <v>0.33333333333333331</v>
      </c>
      <c r="Y26" s="24">
        <f t="shared" si="11"/>
        <v>17.54</v>
      </c>
      <c r="Z26" s="2">
        <v>0</v>
      </c>
      <c r="AA26" s="2" t="s">
        <v>40</v>
      </c>
      <c r="AB26" s="25">
        <f t="shared" si="12"/>
        <v>-0.69</v>
      </c>
      <c r="AC26" s="26">
        <v>0.28935185185185186</v>
      </c>
      <c r="AD26" s="24">
        <f t="shared" si="13"/>
        <v>-1.7968749999999998</v>
      </c>
      <c r="AE26" s="24">
        <v>-5.98</v>
      </c>
      <c r="AF26" s="24">
        <v>-31.2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5"/>
        <v>0</v>
      </c>
      <c r="K27" s="15" t="e">
        <f t="shared" si="6"/>
        <v>#DIV/0!</v>
      </c>
      <c r="L27" s="16">
        <v>0</v>
      </c>
      <c r="M27" s="18" t="str">
        <f t="shared" si="7"/>
        <v>-</v>
      </c>
      <c r="N27" s="16">
        <v>121</v>
      </c>
      <c r="O27" s="19">
        <f t="shared" ref="O27:P27" si="22">D27/7</f>
        <v>0</v>
      </c>
      <c r="P27" s="19">
        <f t="shared" si="22"/>
        <v>0</v>
      </c>
      <c r="Q27" s="16" t="e">
        <f t="shared" si="9"/>
        <v>#DIV/0!</v>
      </c>
      <c r="R27" s="16"/>
      <c r="S27" s="27">
        <v>1.1139240506329109</v>
      </c>
      <c r="T27" s="2">
        <v>26</v>
      </c>
      <c r="U27" s="21">
        <v>44384</v>
      </c>
      <c r="V27" s="22" t="s">
        <v>53</v>
      </c>
      <c r="W27" s="2">
        <v>0</v>
      </c>
      <c r="X27" s="23">
        <f t="shared" si="10"/>
        <v>0</v>
      </c>
      <c r="Y27" s="24">
        <f t="shared" si="11"/>
        <v>0</v>
      </c>
      <c r="Z27" s="2">
        <v>0</v>
      </c>
      <c r="AA27" s="2" t="s">
        <v>40</v>
      </c>
      <c r="AB27" s="25">
        <f t="shared" si="12"/>
        <v>-0.69</v>
      </c>
      <c r="AC27" s="26">
        <v>0.28935185185185186</v>
      </c>
      <c r="AD27" s="24">
        <f t="shared" si="13"/>
        <v>0</v>
      </c>
      <c r="AE27" s="24">
        <v>-5.98</v>
      </c>
      <c r="AF27" s="24">
        <v>-31.2</v>
      </c>
      <c r="AG27" s="24">
        <v>0</v>
      </c>
    </row>
    <row r="28" spans="1:33" ht="15.75" customHeight="1">
      <c r="A28" s="2" t="s">
        <v>57</v>
      </c>
      <c r="B28" s="2"/>
      <c r="C28" s="15">
        <f t="shared" si="2"/>
        <v>55.99</v>
      </c>
      <c r="D28" s="16">
        <v>4</v>
      </c>
      <c r="E28" s="16">
        <v>0</v>
      </c>
      <c r="F28" s="15">
        <v>223.96</v>
      </c>
      <c r="G28" s="15">
        <v>-7</v>
      </c>
      <c r="H28" s="17">
        <f t="shared" si="3"/>
        <v>3.1255581353813178E-2</v>
      </c>
      <c r="I28" s="17">
        <f t="shared" si="4"/>
        <v>0.14399967256057636</v>
      </c>
      <c r="J28" s="15">
        <f t="shared" si="5"/>
        <v>32.250166666666679</v>
      </c>
      <c r="K28" s="15">
        <f t="shared" si="6"/>
        <v>8.0625416666666698</v>
      </c>
      <c r="L28" s="16">
        <v>12</v>
      </c>
      <c r="M28" s="18">
        <f t="shared" si="7"/>
        <v>0.33333333333333331</v>
      </c>
      <c r="N28" s="16">
        <v>116</v>
      </c>
      <c r="O28" s="19">
        <f t="shared" ref="O28:P28" si="23">D28/7</f>
        <v>0.5714285714285714</v>
      </c>
      <c r="P28" s="19">
        <f t="shared" si="23"/>
        <v>0</v>
      </c>
      <c r="Q28" s="16">
        <f t="shared" si="9"/>
        <v>203</v>
      </c>
      <c r="R28" s="16"/>
      <c r="S28" s="27">
        <v>1.3592233009708741</v>
      </c>
      <c r="T28" s="2">
        <v>0</v>
      </c>
      <c r="U28" s="21" t="s">
        <v>53</v>
      </c>
      <c r="V28" s="22" t="s">
        <v>53</v>
      </c>
      <c r="W28" s="2">
        <v>1</v>
      </c>
      <c r="X28" s="23">
        <f t="shared" si="10"/>
        <v>0.25</v>
      </c>
      <c r="Y28" s="24">
        <f t="shared" si="11"/>
        <v>7</v>
      </c>
      <c r="Z28" s="2">
        <v>0</v>
      </c>
      <c r="AA28" s="2" t="s">
        <v>40</v>
      </c>
      <c r="AB28" s="25">
        <f t="shared" si="12"/>
        <v>-0.69</v>
      </c>
      <c r="AC28" s="26">
        <v>0.28935185185185186</v>
      </c>
      <c r="AD28" s="24">
        <f t="shared" si="13"/>
        <v>-2.395833333333333</v>
      </c>
      <c r="AE28" s="24">
        <v>-5.98</v>
      </c>
      <c r="AF28" s="24">
        <v>-31.2</v>
      </c>
      <c r="AG28" s="24">
        <v>0</v>
      </c>
    </row>
    <row r="29" spans="1:33" ht="15.75" customHeight="1">
      <c r="A29" s="2" t="s">
        <v>58</v>
      </c>
      <c r="B29" s="2"/>
      <c r="C29" s="15">
        <f t="shared" si="2"/>
        <v>55.99</v>
      </c>
      <c r="D29" s="16">
        <v>2</v>
      </c>
      <c r="E29" s="16">
        <v>0</v>
      </c>
      <c r="F29" s="15">
        <v>111.98</v>
      </c>
      <c r="G29" s="15">
        <v>-10</v>
      </c>
      <c r="H29" s="17">
        <f t="shared" si="3"/>
        <v>8.9301661010894803E-2</v>
      </c>
      <c r="I29" s="17">
        <f t="shared" si="4"/>
        <v>8.5953592903494747E-2</v>
      </c>
      <c r="J29" s="15">
        <f t="shared" si="5"/>
        <v>9.6250833333333414</v>
      </c>
      <c r="K29" s="15">
        <f t="shared" si="6"/>
        <v>4.8125416666666707</v>
      </c>
      <c r="L29" s="16">
        <v>20</v>
      </c>
      <c r="M29" s="18">
        <f t="shared" si="7"/>
        <v>0.1</v>
      </c>
      <c r="N29" s="16">
        <v>92</v>
      </c>
      <c r="O29" s="19">
        <f t="shared" ref="O29:P29" si="24">D29/7</f>
        <v>0.2857142857142857</v>
      </c>
      <c r="P29" s="19">
        <f t="shared" si="24"/>
        <v>0</v>
      </c>
      <c r="Q29" s="16">
        <f t="shared" si="9"/>
        <v>322</v>
      </c>
      <c r="R29" s="16"/>
      <c r="S29" s="27">
        <v>1.932885906040269</v>
      </c>
      <c r="T29" s="2">
        <v>0</v>
      </c>
      <c r="U29" s="21" t="s">
        <v>53</v>
      </c>
      <c r="V29" s="22" t="s">
        <v>53</v>
      </c>
      <c r="W29" s="2">
        <v>0</v>
      </c>
      <c r="X29" s="23">
        <f t="shared" si="10"/>
        <v>0</v>
      </c>
      <c r="Y29" s="24">
        <f t="shared" si="11"/>
        <v>0</v>
      </c>
      <c r="Z29" s="2">
        <v>0</v>
      </c>
      <c r="AA29" s="2" t="s">
        <v>40</v>
      </c>
      <c r="AB29" s="25">
        <f t="shared" si="12"/>
        <v>-0.69</v>
      </c>
      <c r="AC29" s="26">
        <v>0.28935185185185186</v>
      </c>
      <c r="AD29" s="24">
        <f t="shared" si="13"/>
        <v>-1.1979166666666665</v>
      </c>
      <c r="AE29" s="24">
        <v>-5.98</v>
      </c>
      <c r="AF29" s="24">
        <v>-31.2</v>
      </c>
      <c r="AG29" s="24">
        <v>0</v>
      </c>
    </row>
    <row r="30" spans="1:33" ht="15.75" customHeight="1">
      <c r="A30" s="2" t="s">
        <v>59</v>
      </c>
      <c r="B30" s="2"/>
      <c r="C30" s="15">
        <f t="shared" si="2"/>
        <v>55.99</v>
      </c>
      <c r="D30" s="16">
        <v>1</v>
      </c>
      <c r="E30" s="16">
        <v>0</v>
      </c>
      <c r="F30" s="15">
        <v>55.99</v>
      </c>
      <c r="G30" s="15">
        <v>-8.0300000000000011</v>
      </c>
      <c r="H30" s="17">
        <f t="shared" si="3"/>
        <v>0.14341846758349708</v>
      </c>
      <c r="I30" s="17">
        <f t="shared" si="4"/>
        <v>3.1836786330892465E-2</v>
      </c>
      <c r="J30" s="15">
        <f t="shared" si="5"/>
        <v>1.7825416666666694</v>
      </c>
      <c r="K30" s="15">
        <f t="shared" si="6"/>
        <v>1.7825416666666694</v>
      </c>
      <c r="L30" s="16">
        <v>9</v>
      </c>
      <c r="M30" s="18">
        <f t="shared" si="7"/>
        <v>0.1111111111111111</v>
      </c>
      <c r="N30" s="16">
        <v>106</v>
      </c>
      <c r="O30" s="19">
        <f t="shared" ref="O30:P30" si="25">D30/7</f>
        <v>0.14285714285714285</v>
      </c>
      <c r="P30" s="19">
        <f t="shared" si="25"/>
        <v>0</v>
      </c>
      <c r="Q30" s="16">
        <f t="shared" si="9"/>
        <v>742</v>
      </c>
      <c r="R30" s="16"/>
      <c r="S30" s="27">
        <v>1.2100840336134451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Summary!A1:AD2000""),9,FALSE),"""")"),0)</f>
        <v>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1</v>
      </c>
      <c r="X30" s="23">
        <f t="shared" si="10"/>
        <v>1</v>
      </c>
      <c r="Y30" s="24">
        <f t="shared" si="11"/>
        <v>8.0300000000000011</v>
      </c>
      <c r="Z30" s="2">
        <v>0</v>
      </c>
      <c r="AA30" s="2" t="s">
        <v>40</v>
      </c>
      <c r="AB30" s="25">
        <f t="shared" si="12"/>
        <v>-0.69</v>
      </c>
      <c r="AC30" s="26">
        <v>0.28935185185185186</v>
      </c>
      <c r="AD30" s="24">
        <f t="shared" si="13"/>
        <v>-0.59895833333333326</v>
      </c>
      <c r="AE30" s="24">
        <v>-5.98</v>
      </c>
      <c r="AF30" s="24">
        <v>-31.2</v>
      </c>
      <c r="AG30" s="24">
        <v>0</v>
      </c>
    </row>
    <row r="31" spans="1:33" ht="15.75" customHeight="1">
      <c r="A31" s="2" t="s">
        <v>128</v>
      </c>
      <c r="B31" s="2"/>
      <c r="C31" s="35">
        <f t="shared" si="2"/>
        <v>55.99</v>
      </c>
      <c r="D31" s="16">
        <v>1</v>
      </c>
      <c r="E31" s="16">
        <v>0</v>
      </c>
      <c r="F31" s="15">
        <v>55.99</v>
      </c>
      <c r="G31" s="15">
        <v>-9.4600000000000009</v>
      </c>
      <c r="H31" s="17">
        <f t="shared" ref="H31" si="26">G31/F31*-1</f>
        <v>0.16895874263261298</v>
      </c>
      <c r="I31" s="17">
        <f t="shared" ref="I31" si="27">J31/F31</f>
        <v>6.2965112817765607E-3</v>
      </c>
      <c r="J31" s="35">
        <f t="shared" ref="J31" si="28">F31*0.85+G31+AF31*D31+D31*AE31+AG31+AD31</f>
        <v>0.35254166666666964</v>
      </c>
      <c r="K31" s="35">
        <f t="shared" ref="K31" si="29">J31/D31</f>
        <v>0.35254166666666964</v>
      </c>
      <c r="L31" s="16">
        <v>12</v>
      </c>
      <c r="M31" s="18">
        <f t="shared" si="7"/>
        <v>8.3333333333333329E-2</v>
      </c>
      <c r="N31" s="16">
        <v>103</v>
      </c>
      <c r="O31" s="19">
        <f t="shared" ref="O31" si="30">D31/7</f>
        <v>0.14285714285714285</v>
      </c>
      <c r="P31" s="19">
        <f t="shared" ref="P31" si="31">E31/7</f>
        <v>0</v>
      </c>
      <c r="Q31" s="16">
        <f t="shared" ref="Q31" si="32">ROUNDDOWN(N31/(O31+P31),0)</f>
        <v>721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0.85131195335276966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1</v>
      </c>
      <c r="X31" s="23">
        <f t="shared" ref="X31" si="33">IFERROR(W31/D31,0)</f>
        <v>1</v>
      </c>
      <c r="Y31" s="24">
        <f t="shared" ref="Y31" si="34">IFERROR(G31/(W31+Z31)*-1,0)</f>
        <v>9.4600000000000009</v>
      </c>
      <c r="Z31" s="2">
        <v>0</v>
      </c>
      <c r="AA31" s="2" t="s">
        <v>40</v>
      </c>
      <c r="AB31" s="25">
        <f t="shared" si="12"/>
        <v>-0.69</v>
      </c>
      <c r="AC31" s="26">
        <v>0.28935185185185186</v>
      </c>
      <c r="AD31" s="24">
        <f t="shared" si="13"/>
        <v>-0.59895833333333326</v>
      </c>
      <c r="AE31" s="24">
        <v>-5.98</v>
      </c>
      <c r="AF31" s="24">
        <v>-31.2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109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15.988235294117647</v>
      </c>
      <c r="D3" s="6">
        <f>SUM(D4:D99766)</f>
        <v>96</v>
      </c>
      <c r="E3" s="6"/>
      <c r="F3" s="5">
        <f t="shared" ref="F3:G3" si="0">SUM(F4:F99766)</f>
        <v>1904.0500000000004</v>
      </c>
      <c r="G3" s="5">
        <f t="shared" si="0"/>
        <v>-310.02999999999997</v>
      </c>
      <c r="H3" s="7">
        <f>G3/F3*-1</f>
        <v>0.16282660644415844</v>
      </c>
      <c r="I3" s="7">
        <f ca="1">J3/F3</f>
        <v>-5.3523620475652714E-3</v>
      </c>
      <c r="J3" s="5">
        <f ca="1">SUM(J4:J99766)</f>
        <v>-10.191164956666658</v>
      </c>
      <c r="K3" s="5">
        <f ca="1">J3/D3</f>
        <v>-0.10615796829861102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55</v>
      </c>
      <c r="X3" s="13">
        <f>AVERAGE(X4:X99766)</f>
        <v>0.54748520710059168</v>
      </c>
      <c r="Y3" s="11" t="e">
        <f>ROUND(AVERAGE(Y4:Y99766),2)</f>
        <v>#DIV/0!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SKUs!B2:BZ3000""),48,FALSE),"""")*-1"),-7.91)</f>
        <v>-7.91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16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>
        <f t="shared" si="1"/>
        <v>0</v>
      </c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>
        <f t="shared" si="1"/>
        <v>0</v>
      </c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>
        <f t="shared" si="1"/>
        <v>0</v>
      </c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>
        <f t="shared" si="1"/>
        <v>0</v>
      </c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>
        <f t="shared" si="1"/>
        <v>0</v>
      </c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>
        <f t="shared" si="1"/>
        <v>0</v>
      </c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>
        <f t="shared" ref="J18:J30" si="2">F18*0.85+G18+AF18*D18+D18*AE18+AG18+AD18</f>
        <v>0</v>
      </c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customHeight="1">
      <c r="A19" s="2" t="s">
        <v>47</v>
      </c>
      <c r="B19" s="2"/>
      <c r="C19" s="15">
        <f t="shared" ref="C19:C31" si="3">IFERROR(F19/D19," - ")</f>
        <v>19.989999999999998</v>
      </c>
      <c r="D19" s="28">
        <v>4</v>
      </c>
      <c r="E19" s="16">
        <v>0</v>
      </c>
      <c r="F19" s="15">
        <v>79.959999999999994</v>
      </c>
      <c r="G19" s="15">
        <v>-21.92</v>
      </c>
      <c r="H19" s="17">
        <f t="shared" ref="H19:H30" si="4">G19/F19*-1</f>
        <v>0.27413706853426717</v>
      </c>
      <c r="I19" s="17">
        <f t="shared" ref="I19:I30" ca="1" si="5">J19/F19</f>
        <v>-0.11870479664832427</v>
      </c>
      <c r="J19" s="15">
        <f t="shared" ca="1" si="2"/>
        <v>-9.4916355400000079</v>
      </c>
      <c r="K19" s="15">
        <f t="shared" ref="K19:K30" ca="1" si="6">J19/D19</f>
        <v>-2.372908885000002</v>
      </c>
      <c r="L19" s="16">
        <v>16</v>
      </c>
      <c r="M19" s="18">
        <f t="shared" ref="M19:M31" si="7">IFERROR(D19/L19,"-")</f>
        <v>0.25</v>
      </c>
      <c r="N19" s="16">
        <v>88</v>
      </c>
      <c r="O19" s="19">
        <f t="shared" ref="O19:P19" si="8">D19/7</f>
        <v>0.5714285714285714</v>
      </c>
      <c r="P19" s="19">
        <f t="shared" si="8"/>
        <v>0</v>
      </c>
      <c r="Q19" s="16">
        <f t="shared" ref="Q19:Q30" si="9">ROUNDDOWN(N19/(O19+P19),0)</f>
        <v>154</v>
      </c>
      <c r="R19" s="16"/>
      <c r="S19" s="27">
        <v>3.03030303030303E-2</v>
      </c>
      <c r="T19" s="2"/>
      <c r="U19" s="21"/>
      <c r="V19" s="22"/>
      <c r="W19" s="2">
        <v>4</v>
      </c>
      <c r="X19" s="23">
        <f t="shared" ref="X19:X30" si="10">IFERROR(W19/D19,0)</f>
        <v>1</v>
      </c>
      <c r="Y19" s="24"/>
      <c r="Z19" s="2">
        <v>0</v>
      </c>
      <c r="AA19" s="2" t="s">
        <v>40</v>
      </c>
      <c r="AB19" s="25">
        <f t="shared" ref="AB19:AB31" si="11">IF(OR(AA19="UsLargeStandardSize",AA19="UsSmallStandardSize"),-0.69,-0.48)</f>
        <v>-0.69</v>
      </c>
      <c r="AC19" s="26">
        <v>8.4255500000000011E-2</v>
      </c>
      <c r="AD19" s="24">
        <f t="shared" ref="AD19:AD31" si="12">IFERROR(AB19*AC19*D19*3,0)</f>
        <v>-0.69763554000000005</v>
      </c>
      <c r="AE19" s="24">
        <v>-5.8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SKUs!B2:BZ3000""),48,false),"""")*-1"),-7.91)</f>
        <v>-7.91</v>
      </c>
      <c r="AG19" s="24">
        <v>0</v>
      </c>
    </row>
    <row r="20" spans="1:33" ht="15.75" customHeight="1">
      <c r="A20" s="2" t="s">
        <v>48</v>
      </c>
      <c r="B20" s="2"/>
      <c r="C20" s="15">
        <f t="shared" si="3"/>
        <v>20.84714285714286</v>
      </c>
      <c r="D20" s="16">
        <v>14</v>
      </c>
      <c r="E20" s="16">
        <v>0</v>
      </c>
      <c r="F20" s="15">
        <v>291.86</v>
      </c>
      <c r="G20" s="15">
        <v>-65.3</v>
      </c>
      <c r="H20" s="17">
        <f t="shared" si="4"/>
        <v>0.22373740834646746</v>
      </c>
      <c r="I20" s="17">
        <f t="shared" si="5"/>
        <v>-3.1592970568080574E-2</v>
      </c>
      <c r="J20" s="15">
        <f t="shared" si="2"/>
        <v>-9.2207243899999973</v>
      </c>
      <c r="K20" s="15">
        <f t="shared" si="6"/>
        <v>-0.65862317071428556</v>
      </c>
      <c r="L20" s="16">
        <v>24</v>
      </c>
      <c r="M20" s="18">
        <f t="shared" si="7"/>
        <v>0.58333333333333337</v>
      </c>
      <c r="N20" s="16">
        <v>83</v>
      </c>
      <c r="O20" s="19">
        <f t="shared" ref="O20:P20" si="13">D20/7</f>
        <v>2</v>
      </c>
      <c r="P20" s="19">
        <f t="shared" si="13"/>
        <v>0</v>
      </c>
      <c r="Q20" s="16">
        <f t="shared" si="9"/>
        <v>41</v>
      </c>
      <c r="R20" s="16"/>
      <c r="S20" s="27">
        <v>0.5714285714285714</v>
      </c>
      <c r="T20" s="2"/>
      <c r="U20" s="21"/>
      <c r="V20" s="22"/>
      <c r="W20" s="2">
        <v>14</v>
      </c>
      <c r="X20" s="23">
        <f t="shared" si="10"/>
        <v>1</v>
      </c>
      <c r="Y20" s="24"/>
      <c r="Z20" s="2">
        <v>5</v>
      </c>
      <c r="AA20" s="2" t="s">
        <v>40</v>
      </c>
      <c r="AB20" s="25">
        <f t="shared" si="11"/>
        <v>-0.69</v>
      </c>
      <c r="AC20" s="26">
        <v>8.4255500000000011E-2</v>
      </c>
      <c r="AD20" s="24">
        <f t="shared" si="12"/>
        <v>-2.4417243900000001</v>
      </c>
      <c r="AE20" s="24">
        <v>-5.8</v>
      </c>
      <c r="AF20" s="24">
        <v>-7.74</v>
      </c>
      <c r="AG20" s="24">
        <v>0</v>
      </c>
    </row>
    <row r="21" spans="1:33" ht="15.75" customHeight="1">
      <c r="A21" s="2" t="s">
        <v>49</v>
      </c>
      <c r="B21" s="2"/>
      <c r="C21" s="15">
        <f t="shared" si="3"/>
        <v>21.99</v>
      </c>
      <c r="D21" s="16">
        <v>9</v>
      </c>
      <c r="E21" s="16">
        <v>0</v>
      </c>
      <c r="F21" s="15">
        <v>197.91</v>
      </c>
      <c r="G21" s="15">
        <v>-10.42</v>
      </c>
      <c r="H21" s="17">
        <f t="shared" si="4"/>
        <v>5.2650194532868476E-2</v>
      </c>
      <c r="I21" s="17">
        <f t="shared" si="5"/>
        <v>0.17368409900965098</v>
      </c>
      <c r="J21" s="15">
        <f t="shared" si="2"/>
        <v>34.373820035000023</v>
      </c>
      <c r="K21" s="15">
        <f t="shared" si="6"/>
        <v>3.8193133372222245</v>
      </c>
      <c r="L21" s="16">
        <v>13</v>
      </c>
      <c r="M21" s="18">
        <f t="shared" si="7"/>
        <v>0.69230769230769229</v>
      </c>
      <c r="N21" s="16">
        <v>71</v>
      </c>
      <c r="O21" s="19">
        <f t="shared" ref="O21:P21" si="14">D21/7</f>
        <v>1.2857142857142858</v>
      </c>
      <c r="P21" s="19">
        <f t="shared" si="14"/>
        <v>0</v>
      </c>
      <c r="Q21" s="16">
        <f t="shared" si="9"/>
        <v>55</v>
      </c>
      <c r="R21" s="16"/>
      <c r="S21" s="27">
        <v>1.140845070422535</v>
      </c>
      <c r="T21" s="2"/>
      <c r="U21" s="21"/>
      <c r="V21" s="22"/>
      <c r="W21" s="2">
        <v>6</v>
      </c>
      <c r="X21" s="23">
        <f t="shared" si="10"/>
        <v>0.66666666666666663</v>
      </c>
      <c r="Y21" s="24"/>
      <c r="Z21" s="2">
        <v>0</v>
      </c>
      <c r="AA21" s="2" t="s">
        <v>40</v>
      </c>
      <c r="AB21" s="25">
        <f t="shared" si="11"/>
        <v>-0.69</v>
      </c>
      <c r="AC21" s="26">
        <v>8.4255500000000011E-2</v>
      </c>
      <c r="AD21" s="24">
        <f t="shared" si="12"/>
        <v>-1.569679965</v>
      </c>
      <c r="AE21" s="24">
        <v>-5.8</v>
      </c>
      <c r="AF21" s="24">
        <v>-7.74</v>
      </c>
      <c r="AG21" s="24">
        <v>0</v>
      </c>
    </row>
    <row r="22" spans="1:33" ht="15.75" customHeight="1">
      <c r="A22" s="2" t="s">
        <v>50</v>
      </c>
      <c r="B22" s="2"/>
      <c r="C22" s="15">
        <f t="shared" si="3"/>
        <v>21.99</v>
      </c>
      <c r="D22" s="16">
        <v>1</v>
      </c>
      <c r="E22" s="16">
        <v>0</v>
      </c>
      <c r="F22" s="15">
        <v>21.99</v>
      </c>
      <c r="G22" s="15">
        <v>0</v>
      </c>
      <c r="H22" s="17">
        <f t="shared" si="4"/>
        <v>0</v>
      </c>
      <c r="I22" s="17">
        <f t="shared" ca="1" si="5"/>
        <v>0.21860350682128232</v>
      </c>
      <c r="J22" s="15">
        <f t="shared" ca="1" si="2"/>
        <v>4.8070911149999977</v>
      </c>
      <c r="K22" s="15">
        <f t="shared" ca="1" si="6"/>
        <v>4.8070911149999977</v>
      </c>
      <c r="L22" s="16">
        <v>10</v>
      </c>
      <c r="M22" s="18">
        <f t="shared" si="7"/>
        <v>0.1</v>
      </c>
      <c r="N22" s="16">
        <v>67</v>
      </c>
      <c r="O22" s="19">
        <f t="shared" ref="O22:P22" si="15">D22/7</f>
        <v>0.14285714285714285</v>
      </c>
      <c r="P22" s="19">
        <f t="shared" si="15"/>
        <v>0</v>
      </c>
      <c r="Q22" s="16">
        <f t="shared" si="9"/>
        <v>469</v>
      </c>
      <c r="R22" s="16"/>
      <c r="S22" s="27">
        <v>0.47647058823529409</v>
      </c>
      <c r="T22" s="2"/>
      <c r="U22" s="21"/>
      <c r="V22" s="22"/>
      <c r="W22" s="2">
        <v>0</v>
      </c>
      <c r="X22" s="23">
        <f t="shared" si="10"/>
        <v>0</v>
      </c>
      <c r="Y22" s="24"/>
      <c r="Z22" s="2">
        <v>0</v>
      </c>
      <c r="AA22" s="2" t="s">
        <v>40</v>
      </c>
      <c r="AB22" s="25">
        <f t="shared" si="11"/>
        <v>-0.69</v>
      </c>
      <c r="AC22" s="26">
        <v>8.4255500000000011E-2</v>
      </c>
      <c r="AD22" s="24">
        <f t="shared" si="12"/>
        <v>-0.17440888500000001</v>
      </c>
      <c r="AE22" s="24">
        <v>-5.8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SKUs!B2:BZ3000""),48,false),"""")*-1"),-7.91)</f>
        <v>-7.91</v>
      </c>
      <c r="AG22" s="24">
        <v>0</v>
      </c>
    </row>
    <row r="23" spans="1:33" ht="15.75" customHeight="1">
      <c r="A23" s="2" t="s">
        <v>51</v>
      </c>
      <c r="B23" s="2"/>
      <c r="C23" s="15">
        <f t="shared" si="3"/>
        <v>21.99</v>
      </c>
      <c r="D23" s="16">
        <v>1</v>
      </c>
      <c r="E23" s="16">
        <v>0</v>
      </c>
      <c r="F23" s="15">
        <v>21.99</v>
      </c>
      <c r="G23" s="15">
        <v>-28.68</v>
      </c>
      <c r="H23" s="17">
        <f t="shared" si="4"/>
        <v>1.3042291950886769</v>
      </c>
      <c r="I23" s="17">
        <f t="shared" si="5"/>
        <v>-1.0778949015461576</v>
      </c>
      <c r="J23" s="15">
        <f t="shared" si="2"/>
        <v>-23.702908885000003</v>
      </c>
      <c r="K23" s="15">
        <f t="shared" si="6"/>
        <v>-23.702908885000003</v>
      </c>
      <c r="L23" s="16">
        <v>21</v>
      </c>
      <c r="M23" s="18">
        <f t="shared" si="7"/>
        <v>4.7619047619047616E-2</v>
      </c>
      <c r="N23" s="16">
        <v>66</v>
      </c>
      <c r="O23" s="19">
        <f t="shared" ref="O23:P23" si="16">D23/7</f>
        <v>0.14285714285714285</v>
      </c>
      <c r="P23" s="19">
        <f t="shared" si="16"/>
        <v>0</v>
      </c>
      <c r="Q23" s="16">
        <f t="shared" si="9"/>
        <v>462</v>
      </c>
      <c r="R23" s="16"/>
      <c r="S23" s="27">
        <v>0.50299401197604787</v>
      </c>
      <c r="T23" s="2"/>
      <c r="U23" s="21"/>
      <c r="V23" s="22"/>
      <c r="W23" s="2">
        <v>1</v>
      </c>
      <c r="X23" s="23">
        <f t="shared" si="10"/>
        <v>1</v>
      </c>
      <c r="Y23" s="24"/>
      <c r="Z23" s="2">
        <v>0</v>
      </c>
      <c r="AA23" s="2" t="s">
        <v>40</v>
      </c>
      <c r="AB23" s="25">
        <f t="shared" si="11"/>
        <v>-0.69</v>
      </c>
      <c r="AC23" s="26">
        <v>8.4255500000000011E-2</v>
      </c>
      <c r="AD23" s="24">
        <f t="shared" si="12"/>
        <v>-0.17440888500000001</v>
      </c>
      <c r="AE23" s="24">
        <v>-5.8</v>
      </c>
      <c r="AF23" s="24">
        <v>-7.74</v>
      </c>
      <c r="AG23" s="24">
        <v>0</v>
      </c>
    </row>
    <row r="24" spans="1:33" ht="15.75" customHeight="1">
      <c r="A24" s="2" t="s">
        <v>52</v>
      </c>
      <c r="B24" s="2"/>
      <c r="C24" s="15">
        <f t="shared" si="3"/>
        <v>16.391999999999999</v>
      </c>
      <c r="D24" s="16">
        <v>5</v>
      </c>
      <c r="E24" s="16">
        <v>0</v>
      </c>
      <c r="F24" s="15">
        <v>81.96</v>
      </c>
      <c r="G24" s="15">
        <v>-34.090000000000003</v>
      </c>
      <c r="H24" s="17">
        <f t="shared" si="4"/>
        <v>0.41593460224499762</v>
      </c>
      <c r="I24" s="17">
        <f t="shared" si="5"/>
        <v>-0.39467505744672216</v>
      </c>
      <c r="J24" s="15">
        <f t="shared" si="2"/>
        <v>-32.347567708333344</v>
      </c>
      <c r="K24" s="15">
        <f t="shared" si="6"/>
        <v>-6.4695135416666689</v>
      </c>
      <c r="L24" s="16">
        <v>23</v>
      </c>
      <c r="M24" s="18">
        <f t="shared" si="7"/>
        <v>0.21739130434782608</v>
      </c>
      <c r="N24" s="16">
        <v>54</v>
      </c>
      <c r="O24" s="19">
        <f t="shared" ref="O24:P24" si="17">D24/7</f>
        <v>0.7142857142857143</v>
      </c>
      <c r="P24" s="19">
        <f t="shared" si="17"/>
        <v>0</v>
      </c>
      <c r="Q24" s="16">
        <f t="shared" si="9"/>
        <v>75</v>
      </c>
      <c r="R24" s="16"/>
      <c r="S24" s="27">
        <v>0.95774647887323938</v>
      </c>
      <c r="T24" s="2">
        <v>120</v>
      </c>
      <c r="U24" s="21" t="s">
        <v>53</v>
      </c>
      <c r="V24" s="22" t="s">
        <v>53</v>
      </c>
      <c r="W24" s="2">
        <v>4</v>
      </c>
      <c r="X24" s="23">
        <f t="shared" si="10"/>
        <v>0.8</v>
      </c>
      <c r="Y24" s="24"/>
      <c r="Z24" s="2">
        <v>0</v>
      </c>
      <c r="AA24" s="2" t="s">
        <v>40</v>
      </c>
      <c r="AB24" s="25">
        <f t="shared" si="11"/>
        <v>-0.69</v>
      </c>
      <c r="AC24" s="26">
        <v>7.9571759259259259E-2</v>
      </c>
      <c r="AD24" s="24">
        <f t="shared" si="12"/>
        <v>-0.82356770833333326</v>
      </c>
      <c r="AE24" s="24">
        <v>-5.68</v>
      </c>
      <c r="AF24" s="24">
        <v>-7.74</v>
      </c>
      <c r="AG24" s="24">
        <v>0</v>
      </c>
    </row>
    <row r="25" spans="1:33" ht="15.75" customHeight="1">
      <c r="A25" s="2" t="s">
        <v>54</v>
      </c>
      <c r="B25" s="2"/>
      <c r="C25" s="15">
        <f t="shared" si="3"/>
        <v>19.489999999999998</v>
      </c>
      <c r="D25" s="16">
        <v>4</v>
      </c>
      <c r="E25" s="16">
        <v>0</v>
      </c>
      <c r="F25" s="15">
        <v>77.959999999999994</v>
      </c>
      <c r="G25" s="15">
        <v>-34.32</v>
      </c>
      <c r="H25" s="17">
        <f t="shared" si="4"/>
        <v>0.44022575679835818</v>
      </c>
      <c r="I25" s="17">
        <f t="shared" si="5"/>
        <v>-0.28723517402086557</v>
      </c>
      <c r="J25" s="15">
        <f t="shared" si="2"/>
        <v>-22.392854166666677</v>
      </c>
      <c r="K25" s="15">
        <f t="shared" si="6"/>
        <v>-5.5982135416666692</v>
      </c>
      <c r="L25" s="16">
        <v>18</v>
      </c>
      <c r="M25" s="18">
        <f t="shared" si="7"/>
        <v>0.22222222222222221</v>
      </c>
      <c r="N25" s="16">
        <v>48</v>
      </c>
      <c r="O25" s="19">
        <f t="shared" ref="O25:P25" si="18">D25/7</f>
        <v>0.5714285714285714</v>
      </c>
      <c r="P25" s="19">
        <f t="shared" si="18"/>
        <v>0</v>
      </c>
      <c r="Q25" s="16">
        <f t="shared" si="9"/>
        <v>84</v>
      </c>
      <c r="R25" s="16"/>
      <c r="S25" s="27">
        <v>1.278688524590164</v>
      </c>
      <c r="T25" s="2"/>
      <c r="U25" s="21"/>
      <c r="V25" s="22"/>
      <c r="W25" s="2">
        <v>2</v>
      </c>
      <c r="X25" s="23">
        <f t="shared" si="10"/>
        <v>0.5</v>
      </c>
      <c r="Y25" s="24"/>
      <c r="Z25" s="2">
        <v>0</v>
      </c>
      <c r="AA25" s="2" t="s">
        <v>40</v>
      </c>
      <c r="AB25" s="25">
        <f t="shared" si="11"/>
        <v>-0.69</v>
      </c>
      <c r="AC25" s="26">
        <v>7.9571759259259259E-2</v>
      </c>
      <c r="AD25" s="24">
        <f t="shared" si="12"/>
        <v>-0.65885416666666652</v>
      </c>
      <c r="AE25" s="24">
        <v>-5.68</v>
      </c>
      <c r="AF25" s="24">
        <v>-7.74</v>
      </c>
      <c r="AG25" s="24">
        <v>0</v>
      </c>
    </row>
    <row r="26" spans="1:33" ht="15.75" customHeight="1">
      <c r="A26" s="2" t="s">
        <v>55</v>
      </c>
      <c r="B26" s="2"/>
      <c r="C26" s="15">
        <f t="shared" si="3"/>
        <v>18.990000000000002</v>
      </c>
      <c r="D26" s="16">
        <v>13</v>
      </c>
      <c r="E26" s="16">
        <v>0</v>
      </c>
      <c r="F26" s="15">
        <v>246.87</v>
      </c>
      <c r="G26" s="15">
        <v>-33.130000000000003</v>
      </c>
      <c r="H26" s="17">
        <f t="shared" si="4"/>
        <v>0.13420018633288777</v>
      </c>
      <c r="I26" s="17">
        <f t="shared" si="5"/>
        <v>-8.5136956360298E-3</v>
      </c>
      <c r="J26" s="15">
        <f t="shared" si="2"/>
        <v>-2.1017760416666769</v>
      </c>
      <c r="K26" s="15">
        <f t="shared" si="6"/>
        <v>-0.16167508012820592</v>
      </c>
      <c r="L26" s="16">
        <v>31</v>
      </c>
      <c r="M26" s="18">
        <f t="shared" si="7"/>
        <v>0.41935483870967744</v>
      </c>
      <c r="N26" s="16">
        <v>36</v>
      </c>
      <c r="O26" s="19">
        <f t="shared" ref="O26:P26" si="19">D26/7</f>
        <v>1.8571428571428572</v>
      </c>
      <c r="P26" s="19">
        <f t="shared" si="19"/>
        <v>0</v>
      </c>
      <c r="Q26" s="16">
        <f t="shared" si="9"/>
        <v>19</v>
      </c>
      <c r="R26" s="16"/>
      <c r="S26" s="27">
        <v>1</v>
      </c>
      <c r="T26" s="2">
        <v>120</v>
      </c>
      <c r="U26" s="21" t="s">
        <v>53</v>
      </c>
      <c r="V26" s="22" t="s">
        <v>53</v>
      </c>
      <c r="W26" s="2">
        <v>9</v>
      </c>
      <c r="X26" s="23">
        <f t="shared" si="10"/>
        <v>0.69230769230769229</v>
      </c>
      <c r="Y26" s="24"/>
      <c r="Z26" s="2">
        <v>0</v>
      </c>
      <c r="AA26" s="2" t="s">
        <v>40</v>
      </c>
      <c r="AB26" s="25">
        <f t="shared" si="11"/>
        <v>-0.69</v>
      </c>
      <c r="AC26" s="26">
        <v>7.9571759259259259E-2</v>
      </c>
      <c r="AD26" s="24">
        <f t="shared" si="12"/>
        <v>-2.1412760416666665</v>
      </c>
      <c r="AE26" s="24">
        <v>-5.68</v>
      </c>
      <c r="AF26" s="24">
        <v>-7.91</v>
      </c>
      <c r="AG26" s="24">
        <v>0</v>
      </c>
    </row>
    <row r="27" spans="1:33" ht="15.75" customHeight="1">
      <c r="A27" s="2" t="s">
        <v>56</v>
      </c>
      <c r="B27" s="2"/>
      <c r="C27" s="15">
        <f t="shared" si="3"/>
        <v>18.990000000000002</v>
      </c>
      <c r="D27" s="16">
        <v>15</v>
      </c>
      <c r="E27" s="16">
        <v>0</v>
      </c>
      <c r="F27" s="15">
        <v>284.85000000000002</v>
      </c>
      <c r="G27" s="15">
        <v>-28.51</v>
      </c>
      <c r="H27" s="17">
        <f t="shared" si="4"/>
        <v>0.10008776549060909</v>
      </c>
      <c r="I27" s="17">
        <f t="shared" si="5"/>
        <v>2.5598725206248962E-2</v>
      </c>
      <c r="J27" s="15">
        <f t="shared" si="2"/>
        <v>7.2917968750000171</v>
      </c>
      <c r="K27" s="15">
        <f t="shared" si="6"/>
        <v>0.4861197916666678</v>
      </c>
      <c r="L27" s="16">
        <v>28</v>
      </c>
      <c r="M27" s="18">
        <f t="shared" si="7"/>
        <v>0.5357142857142857</v>
      </c>
      <c r="N27" s="16">
        <v>122</v>
      </c>
      <c r="O27" s="19">
        <f t="shared" ref="O27:P27" si="20">D27/7</f>
        <v>2.1428571428571428</v>
      </c>
      <c r="P27" s="19">
        <f t="shared" si="20"/>
        <v>0</v>
      </c>
      <c r="Q27" s="16">
        <f t="shared" si="9"/>
        <v>56</v>
      </c>
      <c r="R27" s="16"/>
      <c r="S27" s="27">
        <v>0.8904109589041096</v>
      </c>
      <c r="T27" s="2">
        <v>120</v>
      </c>
      <c r="U27" s="21" t="s">
        <v>53</v>
      </c>
      <c r="V27" s="22" t="s">
        <v>53</v>
      </c>
      <c r="W27" s="2">
        <v>3</v>
      </c>
      <c r="X27" s="23">
        <f t="shared" si="10"/>
        <v>0.2</v>
      </c>
      <c r="Y27" s="24"/>
      <c r="Z27" s="2">
        <v>1</v>
      </c>
      <c r="AA27" s="2" t="s">
        <v>40</v>
      </c>
      <c r="AB27" s="25">
        <f t="shared" si="11"/>
        <v>-0.69</v>
      </c>
      <c r="AC27" s="26">
        <v>7.9571759259259259E-2</v>
      </c>
      <c r="AD27" s="24">
        <f t="shared" si="12"/>
        <v>-2.470703125</v>
      </c>
      <c r="AE27" s="24">
        <v>-5.68</v>
      </c>
      <c r="AF27" s="24">
        <v>-7.91</v>
      </c>
      <c r="AG27" s="24">
        <v>0</v>
      </c>
    </row>
    <row r="28" spans="1:33" ht="15.75" customHeight="1">
      <c r="A28" s="2" t="s">
        <v>57</v>
      </c>
      <c r="B28" s="2"/>
      <c r="C28" s="15">
        <f t="shared" si="3"/>
        <v>19.89</v>
      </c>
      <c r="D28" s="16">
        <v>10</v>
      </c>
      <c r="E28" s="16">
        <v>0</v>
      </c>
      <c r="F28" s="15">
        <v>198.9</v>
      </c>
      <c r="G28" s="15">
        <v>-26.2</v>
      </c>
      <c r="H28" s="17">
        <f t="shared" si="4"/>
        <v>0.13172448466566114</v>
      </c>
      <c r="I28" s="17">
        <f t="shared" si="5"/>
        <v>2.6736372967990706E-2</v>
      </c>
      <c r="J28" s="15">
        <f t="shared" si="2"/>
        <v>5.3178645833333515</v>
      </c>
      <c r="K28" s="15">
        <f t="shared" si="6"/>
        <v>0.53178645833333515</v>
      </c>
      <c r="L28" s="16">
        <v>27</v>
      </c>
      <c r="M28" s="18">
        <f t="shared" si="7"/>
        <v>0.37037037037037035</v>
      </c>
      <c r="N28" s="16">
        <v>110</v>
      </c>
      <c r="O28" s="19">
        <f t="shared" ref="O28:P28" si="21">D28/7</f>
        <v>1.4285714285714286</v>
      </c>
      <c r="P28" s="19">
        <f t="shared" si="21"/>
        <v>0</v>
      </c>
      <c r="Q28" s="16">
        <f t="shared" si="9"/>
        <v>77</v>
      </c>
      <c r="R28" s="16"/>
      <c r="S28" s="27">
        <v>1.1086142322097381</v>
      </c>
      <c r="T28" s="2">
        <v>120</v>
      </c>
      <c r="U28" s="21" t="s">
        <v>53</v>
      </c>
      <c r="V28" s="22" t="s">
        <v>53</v>
      </c>
      <c r="W28" s="2">
        <v>8</v>
      </c>
      <c r="X28" s="23">
        <f t="shared" si="10"/>
        <v>0.8</v>
      </c>
      <c r="Y28" s="24"/>
      <c r="Z28" s="2">
        <v>0</v>
      </c>
      <c r="AA28" s="2" t="s">
        <v>40</v>
      </c>
      <c r="AB28" s="25">
        <f t="shared" si="11"/>
        <v>-0.69</v>
      </c>
      <c r="AC28" s="26">
        <v>7.9571759259259259E-2</v>
      </c>
      <c r="AD28" s="24">
        <f t="shared" si="12"/>
        <v>-1.6471354166666665</v>
      </c>
      <c r="AE28" s="24">
        <v>-5.68</v>
      </c>
      <c r="AF28" s="24">
        <v>-7.91</v>
      </c>
      <c r="AG28" s="24">
        <v>0</v>
      </c>
    </row>
    <row r="29" spans="1:33" ht="15.75" customHeight="1">
      <c r="A29" s="2" t="s">
        <v>58</v>
      </c>
      <c r="B29" s="2"/>
      <c r="C29" s="15">
        <f t="shared" si="3"/>
        <v>19.989999999999998</v>
      </c>
      <c r="D29" s="16">
        <v>8</v>
      </c>
      <c r="E29" s="16">
        <v>0</v>
      </c>
      <c r="F29" s="15">
        <v>159.91999999999999</v>
      </c>
      <c r="G29" s="15">
        <v>-10.95</v>
      </c>
      <c r="H29" s="17">
        <f t="shared" si="4"/>
        <v>6.8471735867933967E-2</v>
      </c>
      <c r="I29" s="17">
        <f t="shared" si="5"/>
        <v>9.344854719026173E-2</v>
      </c>
      <c r="J29" s="15">
        <f t="shared" si="2"/>
        <v>14.944291666666654</v>
      </c>
      <c r="K29" s="15">
        <f t="shared" si="6"/>
        <v>1.8680364583333318</v>
      </c>
      <c r="L29" s="16">
        <v>34</v>
      </c>
      <c r="M29" s="18">
        <f t="shared" si="7"/>
        <v>0.23529411764705882</v>
      </c>
      <c r="N29" s="16">
        <v>83</v>
      </c>
      <c r="O29" s="19">
        <f t="shared" ref="O29:P29" si="22">D29/7</f>
        <v>1.1428571428571428</v>
      </c>
      <c r="P29" s="19">
        <f t="shared" si="22"/>
        <v>0</v>
      </c>
      <c r="Q29" s="16">
        <f t="shared" si="9"/>
        <v>72</v>
      </c>
      <c r="R29" s="16"/>
      <c r="S29" s="27">
        <v>1.6190476190476191</v>
      </c>
      <c r="T29" s="2">
        <v>120</v>
      </c>
      <c r="U29" s="21" t="s">
        <v>53</v>
      </c>
      <c r="V29" s="22" t="s">
        <v>53</v>
      </c>
      <c r="W29" s="2">
        <v>1</v>
      </c>
      <c r="X29" s="23">
        <f t="shared" si="10"/>
        <v>0.125</v>
      </c>
      <c r="Y29" s="24"/>
      <c r="Z29" s="2">
        <v>0</v>
      </c>
      <c r="AA29" s="2" t="s">
        <v>40</v>
      </c>
      <c r="AB29" s="25">
        <f t="shared" si="11"/>
        <v>-0.69</v>
      </c>
      <c r="AC29" s="26">
        <v>7.9571759259259259E-2</v>
      </c>
      <c r="AD29" s="24">
        <f t="shared" si="12"/>
        <v>-1.317708333333333</v>
      </c>
      <c r="AE29" s="24">
        <v>-5.68</v>
      </c>
      <c r="AF29" s="24">
        <v>-7.91</v>
      </c>
      <c r="AG29" s="24">
        <v>0</v>
      </c>
    </row>
    <row r="30" spans="1:33" ht="15.75" customHeight="1">
      <c r="A30" s="2" t="s">
        <v>59</v>
      </c>
      <c r="B30" s="2"/>
      <c r="C30" s="15">
        <f t="shared" si="3"/>
        <v>19.989999999999998</v>
      </c>
      <c r="D30" s="16">
        <v>3</v>
      </c>
      <c r="E30" s="16">
        <v>0</v>
      </c>
      <c r="F30" s="15">
        <v>59.97</v>
      </c>
      <c r="G30" s="15">
        <v>0</v>
      </c>
      <c r="H30" s="17">
        <f t="shared" si="4"/>
        <v>0</v>
      </c>
      <c r="I30" s="17">
        <f t="shared" si="5"/>
        <v>0.16192028305819575</v>
      </c>
      <c r="J30" s="15">
        <f t="shared" si="2"/>
        <v>9.7103593749999995</v>
      </c>
      <c r="K30" s="15">
        <f t="shared" si="6"/>
        <v>3.236786458333333</v>
      </c>
      <c r="L30" s="16">
        <v>19</v>
      </c>
      <c r="M30" s="18">
        <f t="shared" si="7"/>
        <v>0.15789473684210525</v>
      </c>
      <c r="N30" s="16">
        <v>98</v>
      </c>
      <c r="O30" s="19">
        <f t="shared" ref="O30:P30" si="23">D30/7</f>
        <v>0.42857142857142855</v>
      </c>
      <c r="P30" s="19">
        <f t="shared" si="23"/>
        <v>0</v>
      </c>
      <c r="Q30" s="16">
        <f t="shared" si="9"/>
        <v>228</v>
      </c>
      <c r="R30" s="16"/>
      <c r="S30" s="27">
        <v>1.1225806451612901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Summary!A1:AD2000""),9,FALSE),"""")"),120)</f>
        <v>120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10"/>
        <v>0</v>
      </c>
      <c r="Y30" s="24"/>
      <c r="Z30" s="2">
        <v>0</v>
      </c>
      <c r="AA30" s="2" t="s">
        <v>40</v>
      </c>
      <c r="AB30" s="25">
        <f t="shared" si="11"/>
        <v>-0.69</v>
      </c>
      <c r="AC30" s="26">
        <v>7.9571759259259259E-2</v>
      </c>
      <c r="AD30" s="24">
        <f t="shared" si="12"/>
        <v>-0.49414062499999989</v>
      </c>
      <c r="AE30" s="24">
        <v>-5.68</v>
      </c>
      <c r="AF30" s="24">
        <v>-7.91</v>
      </c>
      <c r="AG30" s="24">
        <v>0</v>
      </c>
    </row>
    <row r="31" spans="1:33" ht="15.75" customHeight="1">
      <c r="A31" s="2" t="s">
        <v>128</v>
      </c>
      <c r="B31" s="2"/>
      <c r="C31" s="35">
        <f t="shared" si="3"/>
        <v>19.989999999999998</v>
      </c>
      <c r="D31" s="16">
        <v>9</v>
      </c>
      <c r="E31" s="16">
        <v>0</v>
      </c>
      <c r="F31" s="15">
        <v>179.91</v>
      </c>
      <c r="G31" s="15">
        <v>-16.510000000000002</v>
      </c>
      <c r="H31" s="17">
        <f t="shared" ref="H31" si="24">G31/F31*-1</f>
        <v>9.1768106275359917E-2</v>
      </c>
      <c r="I31" s="17">
        <f t="shared" ref="I31" si="25">J31/F31</f>
        <v>7.015217678283589E-2</v>
      </c>
      <c r="J31" s="35">
        <f t="shared" ref="J31" si="26">F31*0.85+G31+AF31*D31+D31*AE31+AG31+AD31</f>
        <v>12.621078125000004</v>
      </c>
      <c r="K31" s="35">
        <f t="shared" ref="K31" si="27">J31/D31</f>
        <v>1.4023420138888893</v>
      </c>
      <c r="L31" s="16">
        <v>21</v>
      </c>
      <c r="M31" s="18">
        <f t="shared" si="7"/>
        <v>0.42857142857142855</v>
      </c>
      <c r="N31" s="16">
        <v>81</v>
      </c>
      <c r="O31" s="19">
        <f t="shared" ref="O31" si="28">D31/7</f>
        <v>1.2857142857142858</v>
      </c>
      <c r="P31" s="19">
        <f t="shared" ref="P31" si="29">E31/7</f>
        <v>0</v>
      </c>
      <c r="Q31" s="16">
        <f t="shared" ref="Q31" si="30">ROUNDDOWN(N31/(O31+P31),0)</f>
        <v>63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1.056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3</v>
      </c>
      <c r="X31" s="23">
        <f t="shared" ref="X31" si="31">IFERROR(W31/D31,0)</f>
        <v>0.33333333333333331</v>
      </c>
      <c r="Y31" s="24"/>
      <c r="Z31" s="2">
        <v>0</v>
      </c>
      <c r="AA31" s="2" t="s">
        <v>40</v>
      </c>
      <c r="AB31" s="25">
        <f t="shared" si="11"/>
        <v>-0.69</v>
      </c>
      <c r="AC31" s="26">
        <v>7.9571759259259259E-2</v>
      </c>
      <c r="AD31" s="24">
        <f t="shared" si="12"/>
        <v>-1.4824218749999998</v>
      </c>
      <c r="AE31" s="24">
        <v>-5.68</v>
      </c>
      <c r="AF31" s="24">
        <v>-7.91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IFERROR(__xludf.DUMMYFUNCTION("IFERROR(VLOOKUP(B2,IMPORTRANGE(""https://docs.google.com/spreadsheets/d/1V-qh4gaE8Fnon_cFgLuR_3iyE-fuVbrHr9YQylaPLK4/edit#gid=0"",""Sheet1!A2:F100""),2,FALSE),"""")"),"Extension Cord Wrap Organizer, 15 Piece Multi-Pack of Storage Straps - 3 Small, 3 Medium, 3 Large, 3 XXL, and 3 XXXL Hanger Wraps for Power Cables, Hoses, Ropes, and More")</f>
        <v>Extension Cord Wrap Organizer, 15 Piece Multi-Pack of Storage Straps - 3 Small, 3 Medium, 3 Large, 3 XXL, and 3 XXXL Hanger Wraps for Power Cables, Hoses, Ropes, and More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IFERROR(__xludf.DUMMYFUNCTION("IFERROR(VLOOKUP(B2,IMPORTRANGE(""https://docs.google.com/spreadsheets/d/1V-qh4gaE8Fnon_cFgLuR_3iyE-fuVbrHr9YQylaPLK4/edit?usp=sharing"",""Sheet1!A1:AA1000""),3,FALSE),"""")"),"B08KWMWRS5")</f>
        <v>B08KWMWRS5</v>
      </c>
      <c r="B2" s="4" t="s">
        <v>110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13.126764529411766</v>
      </c>
      <c r="D3" s="6">
        <f>SUM(D4:D99766)</f>
        <v>15</v>
      </c>
      <c r="E3" s="6"/>
      <c r="F3" s="5">
        <f t="shared" ref="F3:G3" si="0">SUM(F4:F99766)</f>
        <v>299.84999999999997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0.31253968689900496</v>
      </c>
      <c r="J3" s="5">
        <f ca="1">SUM(J4:J99766)</f>
        <v>93.715025116666624</v>
      </c>
      <c r="K3" s="5">
        <f t="shared" ref="K3:K30" ca="1" si="3">J3/D3</f>
        <v>6.2476683411111082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SKUs!B2:BZ3000""),48,FALSE),"""")*-1"),-7.710154305)</f>
        <v>-7.7101543049999997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19.989999999999998</v>
      </c>
      <c r="D4" s="16">
        <v>12</v>
      </c>
      <c r="E4" s="16">
        <v>0</v>
      </c>
      <c r="F4" s="15">
        <v>239.87999999999997</v>
      </c>
      <c r="G4" s="15">
        <v>0</v>
      </c>
      <c r="H4" s="17">
        <f t="shared" si="1"/>
        <v>0</v>
      </c>
      <c r="I4" s="17">
        <f t="shared" si="2"/>
        <v>0.30012693888610964</v>
      </c>
      <c r="J4" s="15">
        <f t="shared" ref="J4:J30" si="5">F4*0.85+G4+AF4*D4+D4*AE4+AG4+AD4</f>
        <v>71.994450099999966</v>
      </c>
      <c r="K4" s="15">
        <f t="shared" si="3"/>
        <v>5.9995375083333302</v>
      </c>
      <c r="L4" s="16">
        <v>35</v>
      </c>
      <c r="M4" s="18">
        <f t="shared" ref="M4:M31" si="6">IFERROR(D4/L4,"-")</f>
        <v>0.34285714285714286</v>
      </c>
      <c r="N4" s="16">
        <v>6</v>
      </c>
      <c r="O4" s="19">
        <f t="shared" ref="O4:P4" si="7">D4/7</f>
        <v>1.7142857142857142</v>
      </c>
      <c r="P4" s="19">
        <f t="shared" si="7"/>
        <v>0</v>
      </c>
      <c r="Q4" s="16">
        <f t="shared" ref="Q4:Q30" si="8">ROUNDDOWN(N4/(O4+P4),0)</f>
        <v>3</v>
      </c>
      <c r="R4" s="16"/>
      <c r="S4" s="20">
        <v>1.1111111111111101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0.11689009259259259</v>
      </c>
      <c r="AD4" s="24">
        <f t="shared" ref="AD4:AD31" si="12">IFERROR(AB4*AC4*D4*3,0)</f>
        <v>-2.9035498999999998</v>
      </c>
      <c r="AE4" s="24">
        <v>-3.48</v>
      </c>
      <c r="AF4" s="24">
        <f t="shared" ref="AF4:AF18" si="13">-7.27</f>
        <v>-7.27</v>
      </c>
      <c r="AG4" s="24">
        <v>0</v>
      </c>
    </row>
    <row r="5" spans="1:33" ht="15.75" customHeight="1">
      <c r="A5" s="2" t="s">
        <v>32</v>
      </c>
      <c r="B5" s="2"/>
      <c r="C5" s="15">
        <f t="shared" si="4"/>
        <v>19.989999999999998</v>
      </c>
      <c r="D5" s="16">
        <v>2</v>
      </c>
      <c r="E5" s="16">
        <v>0</v>
      </c>
      <c r="F5" s="15">
        <v>39.979999999999997</v>
      </c>
      <c r="G5" s="15">
        <v>0</v>
      </c>
      <c r="H5" s="17">
        <f t="shared" si="1"/>
        <v>0</v>
      </c>
      <c r="I5" s="17">
        <f t="shared" si="2"/>
        <v>0.3001269388861097</v>
      </c>
      <c r="J5" s="15">
        <f t="shared" si="5"/>
        <v>11.999075016666664</v>
      </c>
      <c r="K5" s="15">
        <f t="shared" si="3"/>
        <v>5.999537508333332</v>
      </c>
      <c r="L5" s="16">
        <v>16</v>
      </c>
      <c r="M5" s="18">
        <f t="shared" si="6"/>
        <v>0.125</v>
      </c>
      <c r="N5" s="16">
        <v>0</v>
      </c>
      <c r="O5" s="19">
        <f t="shared" ref="O5:P5" si="14">D5/7</f>
        <v>0.2857142857142857</v>
      </c>
      <c r="P5" s="19">
        <f t="shared" si="14"/>
        <v>0</v>
      </c>
      <c r="Q5" s="16">
        <f t="shared" si="8"/>
        <v>0</v>
      </c>
      <c r="R5" s="16"/>
      <c r="S5" s="20" t="e">
        <v>#N/A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0.11689009259259259</v>
      </c>
      <c r="AD5" s="24">
        <f t="shared" si="12"/>
        <v>-0.48392498333333328</v>
      </c>
      <c r="AE5" s="24">
        <v>-3.48</v>
      </c>
      <c r="AF5" s="24">
        <f t="shared" si="13"/>
        <v>-7.27</v>
      </c>
      <c r="AG5" s="24">
        <v>0</v>
      </c>
    </row>
    <row r="6" spans="1:33" ht="15.75" customHeight="1">
      <c r="A6" s="2" t="s">
        <v>33</v>
      </c>
      <c r="B6" s="2"/>
      <c r="C6" s="15" t="str">
        <f t="shared" si="4"/>
        <v xml:space="preserve"> - </v>
      </c>
      <c r="D6" s="16">
        <v>0</v>
      </c>
      <c r="E6" s="16">
        <v>0</v>
      </c>
      <c r="F6" s="15">
        <v>0</v>
      </c>
      <c r="G6" s="15">
        <v>0</v>
      </c>
      <c r="H6" s="17" t="e">
        <f t="shared" si="1"/>
        <v>#DIV/0!</v>
      </c>
      <c r="I6" s="17" t="e">
        <f t="shared" si="2"/>
        <v>#DIV/0!</v>
      </c>
      <c r="J6" s="15">
        <f t="shared" si="5"/>
        <v>0</v>
      </c>
      <c r="K6" s="15" t="e">
        <f t="shared" si="3"/>
        <v>#DIV/0!</v>
      </c>
      <c r="L6" s="16">
        <v>0</v>
      </c>
      <c r="M6" s="18" t="str">
        <f t="shared" si="6"/>
        <v>-</v>
      </c>
      <c r="N6" s="16">
        <v>0</v>
      </c>
      <c r="O6" s="19">
        <f t="shared" ref="O6:P6" si="15">D6/7</f>
        <v>0</v>
      </c>
      <c r="P6" s="19">
        <f t="shared" si="15"/>
        <v>0</v>
      </c>
      <c r="Q6" s="16" t="e">
        <f t="shared" si="8"/>
        <v>#DIV/0!</v>
      </c>
      <c r="R6" s="16"/>
      <c r="S6" s="20">
        <v>0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0</v>
      </c>
      <c r="AD6" s="24">
        <f t="shared" si="12"/>
        <v>0</v>
      </c>
      <c r="AE6" s="24">
        <v>0</v>
      </c>
      <c r="AF6" s="24">
        <f t="shared" si="13"/>
        <v>-7.27</v>
      </c>
      <c r="AG6" s="24">
        <v>0</v>
      </c>
    </row>
    <row r="7" spans="1:33" ht="15.75" customHeight="1">
      <c r="A7" s="2" t="s">
        <v>34</v>
      </c>
      <c r="B7" s="2"/>
      <c r="C7" s="15" t="str">
        <f t="shared" si="4"/>
        <v xml:space="preserve"> - </v>
      </c>
      <c r="D7" s="16">
        <v>0</v>
      </c>
      <c r="E7" s="16">
        <v>0</v>
      </c>
      <c r="F7" s="15">
        <v>0</v>
      </c>
      <c r="G7" s="15">
        <v>0</v>
      </c>
      <c r="H7" s="17" t="e">
        <f t="shared" si="1"/>
        <v>#DIV/0!</v>
      </c>
      <c r="I7" s="17" t="e">
        <f t="shared" si="2"/>
        <v>#DIV/0!</v>
      </c>
      <c r="J7" s="15">
        <f t="shared" si="5"/>
        <v>0</v>
      </c>
      <c r="K7" s="15" t="e">
        <f t="shared" si="3"/>
        <v>#DIV/0!</v>
      </c>
      <c r="L7" s="16">
        <v>0</v>
      </c>
      <c r="M7" s="18" t="str">
        <f t="shared" si="6"/>
        <v>-</v>
      </c>
      <c r="N7" s="16">
        <v>0</v>
      </c>
      <c r="O7" s="19">
        <f t="shared" ref="O7:P7" si="16">D7/7</f>
        <v>0</v>
      </c>
      <c r="P7" s="19">
        <f t="shared" si="16"/>
        <v>0</v>
      </c>
      <c r="Q7" s="16" t="e">
        <f t="shared" si="8"/>
        <v>#DIV/0!</v>
      </c>
      <c r="R7" s="16"/>
      <c r="S7" s="20">
        <v>0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0</v>
      </c>
      <c r="AD7" s="24">
        <f t="shared" si="12"/>
        <v>0</v>
      </c>
      <c r="AE7" s="24">
        <v>0</v>
      </c>
      <c r="AF7" s="24">
        <f t="shared" si="13"/>
        <v>-7.27</v>
      </c>
      <c r="AG7" s="24">
        <v>0</v>
      </c>
    </row>
    <row r="8" spans="1:33" ht="15.75" customHeight="1">
      <c r="A8" s="2" t="s">
        <v>35</v>
      </c>
      <c r="B8" s="2"/>
      <c r="C8" s="15" t="str">
        <f t="shared" si="4"/>
        <v xml:space="preserve"> - </v>
      </c>
      <c r="D8" s="16">
        <v>0</v>
      </c>
      <c r="E8" s="16">
        <v>0</v>
      </c>
      <c r="F8" s="15">
        <v>0</v>
      </c>
      <c r="G8" s="15">
        <v>0</v>
      </c>
      <c r="H8" s="17" t="e">
        <f t="shared" si="1"/>
        <v>#DIV/0!</v>
      </c>
      <c r="I8" s="17" t="e">
        <f t="shared" si="2"/>
        <v>#DIV/0!</v>
      </c>
      <c r="J8" s="15">
        <f t="shared" si="5"/>
        <v>0</v>
      </c>
      <c r="K8" s="15" t="e">
        <f t="shared" si="3"/>
        <v>#DIV/0!</v>
      </c>
      <c r="L8" s="16">
        <v>0</v>
      </c>
      <c r="M8" s="18" t="str">
        <f t="shared" si="6"/>
        <v>-</v>
      </c>
      <c r="N8" s="16">
        <v>0</v>
      </c>
      <c r="O8" s="19">
        <f t="shared" ref="O8:P8" si="17">D8/7</f>
        <v>0</v>
      </c>
      <c r="P8" s="19">
        <f t="shared" si="17"/>
        <v>0</v>
      </c>
      <c r="Q8" s="16" t="e">
        <f t="shared" si="8"/>
        <v>#DIV/0!</v>
      </c>
      <c r="R8" s="16"/>
      <c r="S8" s="20">
        <v>0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0</v>
      </c>
      <c r="AD8" s="24">
        <f t="shared" si="12"/>
        <v>0</v>
      </c>
      <c r="AE8" s="24">
        <v>-3.48</v>
      </c>
      <c r="AF8" s="24">
        <f t="shared" si="13"/>
        <v>-7.27</v>
      </c>
      <c r="AG8" s="24">
        <v>0</v>
      </c>
    </row>
    <row r="9" spans="1:33" ht="15.75" customHeight="1">
      <c r="A9" s="2" t="s">
        <v>36</v>
      </c>
      <c r="B9" s="2"/>
      <c r="C9" s="15">
        <f t="shared" si="4"/>
        <v>19.989999999999998</v>
      </c>
      <c r="D9" s="16">
        <v>1</v>
      </c>
      <c r="E9" s="16">
        <v>0</v>
      </c>
      <c r="F9" s="15">
        <v>19.989999999999998</v>
      </c>
      <c r="G9" s="15">
        <v>0</v>
      </c>
      <c r="H9" s="17">
        <f t="shared" si="1"/>
        <v>0</v>
      </c>
      <c r="I9" s="17">
        <f t="shared" si="2"/>
        <v>0.48631815907953974</v>
      </c>
      <c r="J9" s="15">
        <f t="shared" si="5"/>
        <v>9.7214999999999989</v>
      </c>
      <c r="K9" s="15">
        <f t="shared" si="3"/>
        <v>9.7214999999999989</v>
      </c>
      <c r="L9" s="16">
        <v>11</v>
      </c>
      <c r="M9" s="18">
        <f t="shared" si="6"/>
        <v>9.0909090909090912E-2</v>
      </c>
      <c r="N9" s="16">
        <v>0</v>
      </c>
      <c r="O9" s="19">
        <f t="shared" ref="O9:P9" si="18">D9/7</f>
        <v>0.14285714285714285</v>
      </c>
      <c r="P9" s="19">
        <f t="shared" si="18"/>
        <v>0</v>
      </c>
      <c r="Q9" s="16">
        <f t="shared" si="8"/>
        <v>0</v>
      </c>
      <c r="R9" s="16"/>
      <c r="S9" s="20">
        <v>0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0</v>
      </c>
      <c r="AD9" s="24">
        <f t="shared" si="12"/>
        <v>0</v>
      </c>
      <c r="AE9" s="24">
        <v>0</v>
      </c>
      <c r="AF9" s="24">
        <f t="shared" si="13"/>
        <v>-7.27</v>
      </c>
      <c r="AG9" s="24">
        <v>0</v>
      </c>
    </row>
    <row r="10" spans="1:33" ht="15.75" customHeight="1">
      <c r="A10" s="2" t="s">
        <v>37</v>
      </c>
      <c r="B10" s="2"/>
      <c r="C10" s="15" t="str">
        <f t="shared" si="4"/>
        <v xml:space="preserve"> - </v>
      </c>
      <c r="D10" s="16">
        <v>0</v>
      </c>
      <c r="E10" s="16">
        <v>0</v>
      </c>
      <c r="F10" s="15">
        <v>0</v>
      </c>
      <c r="G10" s="15">
        <v>0</v>
      </c>
      <c r="H10" s="17" t="e">
        <f t="shared" si="1"/>
        <v>#DIV/0!</v>
      </c>
      <c r="I10" s="17" t="e">
        <f t="shared" si="2"/>
        <v>#DIV/0!</v>
      </c>
      <c r="J10" s="15">
        <f t="shared" si="5"/>
        <v>0</v>
      </c>
      <c r="K10" s="15" t="e">
        <f t="shared" si="3"/>
        <v>#DIV/0!</v>
      </c>
      <c r="L10" s="16">
        <v>0</v>
      </c>
      <c r="M10" s="18" t="str">
        <f t="shared" si="6"/>
        <v>-</v>
      </c>
      <c r="N10" s="16">
        <v>0</v>
      </c>
      <c r="O10" s="19">
        <f t="shared" ref="O10:P10" si="19">D10/7</f>
        <v>0</v>
      </c>
      <c r="P10" s="19">
        <f t="shared" si="19"/>
        <v>0</v>
      </c>
      <c r="Q10" s="16" t="e">
        <f t="shared" si="8"/>
        <v>#DIV/0!</v>
      </c>
      <c r="R10" s="16"/>
      <c r="S10" s="20">
        <v>0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0.11689009259259259</v>
      </c>
      <c r="AD10" s="24">
        <f t="shared" si="12"/>
        <v>0</v>
      </c>
      <c r="AE10" s="24">
        <v>-3.48</v>
      </c>
      <c r="AF10" s="24">
        <f t="shared" si="13"/>
        <v>-7.27</v>
      </c>
      <c r="AG10" s="24">
        <v>0</v>
      </c>
    </row>
    <row r="11" spans="1:33" ht="15.75" customHeight="1">
      <c r="A11" s="2" t="s">
        <v>38</v>
      </c>
      <c r="B11" s="2"/>
      <c r="C11" s="15" t="str">
        <f t="shared" si="4"/>
        <v xml:space="preserve"> - </v>
      </c>
      <c r="D11" s="16">
        <v>0</v>
      </c>
      <c r="E11" s="16">
        <v>0</v>
      </c>
      <c r="F11" s="15">
        <v>0</v>
      </c>
      <c r="G11" s="15">
        <v>0</v>
      </c>
      <c r="H11" s="17" t="e">
        <f t="shared" si="1"/>
        <v>#DIV/0!</v>
      </c>
      <c r="I11" s="17" t="e">
        <f t="shared" si="2"/>
        <v>#DIV/0!</v>
      </c>
      <c r="J11" s="15">
        <f t="shared" si="5"/>
        <v>0</v>
      </c>
      <c r="K11" s="15" t="e">
        <f t="shared" si="3"/>
        <v>#DIV/0!</v>
      </c>
      <c r="L11" s="16">
        <v>0</v>
      </c>
      <c r="M11" s="18" t="str">
        <f t="shared" si="6"/>
        <v>-</v>
      </c>
      <c r="N11" s="16">
        <v>0</v>
      </c>
      <c r="O11" s="19">
        <f t="shared" ref="O11:P11" si="20">D11/7</f>
        <v>0</v>
      </c>
      <c r="P11" s="19">
        <f t="shared" si="20"/>
        <v>0</v>
      </c>
      <c r="Q11" s="16" t="e">
        <f t="shared" si="8"/>
        <v>#DIV/0!</v>
      </c>
      <c r="R11" s="16"/>
      <c r="S11" s="20">
        <v>0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0.11689009259259259</v>
      </c>
      <c r="AD11" s="24">
        <f t="shared" si="12"/>
        <v>0</v>
      </c>
      <c r="AE11" s="24">
        <v>-3.48</v>
      </c>
      <c r="AF11" s="24">
        <f t="shared" si="13"/>
        <v>-7.27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0</v>
      </c>
      <c r="O12" s="19">
        <f t="shared" ref="O12:P12" si="21">D12/7</f>
        <v>0</v>
      </c>
      <c r="P12" s="19">
        <f t="shared" si="21"/>
        <v>0</v>
      </c>
      <c r="Q12" s="16" t="e">
        <f t="shared" si="8"/>
        <v>#DIV/0!</v>
      </c>
      <c r="R12" s="16"/>
      <c r="S12" s="20">
        <v>0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0.11689009259259259</v>
      </c>
      <c r="AD12" s="24">
        <f t="shared" si="12"/>
        <v>0</v>
      </c>
      <c r="AE12" s="24">
        <v>-3.48</v>
      </c>
      <c r="AF12" s="24">
        <f t="shared" si="13"/>
        <v>-7.27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11</v>
      </c>
      <c r="M13" s="18">
        <f t="shared" si="6"/>
        <v>0</v>
      </c>
      <c r="N13" s="16">
        <v>0</v>
      </c>
      <c r="O13" s="19">
        <f t="shared" ref="O13:P13" si="22">D13/7</f>
        <v>0</v>
      </c>
      <c r="P13" s="19">
        <f t="shared" si="22"/>
        <v>0</v>
      </c>
      <c r="Q13" s="16" t="e">
        <f t="shared" si="8"/>
        <v>#DIV/0!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0.11689009259259259</v>
      </c>
      <c r="AD13" s="24">
        <f t="shared" si="12"/>
        <v>0</v>
      </c>
      <c r="AE13" s="24">
        <v>-3.48</v>
      </c>
      <c r="AF13" s="24">
        <f t="shared" si="13"/>
        <v>-7.27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23">D14/7</f>
        <v>0</v>
      </c>
      <c r="P14" s="19">
        <f t="shared" si="23"/>
        <v>0</v>
      </c>
      <c r="Q14" s="16" t="e">
        <f t="shared" si="8"/>
        <v>#DIV/0!</v>
      </c>
      <c r="R14" s="16"/>
      <c r="S14" s="27">
        <v>0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0.11689009259259259</v>
      </c>
      <c r="AD14" s="24">
        <f t="shared" si="12"/>
        <v>0</v>
      </c>
      <c r="AE14" s="24">
        <v>-3.48</v>
      </c>
      <c r="AF14" s="24">
        <f t="shared" si="13"/>
        <v>-7.27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0</v>
      </c>
      <c r="O15" s="19">
        <f t="shared" ref="O15:P15" si="24">D15/7</f>
        <v>0</v>
      </c>
      <c r="P15" s="19">
        <f t="shared" si="24"/>
        <v>0</v>
      </c>
      <c r="Q15" s="16" t="e">
        <f t="shared" si="8"/>
        <v>#DIV/0!</v>
      </c>
      <c r="R15" s="16"/>
      <c r="S15" s="27">
        <v>0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0.11689009259259259</v>
      </c>
      <c r="AD15" s="24">
        <f t="shared" si="12"/>
        <v>0</v>
      </c>
      <c r="AE15" s="24">
        <v>-3.48</v>
      </c>
      <c r="AF15" s="24">
        <f t="shared" si="13"/>
        <v>-7.27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0</v>
      </c>
      <c r="O16" s="19">
        <f t="shared" ref="O16:P16" si="25">D16/7</f>
        <v>0</v>
      </c>
      <c r="P16" s="19">
        <f t="shared" si="25"/>
        <v>0</v>
      </c>
      <c r="Q16" s="16" t="e">
        <f t="shared" si="8"/>
        <v>#DIV/0!</v>
      </c>
      <c r="R16" s="16"/>
      <c r="S16" s="27">
        <v>0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0.11689009259259259</v>
      </c>
      <c r="AD16" s="24">
        <f t="shared" si="12"/>
        <v>0</v>
      </c>
      <c r="AE16" s="24">
        <v>-3.48</v>
      </c>
      <c r="AF16" s="24">
        <f t="shared" si="13"/>
        <v>-7.27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0</v>
      </c>
      <c r="O17" s="19">
        <f t="shared" ref="O17:P17" si="26">D17/7</f>
        <v>0</v>
      </c>
      <c r="P17" s="19">
        <f t="shared" si="26"/>
        <v>0</v>
      </c>
      <c r="Q17" s="16" t="e">
        <f t="shared" si="8"/>
        <v>#DIV/0!</v>
      </c>
      <c r="R17" s="16"/>
      <c r="S17" s="27">
        <v>0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0.11689009259259259</v>
      </c>
      <c r="AD17" s="24">
        <f t="shared" si="12"/>
        <v>0</v>
      </c>
      <c r="AE17" s="24">
        <v>-3.48</v>
      </c>
      <c r="AF17" s="24">
        <f t="shared" si="13"/>
        <v>-7.27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0</v>
      </c>
      <c r="O18" s="19">
        <f t="shared" ref="O18:P18" si="27">D18/7</f>
        <v>0</v>
      </c>
      <c r="P18" s="19">
        <f t="shared" si="27"/>
        <v>0</v>
      </c>
      <c r="Q18" s="16" t="e">
        <f t="shared" si="8"/>
        <v>#DIV/0!</v>
      </c>
      <c r="R18" s="16"/>
      <c r="S18" s="27">
        <v>0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0.11689009259259259</v>
      </c>
      <c r="AD18" s="24">
        <f t="shared" si="12"/>
        <v>0</v>
      </c>
      <c r="AE18" s="24">
        <v>-3.48</v>
      </c>
      <c r="AF18" s="24">
        <f t="shared" si="13"/>
        <v>-7.27</v>
      </c>
      <c r="AG18" s="24">
        <v>0</v>
      </c>
    </row>
    <row r="19" spans="1:33" ht="15.75" customHeight="1">
      <c r="A19" s="2" t="s">
        <v>47</v>
      </c>
      <c r="B19" s="2"/>
      <c r="C19" s="15" t="str">
        <f t="shared" si="4"/>
        <v xml:space="preserve"> - </v>
      </c>
      <c r="D19" s="28">
        <v>0</v>
      </c>
      <c r="E19" s="16">
        <v>0</v>
      </c>
      <c r="F19" s="15">
        <v>0</v>
      </c>
      <c r="G19" s="15">
        <v>0</v>
      </c>
      <c r="H19" s="17" t="e">
        <f t="shared" si="1"/>
        <v>#DIV/0!</v>
      </c>
      <c r="I19" s="17" t="e">
        <f t="shared" ca="1" si="2"/>
        <v>#DIV/0!</v>
      </c>
      <c r="J19" s="15">
        <f t="shared" ca="1" si="5"/>
        <v>0</v>
      </c>
      <c r="K19" s="15" t="e">
        <f t="shared" ca="1" si="3"/>
        <v>#DIV/0!</v>
      </c>
      <c r="L19" s="16">
        <v>0</v>
      </c>
      <c r="M19" s="18" t="str">
        <f t="shared" si="6"/>
        <v>-</v>
      </c>
      <c r="N19" s="16">
        <v>0</v>
      </c>
      <c r="O19" s="19">
        <f t="shared" ref="O19:P19" si="28">D19/7</f>
        <v>0</v>
      </c>
      <c r="P19" s="19">
        <f t="shared" si="28"/>
        <v>0</v>
      </c>
      <c r="Q19" s="16" t="e">
        <f t="shared" si="8"/>
        <v>#DIV/0!</v>
      </c>
      <c r="R19" s="16"/>
      <c r="S19" s="27">
        <v>0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0.11689009259259259</v>
      </c>
      <c r="AD19" s="24">
        <f t="shared" si="12"/>
        <v>0</v>
      </c>
      <c r="AE19" s="24">
        <v>-3.48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SKUs!B2:BZ3000""),48,false),"""")*-1"),-7.710154305)</f>
        <v>-7.7101543049999997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0</v>
      </c>
      <c r="O20" s="19">
        <f t="shared" ref="O20:P20" si="29">D20/7</f>
        <v>0</v>
      </c>
      <c r="P20" s="19">
        <f t="shared" si="29"/>
        <v>0</v>
      </c>
      <c r="Q20" s="16" t="e">
        <f t="shared" si="8"/>
        <v>#DIV/0!</v>
      </c>
      <c r="R20" s="16"/>
      <c r="S20" s="27">
        <v>0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0.11689009259259259</v>
      </c>
      <c r="AD20" s="24">
        <f t="shared" si="12"/>
        <v>0</v>
      </c>
      <c r="AE20" s="24">
        <v>-3.48</v>
      </c>
      <c r="AF20" s="24">
        <v>-7.1316213636363601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0</v>
      </c>
      <c r="O21" s="19">
        <f t="shared" ref="O21:P21" si="30">D21/7</f>
        <v>0</v>
      </c>
      <c r="P21" s="19">
        <f t="shared" si="30"/>
        <v>0</v>
      </c>
      <c r="Q21" s="16" t="e">
        <f t="shared" si="8"/>
        <v>#DIV/0!</v>
      </c>
      <c r="R21" s="16"/>
      <c r="S21" s="27">
        <v>0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0.11689009259259259</v>
      </c>
      <c r="AD21" s="24">
        <f t="shared" si="12"/>
        <v>0</v>
      </c>
      <c r="AE21" s="24">
        <v>-3.48</v>
      </c>
      <c r="AF21" s="24">
        <v>-7.1316213636363601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0</v>
      </c>
      <c r="O22" s="19">
        <f t="shared" ref="O22:P22" si="31">D22/7</f>
        <v>0</v>
      </c>
      <c r="P22" s="19">
        <f t="shared" si="31"/>
        <v>0</v>
      </c>
      <c r="Q22" s="16" t="e">
        <f t="shared" si="8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0.11689009259259259</v>
      </c>
      <c r="AD22" s="24">
        <f t="shared" si="12"/>
        <v>0</v>
      </c>
      <c r="AE22" s="24">
        <v>-3.48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SKUs!B2:BZ3000""),48,false),"""")*-1"),-7.710154305)</f>
        <v>-7.7101543049999997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0</v>
      </c>
      <c r="O23" s="19">
        <f t="shared" ref="O23:P23" si="32">D23/7</f>
        <v>0</v>
      </c>
      <c r="P23" s="19">
        <f t="shared" si="32"/>
        <v>0</v>
      </c>
      <c r="Q23" s="16" t="e">
        <f t="shared" si="8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0.11689009259259259</v>
      </c>
      <c r="AD23" s="24">
        <f t="shared" si="12"/>
        <v>0</v>
      </c>
      <c r="AE23" s="24">
        <v>-3.48</v>
      </c>
      <c r="AF23" s="24">
        <v>-7.1316213636363601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0</v>
      </c>
      <c r="O24" s="19">
        <f t="shared" ref="O24:P24" si="33">D24/7</f>
        <v>0</v>
      </c>
      <c r="P24" s="19">
        <f t="shared" si="33"/>
        <v>0</v>
      </c>
      <c r="Q24" s="16" t="e">
        <f t="shared" si="8"/>
        <v>#DIV/0!</v>
      </c>
      <c r="R24" s="16"/>
      <c r="S24" s="27">
        <v>0</v>
      </c>
      <c r="T24" s="2">
        <v>0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0.11689009259259259</v>
      </c>
      <c r="AD24" s="24">
        <f t="shared" si="12"/>
        <v>0</v>
      </c>
      <c r="AE24" s="24">
        <v>-3.48</v>
      </c>
      <c r="AF24" s="24">
        <v>-7.1316213636363601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0</v>
      </c>
      <c r="O25" s="19">
        <f t="shared" ref="O25:P25" si="34">D25/7</f>
        <v>0</v>
      </c>
      <c r="P25" s="19">
        <f t="shared" si="34"/>
        <v>0</v>
      </c>
      <c r="Q25" s="16" t="e">
        <f t="shared" si="8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0.11689009259259259</v>
      </c>
      <c r="AD25" s="24">
        <f t="shared" si="12"/>
        <v>0</v>
      </c>
      <c r="AE25" s="24">
        <v>-3.48</v>
      </c>
      <c r="AF25" s="24">
        <v>-7.1316213636363601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4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1"/>
        <v>#DIV/0!</v>
      </c>
      <c r="I26" s="17" t="e">
        <f t="shared" si="2"/>
        <v>#DIV/0!</v>
      </c>
      <c r="J26" s="15">
        <f t="shared" si="5"/>
        <v>0</v>
      </c>
      <c r="K26" s="15" t="e">
        <f t="shared" si="3"/>
        <v>#DIV/0!</v>
      </c>
      <c r="L26" s="16">
        <v>0</v>
      </c>
      <c r="M26" s="18" t="str">
        <f t="shared" si="6"/>
        <v>-</v>
      </c>
      <c r="N26" s="16">
        <v>0</v>
      </c>
      <c r="O26" s="19">
        <f t="shared" ref="O26:P26" si="35">D26/7</f>
        <v>0</v>
      </c>
      <c r="P26" s="19">
        <f t="shared" si="35"/>
        <v>0</v>
      </c>
      <c r="Q26" s="16" t="e">
        <f t="shared" si="8"/>
        <v>#DIV/0!</v>
      </c>
      <c r="R26" s="16"/>
      <c r="S26" s="27">
        <v>0</v>
      </c>
      <c r="T26" s="2">
        <v>0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0.11689009259259259</v>
      </c>
      <c r="AD26" s="24">
        <f t="shared" si="12"/>
        <v>0</v>
      </c>
      <c r="AE26" s="24">
        <v>-3.48</v>
      </c>
      <c r="AF26" s="24">
        <v>-7.1316213636363601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0</v>
      </c>
      <c r="O27" s="19">
        <f t="shared" ref="O27:P27" si="36">D27/7</f>
        <v>0</v>
      </c>
      <c r="P27" s="19">
        <f t="shared" si="36"/>
        <v>0</v>
      </c>
      <c r="Q27" s="16" t="e">
        <f t="shared" si="8"/>
        <v>#DIV/0!</v>
      </c>
      <c r="R27" s="16"/>
      <c r="S27" s="27">
        <v>0</v>
      </c>
      <c r="T27" s="2">
        <v>0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0.11689009259259259</v>
      </c>
      <c r="AD27" s="24">
        <f t="shared" si="12"/>
        <v>0</v>
      </c>
      <c r="AE27" s="24">
        <v>-3.48</v>
      </c>
      <c r="AF27" s="24">
        <v>-7.6973713636363597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0</v>
      </c>
      <c r="O28" s="19">
        <f t="shared" ref="O28:P28" si="37">D28/7</f>
        <v>0</v>
      </c>
      <c r="P28" s="19">
        <f t="shared" si="37"/>
        <v>0</v>
      </c>
      <c r="Q28" s="16" t="e">
        <f t="shared" si="8"/>
        <v>#DIV/0!</v>
      </c>
      <c r="R28" s="16"/>
      <c r="S28" s="27">
        <v>0</v>
      </c>
      <c r="T28" s="2">
        <v>0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0.11689009259259259</v>
      </c>
      <c r="AD28" s="24">
        <f t="shared" si="12"/>
        <v>0</v>
      </c>
      <c r="AE28" s="24">
        <v>-3.48</v>
      </c>
      <c r="AF28" s="24">
        <v>-7.6973713636363597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0</v>
      </c>
      <c r="O29" s="19">
        <f t="shared" ref="O29:P29" si="38">D29/7</f>
        <v>0</v>
      </c>
      <c r="P29" s="19">
        <f t="shared" si="38"/>
        <v>0</v>
      </c>
      <c r="Q29" s="16" t="e">
        <f t="shared" si="8"/>
        <v>#DIV/0!</v>
      </c>
      <c r="R29" s="16"/>
      <c r="S29" s="27">
        <v>0</v>
      </c>
      <c r="T29" s="2">
        <v>0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0.11689009259259259</v>
      </c>
      <c r="AD29" s="24">
        <f t="shared" si="12"/>
        <v>0</v>
      </c>
      <c r="AE29" s="24">
        <v>-3.48</v>
      </c>
      <c r="AF29" s="24">
        <v>-7.6777498499999997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0</v>
      </c>
      <c r="O30" s="19">
        <f t="shared" ref="O30:P30" si="39">D30/7</f>
        <v>0</v>
      </c>
      <c r="P30" s="19">
        <f t="shared" si="39"/>
        <v>0</v>
      </c>
      <c r="Q30" s="16" t="e">
        <f t="shared" si="8"/>
        <v>#DIV/0!</v>
      </c>
      <c r="R30" s="16"/>
      <c r="S30" s="27">
        <v>0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Summary!A1:AD2000""),9,FALSE),"""")"),0)</f>
        <v>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0.11689009259259259</v>
      </c>
      <c r="AD30" s="24">
        <f t="shared" si="12"/>
        <v>0</v>
      </c>
      <c r="AE30" s="24">
        <v>-3.48</v>
      </c>
      <c r="AF30" s="24">
        <v>-7.6777498499999997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40">G31/F31*-1</f>
        <v>#DIV/0!</v>
      </c>
      <c r="I31" s="17" t="e">
        <f t="shared" ref="I31" si="41">J31/F31</f>
        <v>#DIV/0!</v>
      </c>
      <c r="J31" s="35">
        <f t="shared" ref="J31" si="42">F31*0.85+G31+AF31*D31+D31*AE31+AG31+AD31</f>
        <v>0</v>
      </c>
      <c r="K31" s="35" t="e">
        <f t="shared" ref="K31" si="43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44">D31/7</f>
        <v>0</v>
      </c>
      <c r="P31" s="19">
        <f t="shared" ref="P31" si="45">E31/7</f>
        <v>0</v>
      </c>
      <c r="Q31" s="16" t="e">
        <f t="shared" ref="Q31" si="46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7">IFERROR(W31/D31,0)</f>
        <v>0</v>
      </c>
      <c r="Y31" s="24">
        <f t="shared" ref="Y31" si="48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0.11689009259259259</v>
      </c>
      <c r="AD31" s="24">
        <f t="shared" si="12"/>
        <v>0</v>
      </c>
      <c r="AE31" s="24">
        <v>-3.48</v>
      </c>
      <c r="AF31" s="24">
        <v>-7.6777498499999997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111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40.694117647058832</v>
      </c>
      <c r="D3" s="6">
        <f>SUM(D4:D99766)</f>
        <v>6</v>
      </c>
      <c r="E3" s="6"/>
      <c r="F3" s="5">
        <f t="shared" ref="F3:G3" si="0">SUM(F4:F99766)</f>
        <v>348.4</v>
      </c>
      <c r="G3" s="5">
        <f t="shared" si="0"/>
        <v>0</v>
      </c>
      <c r="H3" s="7">
        <f>G3/F3*-1</f>
        <v>0</v>
      </c>
      <c r="I3" s="7">
        <f>J3/F3</f>
        <v>0.24420132445464979</v>
      </c>
      <c r="J3" s="5">
        <f>SUM(J4:J99766)</f>
        <v>85.079741439999978</v>
      </c>
      <c r="K3" s="5">
        <f>J3/D3</f>
        <v>14.179956906666662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SKUs!B2:BZ3000""),48,FALSE),"""")*-1"),-28.01)</f>
        <v>-28.01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/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/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/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/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/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/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/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/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hidden="1" customHeight="1">
      <c r="A19" s="2" t="s">
        <v>47</v>
      </c>
      <c r="B19" s="2"/>
      <c r="C19" s="15"/>
      <c r="D19" s="28"/>
      <c r="E19" s="16"/>
      <c r="F19" s="15"/>
      <c r="G19" s="15"/>
      <c r="H19" s="17"/>
      <c r="I19" s="17"/>
      <c r="J19" s="15"/>
      <c r="K19" s="15"/>
      <c r="L19" s="16"/>
      <c r="M19" s="18"/>
      <c r="N19" s="16"/>
      <c r="O19" s="19"/>
      <c r="P19" s="19"/>
      <c r="Q19" s="16"/>
      <c r="R19" s="16"/>
      <c r="S19" s="27"/>
      <c r="T19" s="2"/>
      <c r="U19" s="21"/>
      <c r="V19" s="22"/>
      <c r="W19" s="2"/>
      <c r="X19" s="23"/>
      <c r="Y19" s="24"/>
      <c r="Z19" s="2"/>
      <c r="AA19" s="2"/>
      <c r="AB19" s="25"/>
      <c r="AC19" s="26"/>
      <c r="AD19" s="24"/>
      <c r="AE19" s="24"/>
      <c r="AF19" s="24"/>
      <c r="AG19" s="24"/>
    </row>
    <row r="20" spans="1:33" ht="15.75" hidden="1" customHeight="1">
      <c r="A20" s="2" t="s">
        <v>48</v>
      </c>
      <c r="B20" s="2"/>
      <c r="C20" s="15"/>
      <c r="D20" s="16"/>
      <c r="E20" s="16"/>
      <c r="F20" s="15"/>
      <c r="G20" s="15"/>
      <c r="H20" s="17"/>
      <c r="I20" s="17"/>
      <c r="J20" s="15"/>
      <c r="K20" s="15"/>
      <c r="L20" s="16"/>
      <c r="M20" s="18"/>
      <c r="N20" s="16"/>
      <c r="O20" s="19"/>
      <c r="P20" s="19"/>
      <c r="Q20" s="16"/>
      <c r="R20" s="16"/>
      <c r="S20" s="27"/>
      <c r="T20" s="2"/>
      <c r="U20" s="21"/>
      <c r="V20" s="22"/>
      <c r="W20" s="2"/>
      <c r="X20" s="23"/>
      <c r="Y20" s="24"/>
      <c r="Z20" s="2"/>
      <c r="AA20" s="2"/>
      <c r="AB20" s="25"/>
      <c r="AC20" s="26"/>
      <c r="AD20" s="24"/>
      <c r="AE20" s="24"/>
      <c r="AF20" s="24"/>
      <c r="AG20" s="24"/>
    </row>
    <row r="21" spans="1:33" ht="15.75" hidden="1" customHeight="1">
      <c r="A21" s="2" t="s">
        <v>49</v>
      </c>
      <c r="B21" s="2"/>
      <c r="C21" s="15"/>
      <c r="D21" s="16"/>
      <c r="E21" s="16"/>
      <c r="F21" s="15"/>
      <c r="G21" s="15"/>
      <c r="H21" s="17"/>
      <c r="I21" s="17"/>
      <c r="J21" s="15"/>
      <c r="K21" s="15"/>
      <c r="L21" s="16"/>
      <c r="M21" s="18"/>
      <c r="N21" s="16"/>
      <c r="O21" s="19"/>
      <c r="P21" s="19"/>
      <c r="Q21" s="16"/>
      <c r="R21" s="16"/>
      <c r="S21" s="27"/>
      <c r="T21" s="2"/>
      <c r="U21" s="21"/>
      <c r="V21" s="22"/>
      <c r="W21" s="2"/>
      <c r="X21" s="23"/>
      <c r="Y21" s="24"/>
      <c r="Z21" s="2"/>
      <c r="AA21" s="2"/>
      <c r="AB21" s="25"/>
      <c r="AC21" s="26"/>
      <c r="AD21" s="24"/>
      <c r="AE21" s="24"/>
      <c r="AF21" s="24"/>
      <c r="AG21" s="24"/>
    </row>
    <row r="22" spans="1:33" ht="15.75" hidden="1" customHeight="1">
      <c r="A22" s="2" t="s">
        <v>50</v>
      </c>
      <c r="B22" s="2"/>
      <c r="C22" s="15"/>
      <c r="D22" s="16"/>
      <c r="E22" s="16"/>
      <c r="F22" s="15"/>
      <c r="G22" s="15"/>
      <c r="H22" s="17"/>
      <c r="I22" s="17"/>
      <c r="J22" s="15"/>
      <c r="K22" s="15"/>
      <c r="L22" s="16"/>
      <c r="M22" s="18"/>
      <c r="N22" s="16"/>
      <c r="O22" s="19"/>
      <c r="P22" s="19"/>
      <c r="Q22" s="16"/>
      <c r="R22" s="16"/>
      <c r="S22" s="27"/>
      <c r="T22" s="2"/>
      <c r="U22" s="21"/>
      <c r="V22" s="22"/>
      <c r="W22" s="2"/>
      <c r="X22" s="23"/>
      <c r="Y22" s="24"/>
      <c r="Z22" s="2"/>
      <c r="AA22" s="2"/>
      <c r="AB22" s="25"/>
      <c r="AC22" s="26"/>
      <c r="AD22" s="24"/>
      <c r="AE22" s="24"/>
      <c r="AF22" s="24"/>
      <c r="AG22" s="24"/>
    </row>
    <row r="23" spans="1:33" ht="15.75" hidden="1" customHeight="1">
      <c r="A23" s="2" t="s">
        <v>51</v>
      </c>
      <c r="B23" s="2"/>
      <c r="C23" s="15"/>
      <c r="D23" s="16"/>
      <c r="E23" s="16"/>
      <c r="F23" s="15"/>
      <c r="G23" s="15"/>
      <c r="H23" s="17"/>
      <c r="I23" s="17"/>
      <c r="J23" s="15"/>
      <c r="K23" s="15"/>
      <c r="L23" s="16"/>
      <c r="M23" s="18"/>
      <c r="N23" s="16"/>
      <c r="O23" s="19"/>
      <c r="P23" s="19"/>
      <c r="Q23" s="16"/>
      <c r="R23" s="16"/>
      <c r="S23" s="27"/>
      <c r="T23" s="2"/>
      <c r="U23" s="21"/>
      <c r="V23" s="22"/>
      <c r="W23" s="2"/>
      <c r="X23" s="23"/>
      <c r="Y23" s="24"/>
      <c r="Z23" s="2"/>
      <c r="AA23" s="2"/>
      <c r="AB23" s="25"/>
      <c r="AC23" s="26"/>
      <c r="AD23" s="24"/>
      <c r="AE23" s="24"/>
      <c r="AF23" s="24"/>
      <c r="AG23" s="24"/>
    </row>
    <row r="24" spans="1:33" ht="15.75" hidden="1" customHeight="1">
      <c r="A24" s="2" t="s">
        <v>52</v>
      </c>
      <c r="B24" s="2"/>
      <c r="C24" s="15"/>
      <c r="D24" s="16"/>
      <c r="E24" s="16"/>
      <c r="F24" s="15"/>
      <c r="G24" s="15"/>
      <c r="H24" s="17"/>
      <c r="I24" s="17"/>
      <c r="J24" s="15"/>
      <c r="K24" s="15"/>
      <c r="L24" s="16"/>
      <c r="M24" s="18"/>
      <c r="N24" s="16"/>
      <c r="O24" s="19"/>
      <c r="P24" s="19"/>
      <c r="Q24" s="16"/>
      <c r="R24" s="16"/>
      <c r="S24" s="27"/>
      <c r="T24" s="2"/>
      <c r="U24" s="21"/>
      <c r="V24" s="22"/>
      <c r="W24" s="2"/>
      <c r="X24" s="23"/>
      <c r="Y24" s="24"/>
      <c r="Z24" s="2"/>
      <c r="AA24" s="2"/>
      <c r="AB24" s="25"/>
      <c r="AC24" s="26"/>
      <c r="AD24" s="24"/>
      <c r="AE24" s="24"/>
      <c r="AF24" s="24"/>
      <c r="AG24" s="24"/>
    </row>
    <row r="25" spans="1:33" ht="15.75" customHeight="1">
      <c r="A25" s="2" t="s">
        <v>54</v>
      </c>
      <c r="B25" s="2"/>
      <c r="C25" s="15"/>
      <c r="D25" s="16"/>
      <c r="E25" s="16"/>
      <c r="F25" s="15"/>
      <c r="G25" s="15"/>
      <c r="H25" s="17"/>
      <c r="I25" s="17"/>
      <c r="J25" s="15"/>
      <c r="K25" s="15"/>
      <c r="L25" s="16"/>
      <c r="M25" s="18"/>
      <c r="N25" s="16"/>
      <c r="O25" s="19"/>
      <c r="P25" s="19"/>
      <c r="Q25" s="16"/>
      <c r="R25" s="16"/>
      <c r="S25" s="27"/>
      <c r="T25" s="2"/>
      <c r="U25" s="21"/>
      <c r="V25" s="22"/>
      <c r="W25" s="2"/>
      <c r="X25" s="23"/>
      <c r="Y25" s="24"/>
      <c r="Z25" s="2"/>
      <c r="AA25" s="2"/>
      <c r="AB25" s="25"/>
      <c r="AC25" s="26"/>
      <c r="AD25" s="24"/>
      <c r="AE25" s="24"/>
      <c r="AF25" s="24"/>
      <c r="AG25" s="24"/>
    </row>
    <row r="26" spans="1:33" ht="15.75" customHeight="1">
      <c r="A26" s="2" t="s">
        <v>55</v>
      </c>
      <c r="B26" s="2"/>
      <c r="C26" s="15">
        <f t="shared" ref="C26:C31" si="1">IFERROR(F26/D26," - ")</f>
        <v>59.95</v>
      </c>
      <c r="D26" s="16">
        <v>1</v>
      </c>
      <c r="E26" s="16">
        <v>0</v>
      </c>
      <c r="F26" s="15">
        <v>59.95</v>
      </c>
      <c r="G26" s="15">
        <v>0</v>
      </c>
      <c r="H26" s="17">
        <f t="shared" ref="H26:H30" si="2">G26/F26*-1</f>
        <v>0</v>
      </c>
      <c r="I26" s="17">
        <f t="shared" ref="I26:I30" si="3">J26/F26</f>
        <v>0.26323253110925771</v>
      </c>
      <c r="J26" s="15">
        <f t="shared" ref="J26:J30" si="4">F26*0.85+G26+AF26*D26+D26*AE26+AG26+AD26</f>
        <v>15.78079024</v>
      </c>
      <c r="K26" s="15">
        <f t="shared" ref="K26:K30" si="5">J26/D26</f>
        <v>15.78079024</v>
      </c>
      <c r="L26" s="16">
        <v>21</v>
      </c>
      <c r="M26" s="18">
        <f t="shared" ref="M26:M31" si="6">IFERROR(D26/L26,"-")</f>
        <v>4.7619047619047616E-2</v>
      </c>
      <c r="N26" s="16">
        <v>0</v>
      </c>
      <c r="O26" s="19">
        <f t="shared" ref="O26:P26" si="7">D26/7</f>
        <v>0.14285714285714285</v>
      </c>
      <c r="P26" s="19">
        <f t="shared" si="7"/>
        <v>0</v>
      </c>
      <c r="Q26" s="16">
        <f t="shared" ref="Q26:Q30" si="8">ROUNDDOWN(N26/(O26+P26),0)</f>
        <v>0</v>
      </c>
      <c r="R26" s="16"/>
      <c r="S26" s="27">
        <v>3.2258064516129031E-2</v>
      </c>
      <c r="T26" s="2"/>
      <c r="U26" s="21"/>
      <c r="V26" s="22"/>
      <c r="W26" s="2">
        <v>0</v>
      </c>
      <c r="X26" s="23">
        <f t="shared" ref="X26:X30" si="9">IFERROR(W26/D26,0)</f>
        <v>0</v>
      </c>
      <c r="Y26" s="24">
        <f t="shared" ref="Y26:Y30" si="10">IFERROR(G26/(W26+Z26)*-1,0)</f>
        <v>0</v>
      </c>
      <c r="Z26" s="2">
        <v>0</v>
      </c>
      <c r="AA26" s="2" t="s">
        <v>40</v>
      </c>
      <c r="AB26" s="25">
        <f t="shared" ref="AB26:AB31" si="11">IF(OR(AA26="UsLargeStandardSize",AA26="UsSmallStandardSize"),-0.69,-0.48)</f>
        <v>-0.69</v>
      </c>
      <c r="AC26" s="26">
        <v>0.28343466666666672</v>
      </c>
      <c r="AD26" s="24">
        <f t="shared" ref="AD26:AD31" si="12">IFERROR(AB26*AC26*D26*3,0)</f>
        <v>-0.58670976000000008</v>
      </c>
      <c r="AE26" s="24">
        <v>-6.58</v>
      </c>
      <c r="AF26" s="24">
        <v>-28.01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1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2"/>
        <v>#DIV/0!</v>
      </c>
      <c r="I27" s="17" t="e">
        <f t="shared" si="3"/>
        <v>#DIV/0!</v>
      </c>
      <c r="J27" s="15">
        <f t="shared" si="4"/>
        <v>0</v>
      </c>
      <c r="K27" s="15" t="e">
        <f t="shared" si="5"/>
        <v>#DIV/0!</v>
      </c>
      <c r="L27" s="16">
        <v>0</v>
      </c>
      <c r="M27" s="18" t="str">
        <f t="shared" si="6"/>
        <v>-</v>
      </c>
      <c r="N27" s="16">
        <v>0</v>
      </c>
      <c r="O27" s="19">
        <f t="shared" ref="O27:P27" si="13">D27/7</f>
        <v>0</v>
      </c>
      <c r="P27" s="19">
        <f t="shared" si="13"/>
        <v>0</v>
      </c>
      <c r="Q27" s="16" t="e">
        <f t="shared" si="8"/>
        <v>#DIV/0!</v>
      </c>
      <c r="R27" s="16"/>
      <c r="S27" s="27">
        <v>2.564102564102564E-2</v>
      </c>
      <c r="T27" s="2"/>
      <c r="U27" s="21"/>
      <c r="V27" s="22"/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0.28343466666666672</v>
      </c>
      <c r="AD27" s="24">
        <f t="shared" si="12"/>
        <v>0</v>
      </c>
      <c r="AE27" s="24">
        <v>-6.58</v>
      </c>
      <c r="AF27" s="24">
        <v>-28.01</v>
      </c>
      <c r="AG27" s="24">
        <v>0</v>
      </c>
    </row>
    <row r="28" spans="1:33" ht="15.75" customHeight="1">
      <c r="A28" s="2" t="s">
        <v>57</v>
      </c>
      <c r="B28" s="2"/>
      <c r="C28" s="15">
        <f t="shared" si="1"/>
        <v>57.69</v>
      </c>
      <c r="D28" s="16">
        <v>2</v>
      </c>
      <c r="E28" s="16">
        <v>0</v>
      </c>
      <c r="F28" s="15">
        <v>115.38</v>
      </c>
      <c r="G28" s="15">
        <v>0</v>
      </c>
      <c r="H28" s="17">
        <f t="shared" si="2"/>
        <v>0</v>
      </c>
      <c r="I28" s="17">
        <f t="shared" si="3"/>
        <v>0.24024597399895989</v>
      </c>
      <c r="J28" s="15">
        <f t="shared" si="4"/>
        <v>27.719580479999991</v>
      </c>
      <c r="K28" s="15">
        <f t="shared" si="5"/>
        <v>13.859790239999995</v>
      </c>
      <c r="L28" s="16">
        <v>20</v>
      </c>
      <c r="M28" s="18">
        <f t="shared" si="6"/>
        <v>0.1</v>
      </c>
      <c r="N28" s="16">
        <v>0</v>
      </c>
      <c r="O28" s="19">
        <f t="shared" ref="O28:P28" si="14">D28/7</f>
        <v>0.2857142857142857</v>
      </c>
      <c r="P28" s="19">
        <f t="shared" si="14"/>
        <v>0</v>
      </c>
      <c r="Q28" s="16">
        <f t="shared" si="8"/>
        <v>0</v>
      </c>
      <c r="R28" s="16"/>
      <c r="S28" s="27">
        <v>7.1428571428571425E-2</v>
      </c>
      <c r="T28" s="2"/>
      <c r="U28" s="21"/>
      <c r="V28" s="22"/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0.28343466666666672</v>
      </c>
      <c r="AD28" s="24">
        <f t="shared" si="12"/>
        <v>-1.1734195200000002</v>
      </c>
      <c r="AE28" s="24">
        <v>-6.58</v>
      </c>
      <c r="AF28" s="24">
        <v>-28.01</v>
      </c>
      <c r="AG28" s="24">
        <v>0</v>
      </c>
    </row>
    <row r="29" spans="1:33" ht="15.75" customHeight="1">
      <c r="A29" s="2" t="s">
        <v>58</v>
      </c>
      <c r="B29" s="2"/>
      <c r="C29" s="15">
        <f t="shared" si="1"/>
        <v>57.69</v>
      </c>
      <c r="D29" s="16">
        <v>2</v>
      </c>
      <c r="E29" s="16">
        <v>0</v>
      </c>
      <c r="F29" s="15">
        <v>115.38</v>
      </c>
      <c r="G29" s="15">
        <v>0</v>
      </c>
      <c r="H29" s="17">
        <f t="shared" si="2"/>
        <v>0</v>
      </c>
      <c r="I29" s="17">
        <f t="shared" si="3"/>
        <v>0.24024597399895989</v>
      </c>
      <c r="J29" s="15">
        <f t="shared" si="4"/>
        <v>27.719580479999991</v>
      </c>
      <c r="K29" s="15">
        <f t="shared" si="5"/>
        <v>13.859790239999995</v>
      </c>
      <c r="L29" s="16">
        <v>19</v>
      </c>
      <c r="M29" s="18">
        <f t="shared" si="6"/>
        <v>0.10526315789473684</v>
      </c>
      <c r="N29" s="16">
        <v>0</v>
      </c>
      <c r="O29" s="19">
        <f t="shared" ref="O29:P29" si="15">D29/7</f>
        <v>0.2857142857142857</v>
      </c>
      <c r="P29" s="19">
        <f t="shared" si="15"/>
        <v>0</v>
      </c>
      <c r="Q29" s="16">
        <f t="shared" si="8"/>
        <v>0</v>
      </c>
      <c r="R29" s="16"/>
      <c r="S29" s="27">
        <v>0.23076923076923081</v>
      </c>
      <c r="T29" s="2"/>
      <c r="U29" s="21"/>
      <c r="V29" s="22"/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0.28343466666666672</v>
      </c>
      <c r="AD29" s="24">
        <f t="shared" si="12"/>
        <v>-1.1734195200000002</v>
      </c>
      <c r="AE29" s="24">
        <v>-6.58</v>
      </c>
      <c r="AF29" s="24">
        <v>-28.01</v>
      </c>
      <c r="AG29" s="24">
        <v>0</v>
      </c>
    </row>
    <row r="30" spans="1:33" ht="15.75" customHeight="1">
      <c r="A30" s="2" t="s">
        <v>59</v>
      </c>
      <c r="B30" s="2"/>
      <c r="C30" s="15">
        <f t="shared" si="1"/>
        <v>57.69</v>
      </c>
      <c r="D30" s="16">
        <v>1</v>
      </c>
      <c r="E30" s="16">
        <v>0</v>
      </c>
      <c r="F30" s="15">
        <v>57.69</v>
      </c>
      <c r="G30" s="15">
        <v>0</v>
      </c>
      <c r="H30" s="17">
        <f t="shared" si="2"/>
        <v>0</v>
      </c>
      <c r="I30" s="17">
        <f t="shared" si="3"/>
        <v>0.24024597399895989</v>
      </c>
      <c r="J30" s="15">
        <f t="shared" si="4"/>
        <v>13.859790239999995</v>
      </c>
      <c r="K30" s="15">
        <f t="shared" si="5"/>
        <v>13.859790239999995</v>
      </c>
      <c r="L30" s="16">
        <v>26</v>
      </c>
      <c r="M30" s="18">
        <f t="shared" si="6"/>
        <v>3.8461538461538464E-2</v>
      </c>
      <c r="N30" s="16">
        <v>0</v>
      </c>
      <c r="O30" s="19">
        <f t="shared" ref="O30:P30" si="16">D30/7</f>
        <v>0.14285714285714285</v>
      </c>
      <c r="P30" s="19">
        <f t="shared" si="16"/>
        <v>0</v>
      </c>
      <c r="Q30" s="16">
        <f t="shared" si="8"/>
        <v>0</v>
      </c>
      <c r="R30" s="16"/>
      <c r="S30" s="27">
        <v>0.16901408450704231</v>
      </c>
      <c r="T30" s="2"/>
      <c r="U30" s="21"/>
      <c r="V30" s="22"/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0.28343466666666672</v>
      </c>
      <c r="AD30" s="24">
        <f t="shared" si="12"/>
        <v>-0.58670976000000008</v>
      </c>
      <c r="AE30" s="24">
        <v>-6.58</v>
      </c>
      <c r="AF30" s="24">
        <v>-28.01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1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17">G31/F31*-1</f>
        <v>#DIV/0!</v>
      </c>
      <c r="I31" s="17" t="e">
        <f t="shared" ref="I31" si="18">J31/F31</f>
        <v>#DIV/0!</v>
      </c>
      <c r="J31" s="35">
        <f t="shared" ref="J31" si="19">F31*0.85+G31+AF31*D31+D31*AE31+AG31+AD31</f>
        <v>0</v>
      </c>
      <c r="K31" s="35" t="e">
        <f t="shared" ref="K31" si="20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21">D31/7</f>
        <v>0</v>
      </c>
      <c r="P31" s="19">
        <f t="shared" ref="P31" si="22">E31/7</f>
        <v>0</v>
      </c>
      <c r="Q31" s="16" t="e">
        <f t="shared" ref="Q31" si="23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0.15189873417721519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24">IFERROR(W31/D31,0)</f>
        <v>0</v>
      </c>
      <c r="Y31" s="24">
        <f t="shared" ref="Y31" si="25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0.28343466666666672</v>
      </c>
      <c r="AD31" s="24">
        <f t="shared" si="12"/>
        <v>0</v>
      </c>
      <c r="AE31" s="24">
        <v>-6.58</v>
      </c>
      <c r="AF31" s="24">
        <v>-28.01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112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48.470588235294123</v>
      </c>
      <c r="D3" s="6">
        <f>SUM(D4:D99766)</f>
        <v>18</v>
      </c>
      <c r="E3" s="6"/>
      <c r="F3" s="5">
        <f t="shared" ref="F3:G3" si="0">SUM(F4:F99766)</f>
        <v>1265.0399999999997</v>
      </c>
      <c r="G3" s="5">
        <f t="shared" si="0"/>
        <v>0</v>
      </c>
      <c r="H3" s="7">
        <f>G3/F3*-1</f>
        <v>0</v>
      </c>
      <c r="I3" s="7">
        <f>J3/F3</f>
        <v>0.25173219321375223</v>
      </c>
      <c r="J3" s="5">
        <f>SUM(J4:J99766)</f>
        <v>318.45129370312503</v>
      </c>
      <c r="K3" s="5">
        <f>J3/D3</f>
        <v>17.691738539062502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SKUs!B2:BZ3000""),48,FALSE),"""")*-1"),-33.72)</f>
        <v>-33.72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/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/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/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/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/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/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/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/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hidden="1" customHeight="1">
      <c r="A19" s="2" t="s">
        <v>47</v>
      </c>
      <c r="B19" s="2"/>
      <c r="C19" s="15"/>
      <c r="D19" s="28"/>
      <c r="E19" s="16"/>
      <c r="F19" s="15"/>
      <c r="G19" s="15"/>
      <c r="H19" s="17"/>
      <c r="I19" s="17"/>
      <c r="J19" s="15"/>
      <c r="K19" s="15"/>
      <c r="L19" s="16"/>
      <c r="M19" s="18"/>
      <c r="N19" s="16"/>
      <c r="O19" s="19"/>
      <c r="P19" s="19"/>
      <c r="Q19" s="16"/>
      <c r="R19" s="16"/>
      <c r="S19" s="27"/>
      <c r="T19" s="2"/>
      <c r="U19" s="21"/>
      <c r="V19" s="22"/>
      <c r="W19" s="2"/>
      <c r="X19" s="23"/>
      <c r="Y19" s="24"/>
      <c r="Z19" s="2"/>
      <c r="AA19" s="2"/>
      <c r="AB19" s="25"/>
      <c r="AC19" s="26"/>
      <c r="AD19" s="24"/>
      <c r="AE19" s="24"/>
      <c r="AF19" s="24"/>
      <c r="AG19" s="24"/>
    </row>
    <row r="20" spans="1:33" ht="15.75" hidden="1" customHeight="1">
      <c r="A20" s="2" t="s">
        <v>48</v>
      </c>
      <c r="B20" s="2"/>
      <c r="C20" s="15"/>
      <c r="D20" s="16"/>
      <c r="E20" s="16"/>
      <c r="F20" s="15"/>
      <c r="G20" s="15"/>
      <c r="H20" s="17"/>
      <c r="I20" s="17"/>
      <c r="J20" s="15"/>
      <c r="K20" s="15"/>
      <c r="L20" s="16"/>
      <c r="M20" s="18"/>
      <c r="N20" s="16"/>
      <c r="O20" s="19"/>
      <c r="P20" s="19"/>
      <c r="Q20" s="16"/>
      <c r="R20" s="16"/>
      <c r="S20" s="27"/>
      <c r="T20" s="2"/>
      <c r="U20" s="21"/>
      <c r="V20" s="22"/>
      <c r="W20" s="2"/>
      <c r="X20" s="23"/>
      <c r="Y20" s="24"/>
      <c r="Z20" s="2"/>
      <c r="AA20" s="2"/>
      <c r="AB20" s="25"/>
      <c r="AC20" s="26"/>
      <c r="AD20" s="24"/>
      <c r="AE20" s="24"/>
      <c r="AF20" s="24"/>
      <c r="AG20" s="24"/>
    </row>
    <row r="21" spans="1:33" ht="15.75" hidden="1" customHeight="1">
      <c r="A21" s="2" t="s">
        <v>49</v>
      </c>
      <c r="B21" s="2"/>
      <c r="C21" s="15"/>
      <c r="D21" s="16"/>
      <c r="E21" s="16"/>
      <c r="F21" s="15"/>
      <c r="G21" s="15"/>
      <c r="H21" s="17"/>
      <c r="I21" s="17"/>
      <c r="J21" s="15"/>
      <c r="K21" s="15"/>
      <c r="L21" s="16"/>
      <c r="M21" s="18"/>
      <c r="N21" s="16"/>
      <c r="O21" s="19"/>
      <c r="P21" s="19"/>
      <c r="Q21" s="16"/>
      <c r="R21" s="16"/>
      <c r="S21" s="27"/>
      <c r="T21" s="2"/>
      <c r="U21" s="21"/>
      <c r="V21" s="22"/>
      <c r="W21" s="2"/>
      <c r="X21" s="23"/>
      <c r="Y21" s="24"/>
      <c r="Z21" s="2"/>
      <c r="AA21" s="2"/>
      <c r="AB21" s="25"/>
      <c r="AC21" s="26"/>
      <c r="AD21" s="24"/>
      <c r="AE21" s="24"/>
      <c r="AF21" s="24"/>
      <c r="AG21" s="24"/>
    </row>
    <row r="22" spans="1:33" ht="15.75" hidden="1" customHeight="1">
      <c r="A22" s="2" t="s">
        <v>50</v>
      </c>
      <c r="B22" s="2"/>
      <c r="C22" s="15"/>
      <c r="D22" s="16"/>
      <c r="E22" s="16"/>
      <c r="F22" s="15"/>
      <c r="G22" s="15"/>
      <c r="H22" s="17"/>
      <c r="I22" s="17"/>
      <c r="J22" s="15"/>
      <c r="K22" s="15"/>
      <c r="L22" s="16"/>
      <c r="M22" s="18"/>
      <c r="N22" s="16"/>
      <c r="O22" s="19"/>
      <c r="P22" s="19"/>
      <c r="Q22" s="16"/>
      <c r="R22" s="16"/>
      <c r="S22" s="27"/>
      <c r="T22" s="2"/>
      <c r="U22" s="21"/>
      <c r="V22" s="22"/>
      <c r="W22" s="2"/>
      <c r="X22" s="23"/>
      <c r="Y22" s="24"/>
      <c r="Z22" s="2"/>
      <c r="AA22" s="2"/>
      <c r="AB22" s="25"/>
      <c r="AC22" s="26"/>
      <c r="AD22" s="24"/>
      <c r="AE22" s="24"/>
      <c r="AF22" s="24"/>
      <c r="AG22" s="24"/>
    </row>
    <row r="23" spans="1:33" ht="15.75" hidden="1" customHeight="1">
      <c r="A23" s="2" t="s">
        <v>51</v>
      </c>
      <c r="B23" s="2"/>
      <c r="C23" s="15"/>
      <c r="D23" s="16"/>
      <c r="E23" s="16"/>
      <c r="F23" s="15"/>
      <c r="G23" s="15"/>
      <c r="H23" s="17"/>
      <c r="I23" s="17"/>
      <c r="J23" s="15"/>
      <c r="K23" s="15"/>
      <c r="L23" s="16"/>
      <c r="M23" s="18"/>
      <c r="N23" s="16"/>
      <c r="O23" s="19"/>
      <c r="P23" s="19"/>
      <c r="Q23" s="16"/>
      <c r="R23" s="16"/>
      <c r="S23" s="27"/>
      <c r="T23" s="2"/>
      <c r="U23" s="21"/>
      <c r="V23" s="22"/>
      <c r="W23" s="2"/>
      <c r="X23" s="23"/>
      <c r="Y23" s="24"/>
      <c r="Z23" s="2"/>
      <c r="AA23" s="2"/>
      <c r="AB23" s="25"/>
      <c r="AC23" s="26"/>
      <c r="AD23" s="24"/>
      <c r="AE23" s="24"/>
      <c r="AF23" s="24"/>
      <c r="AG23" s="24"/>
    </row>
    <row r="24" spans="1:33" ht="15.75" hidden="1" customHeight="1">
      <c r="A24" s="2" t="s">
        <v>52</v>
      </c>
      <c r="B24" s="2"/>
      <c r="C24" s="15"/>
      <c r="D24" s="16"/>
      <c r="E24" s="16"/>
      <c r="F24" s="15"/>
      <c r="G24" s="15"/>
      <c r="H24" s="17"/>
      <c r="I24" s="17"/>
      <c r="J24" s="15"/>
      <c r="K24" s="15"/>
      <c r="L24" s="16"/>
      <c r="M24" s="18"/>
      <c r="N24" s="16"/>
      <c r="O24" s="19"/>
      <c r="P24" s="19"/>
      <c r="Q24" s="16"/>
      <c r="R24" s="16"/>
      <c r="S24" s="27"/>
      <c r="T24" s="2"/>
      <c r="U24" s="21"/>
      <c r="V24" s="22"/>
      <c r="W24" s="2"/>
      <c r="X24" s="23"/>
      <c r="Y24" s="24"/>
      <c r="Z24" s="2"/>
      <c r="AA24" s="2"/>
      <c r="AB24" s="25"/>
      <c r="AC24" s="26"/>
      <c r="AD24" s="24"/>
      <c r="AE24" s="24"/>
      <c r="AF24" s="24"/>
      <c r="AG24" s="24"/>
    </row>
    <row r="25" spans="1:33" ht="15.75" customHeight="1">
      <c r="A25" s="2" t="s">
        <v>54</v>
      </c>
      <c r="B25" s="2"/>
      <c r="C25" s="15"/>
      <c r="D25" s="16"/>
      <c r="E25" s="16"/>
      <c r="F25" s="15"/>
      <c r="G25" s="15"/>
      <c r="H25" s="17"/>
      <c r="I25" s="17"/>
      <c r="J25" s="15"/>
      <c r="K25" s="15"/>
      <c r="L25" s="16"/>
      <c r="M25" s="18"/>
      <c r="N25" s="16"/>
      <c r="O25" s="19"/>
      <c r="P25" s="19"/>
      <c r="Q25" s="16"/>
      <c r="R25" s="16"/>
      <c r="S25" s="27"/>
      <c r="T25" s="2"/>
      <c r="U25" s="21"/>
      <c r="V25" s="22"/>
      <c r="W25" s="2"/>
      <c r="X25" s="23"/>
      <c r="Y25" s="24"/>
      <c r="Z25" s="2"/>
      <c r="AA25" s="2"/>
      <c r="AB25" s="25"/>
      <c r="AC25" s="26"/>
      <c r="AD25" s="24"/>
      <c r="AE25" s="24"/>
      <c r="AF25" s="24"/>
      <c r="AG25" s="24"/>
    </row>
    <row r="26" spans="1:33" ht="15.75" customHeight="1">
      <c r="A26" s="2" t="s">
        <v>55</v>
      </c>
      <c r="B26" s="2"/>
      <c r="C26" s="15">
        <f t="shared" ref="C26:C31" si="1">IFERROR(F26/D26," - ")</f>
        <v>70.28</v>
      </c>
      <c r="D26" s="16">
        <v>3</v>
      </c>
      <c r="E26" s="16">
        <v>0</v>
      </c>
      <c r="F26" s="15">
        <v>210.84</v>
      </c>
      <c r="G26" s="15">
        <v>0</v>
      </c>
      <c r="H26" s="17">
        <f t="shared" ref="H26:H30" si="2">G26/F26*-1</f>
        <v>0</v>
      </c>
      <c r="I26" s="17">
        <f t="shared" ref="I26:I30" si="3">J26/F26</f>
        <v>0.25173219321375212</v>
      </c>
      <c r="J26" s="15">
        <f t="shared" ref="J26:J30" si="4">F26*0.85+G26+AF26*D26+D26*AE26+AG26+AD26</f>
        <v>53.075215617187503</v>
      </c>
      <c r="K26" s="15">
        <f t="shared" ref="K26:K30" si="5">J26/D26</f>
        <v>17.691738539062502</v>
      </c>
      <c r="L26" s="16">
        <v>39</v>
      </c>
      <c r="M26" s="18">
        <f t="shared" ref="M26:M31" si="6">IFERROR(D26/L26,"-")</f>
        <v>7.6923076923076927E-2</v>
      </c>
      <c r="N26" s="16">
        <v>0</v>
      </c>
      <c r="O26" s="19">
        <f t="shared" ref="O26:P26" si="7">D26/7</f>
        <v>0.42857142857142855</v>
      </c>
      <c r="P26" s="19">
        <f t="shared" si="7"/>
        <v>0</v>
      </c>
      <c r="Q26" s="16">
        <f t="shared" ref="Q26:Q30" si="8">ROUNDDOWN(N26/(O26+P26),0)</f>
        <v>0</v>
      </c>
      <c r="R26" s="16"/>
      <c r="S26" s="27">
        <v>6.25E-2</v>
      </c>
      <c r="T26" s="2"/>
      <c r="U26" s="21"/>
      <c r="V26" s="22"/>
      <c r="W26" s="2">
        <v>0</v>
      </c>
      <c r="X26" s="23">
        <f t="shared" ref="X26:X30" si="9">IFERROR(W26/D26,0)</f>
        <v>0</v>
      </c>
      <c r="Y26" s="24">
        <f t="shared" ref="Y26:Y30" si="10">IFERROR(G26/(W26+Z26)*-1,0)</f>
        <v>0</v>
      </c>
      <c r="Z26" s="2">
        <v>0</v>
      </c>
      <c r="AA26" s="2" t="s">
        <v>40</v>
      </c>
      <c r="AB26" s="25">
        <f t="shared" ref="AB26:AB31" si="11">IF(OR(AA26="UsLargeStandardSize",AA26="UsSmallStandardSize"),-0.69,-0.48)</f>
        <v>-0.69</v>
      </c>
      <c r="AC26" s="26">
        <v>0.40882196180555547</v>
      </c>
      <c r="AD26" s="24">
        <f t="shared" ref="AD26:AD31" si="12">IFERROR(AB26*AC26*D26*3,0)</f>
        <v>-2.5387843828124992</v>
      </c>
      <c r="AE26" s="24">
        <v>-7.48</v>
      </c>
      <c r="AF26" s="24">
        <v>-33.72</v>
      </c>
      <c r="AG26" s="24">
        <v>0</v>
      </c>
    </row>
    <row r="27" spans="1:33" ht="15.75" customHeight="1">
      <c r="A27" s="2" t="s">
        <v>56</v>
      </c>
      <c r="B27" s="2"/>
      <c r="C27" s="15">
        <f t="shared" si="1"/>
        <v>70.28</v>
      </c>
      <c r="D27" s="16">
        <v>7</v>
      </c>
      <c r="E27" s="16">
        <v>0</v>
      </c>
      <c r="F27" s="15">
        <v>491.96</v>
      </c>
      <c r="G27" s="15">
        <v>0</v>
      </c>
      <c r="H27" s="17">
        <f t="shared" si="2"/>
        <v>0</v>
      </c>
      <c r="I27" s="17">
        <f t="shared" si="3"/>
        <v>0.25173219321375218</v>
      </c>
      <c r="J27" s="15">
        <f t="shared" si="4"/>
        <v>123.84216977343752</v>
      </c>
      <c r="K27" s="15">
        <f t="shared" si="5"/>
        <v>17.691738539062502</v>
      </c>
      <c r="L27" s="16">
        <v>55</v>
      </c>
      <c r="M27" s="18">
        <f t="shared" si="6"/>
        <v>0.12727272727272726</v>
      </c>
      <c r="N27" s="16">
        <v>0</v>
      </c>
      <c r="O27" s="19">
        <f t="shared" ref="O27:P27" si="13">D27/7</f>
        <v>1</v>
      </c>
      <c r="P27" s="19">
        <f t="shared" si="13"/>
        <v>0</v>
      </c>
      <c r="Q27" s="16">
        <f t="shared" si="8"/>
        <v>0</v>
      </c>
      <c r="R27" s="16"/>
      <c r="S27" s="27">
        <v>1.428571428571429</v>
      </c>
      <c r="T27" s="2"/>
      <c r="U27" s="21"/>
      <c r="V27" s="22"/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0.40882196180555547</v>
      </c>
      <c r="AD27" s="24">
        <f t="shared" si="12"/>
        <v>-5.9238302265624991</v>
      </c>
      <c r="AE27" s="24">
        <v>-7.48</v>
      </c>
      <c r="AF27" s="24">
        <v>-33.72</v>
      </c>
      <c r="AG27" s="24">
        <v>0</v>
      </c>
    </row>
    <row r="28" spans="1:33" ht="15.75" customHeight="1">
      <c r="A28" s="2" t="s">
        <v>57</v>
      </c>
      <c r="B28" s="2"/>
      <c r="C28" s="15">
        <f t="shared" si="1"/>
        <v>70.28</v>
      </c>
      <c r="D28" s="16">
        <v>1</v>
      </c>
      <c r="E28" s="16">
        <v>0</v>
      </c>
      <c r="F28" s="15">
        <v>70.28</v>
      </c>
      <c r="G28" s="15">
        <v>0</v>
      </c>
      <c r="H28" s="17">
        <f t="shared" si="2"/>
        <v>0</v>
      </c>
      <c r="I28" s="17">
        <f t="shared" si="3"/>
        <v>0.25173219321375218</v>
      </c>
      <c r="J28" s="15">
        <f t="shared" si="4"/>
        <v>17.691738539062502</v>
      </c>
      <c r="K28" s="15">
        <f t="shared" si="5"/>
        <v>17.691738539062502</v>
      </c>
      <c r="L28" s="16">
        <v>76</v>
      </c>
      <c r="M28" s="18">
        <f t="shared" si="6"/>
        <v>1.3157894736842105E-2</v>
      </c>
      <c r="N28" s="16">
        <v>0</v>
      </c>
      <c r="O28" s="19">
        <f t="shared" ref="O28:P28" si="14">D28/7</f>
        <v>0.14285714285714285</v>
      </c>
      <c r="P28" s="19">
        <f t="shared" si="14"/>
        <v>0</v>
      </c>
      <c r="Q28" s="16">
        <f t="shared" si="8"/>
        <v>0</v>
      </c>
      <c r="R28" s="16"/>
      <c r="S28" s="27">
        <v>1.833333333333333</v>
      </c>
      <c r="T28" s="2"/>
      <c r="U28" s="21"/>
      <c r="V28" s="22"/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0.40882196180555547</v>
      </c>
      <c r="AD28" s="24">
        <f t="shared" si="12"/>
        <v>-0.84626146093749977</v>
      </c>
      <c r="AE28" s="24">
        <v>-7.48</v>
      </c>
      <c r="AF28" s="24">
        <v>-33.72</v>
      </c>
      <c r="AG28" s="24">
        <v>0</v>
      </c>
    </row>
    <row r="29" spans="1:33" ht="15.75" customHeight="1">
      <c r="A29" s="2" t="s">
        <v>58</v>
      </c>
      <c r="B29" s="2"/>
      <c r="C29" s="15">
        <f t="shared" si="1"/>
        <v>70.28</v>
      </c>
      <c r="D29" s="16">
        <v>4</v>
      </c>
      <c r="E29" s="16">
        <v>0</v>
      </c>
      <c r="F29" s="15">
        <v>281.12</v>
      </c>
      <c r="G29" s="15">
        <v>0</v>
      </c>
      <c r="H29" s="17">
        <f t="shared" si="2"/>
        <v>0</v>
      </c>
      <c r="I29" s="17">
        <f t="shared" si="3"/>
        <v>0.25173219321375218</v>
      </c>
      <c r="J29" s="15">
        <f t="shared" si="4"/>
        <v>70.766954156250009</v>
      </c>
      <c r="K29" s="15">
        <f t="shared" si="5"/>
        <v>17.691738539062502</v>
      </c>
      <c r="L29" s="16">
        <v>66</v>
      </c>
      <c r="M29" s="18">
        <f t="shared" si="6"/>
        <v>6.0606060606060608E-2</v>
      </c>
      <c r="N29" s="16">
        <v>0</v>
      </c>
      <c r="O29" s="19">
        <f t="shared" ref="O29:P29" si="15">D29/7</f>
        <v>0.5714285714285714</v>
      </c>
      <c r="P29" s="19">
        <f t="shared" si="15"/>
        <v>0</v>
      </c>
      <c r="Q29" s="16">
        <f t="shared" si="8"/>
        <v>0</v>
      </c>
      <c r="R29" s="16"/>
      <c r="S29" s="27">
        <v>0</v>
      </c>
      <c r="T29" s="2"/>
      <c r="U29" s="21"/>
      <c r="V29" s="22"/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0.40882196180555547</v>
      </c>
      <c r="AD29" s="24">
        <f t="shared" si="12"/>
        <v>-3.3850458437499991</v>
      </c>
      <c r="AE29" s="24">
        <v>-7.48</v>
      </c>
      <c r="AF29" s="24">
        <v>-33.72</v>
      </c>
      <c r="AG29" s="24">
        <v>0</v>
      </c>
    </row>
    <row r="30" spans="1:33" ht="15.75" customHeight="1">
      <c r="A30" s="2" t="s">
        <v>59</v>
      </c>
      <c r="B30" s="2"/>
      <c r="C30" s="15">
        <f t="shared" si="1"/>
        <v>70.28</v>
      </c>
      <c r="D30" s="16">
        <v>3</v>
      </c>
      <c r="E30" s="16">
        <v>0</v>
      </c>
      <c r="F30" s="15">
        <v>210.84</v>
      </c>
      <c r="G30" s="15">
        <v>0</v>
      </c>
      <c r="H30" s="17">
        <f t="shared" si="2"/>
        <v>0</v>
      </c>
      <c r="I30" s="17">
        <f t="shared" si="3"/>
        <v>0.25173219321375212</v>
      </c>
      <c r="J30" s="15">
        <f t="shared" si="4"/>
        <v>53.075215617187503</v>
      </c>
      <c r="K30" s="15">
        <f t="shared" si="5"/>
        <v>17.691738539062502</v>
      </c>
      <c r="L30" s="16">
        <v>15</v>
      </c>
      <c r="M30" s="18">
        <f t="shared" si="6"/>
        <v>0.2</v>
      </c>
      <c r="N30" s="16">
        <v>0</v>
      </c>
      <c r="O30" s="19">
        <f t="shared" ref="O30:P30" si="16">D30/7</f>
        <v>0.42857142857142855</v>
      </c>
      <c r="P30" s="19">
        <f t="shared" si="16"/>
        <v>0</v>
      </c>
      <c r="Q30" s="16">
        <f t="shared" si="8"/>
        <v>0</v>
      </c>
      <c r="R30" s="16"/>
      <c r="S30" s="27">
        <v>0</v>
      </c>
      <c r="T30" s="2"/>
      <c r="U30" s="21"/>
      <c r="V30" s="22"/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0.40882196180555547</v>
      </c>
      <c r="AD30" s="24">
        <f t="shared" si="12"/>
        <v>-2.5387843828124992</v>
      </c>
      <c r="AE30" s="24">
        <v>-7.48</v>
      </c>
      <c r="AF30" s="24">
        <v>-33.72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1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17">G31/F31*-1</f>
        <v>#DIV/0!</v>
      </c>
      <c r="I31" s="17" t="e">
        <f t="shared" ref="I31" si="18">J31/F31</f>
        <v>#DIV/0!</v>
      </c>
      <c r="J31" s="35">
        <f t="shared" ref="J31" si="19">F31*0.85+G31+AF31*D31+D31*AE31+AG31+AD31</f>
        <v>0</v>
      </c>
      <c r="K31" s="35" t="e">
        <f t="shared" ref="K31" si="20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21">D31/7</f>
        <v>0</v>
      </c>
      <c r="P31" s="19">
        <f t="shared" ref="P31" si="22">E31/7</f>
        <v>0</v>
      </c>
      <c r="Q31" s="16" t="e">
        <f t="shared" ref="Q31" si="23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24">IFERROR(W31/D31,0)</f>
        <v>0</v>
      </c>
      <c r="Y31" s="24">
        <f t="shared" ref="Y31" si="25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0.40882196180555547</v>
      </c>
      <c r="AD31" s="24">
        <f t="shared" si="12"/>
        <v>0</v>
      </c>
      <c r="AE31" s="24">
        <v>-7.48</v>
      </c>
      <c r="AF31" s="24">
        <v>-33.72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113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57.858823529411765</v>
      </c>
      <c r="D3" s="6">
        <f>SUM(D4:D99766)</f>
        <v>6</v>
      </c>
      <c r="E3" s="6"/>
      <c r="F3" s="5">
        <f t="shared" ref="F3:G3" si="0">SUM(F4:F99766)</f>
        <v>599.93999999999994</v>
      </c>
      <c r="G3" s="5">
        <f t="shared" si="0"/>
        <v>0</v>
      </c>
      <c r="H3" s="7">
        <f>G3/F3*-1</f>
        <v>0</v>
      </c>
      <c r="I3" s="7">
        <f>J3/F3</f>
        <v>0.34994760179142909</v>
      </c>
      <c r="J3" s="5">
        <f>SUM(J4:J99766)</f>
        <v>209.94756421874996</v>
      </c>
      <c r="K3" s="5">
        <f>J3/D3</f>
        <v>34.991260703124993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SKUs!B2:BZ3000""),48,FALSE),"""")*-1"),-41.1)</f>
        <v>-41.1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/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/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/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/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/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/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/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/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hidden="1" customHeight="1">
      <c r="A19" s="2" t="s">
        <v>47</v>
      </c>
      <c r="B19" s="2"/>
      <c r="C19" s="15"/>
      <c r="D19" s="28"/>
      <c r="E19" s="16"/>
      <c r="F19" s="15"/>
      <c r="G19" s="15"/>
      <c r="H19" s="17"/>
      <c r="I19" s="17"/>
      <c r="J19" s="15"/>
      <c r="K19" s="15"/>
      <c r="L19" s="16"/>
      <c r="M19" s="18"/>
      <c r="N19" s="16"/>
      <c r="O19" s="19"/>
      <c r="P19" s="19"/>
      <c r="Q19" s="16"/>
      <c r="R19" s="16"/>
      <c r="S19" s="27"/>
      <c r="T19" s="2"/>
      <c r="U19" s="21"/>
      <c r="V19" s="22"/>
      <c r="W19" s="2"/>
      <c r="X19" s="23"/>
      <c r="Y19" s="24"/>
      <c r="Z19" s="2"/>
      <c r="AA19" s="2"/>
      <c r="AB19" s="25"/>
      <c r="AC19" s="26"/>
      <c r="AD19" s="24"/>
      <c r="AE19" s="24"/>
      <c r="AF19" s="24"/>
      <c r="AG19" s="24"/>
    </row>
    <row r="20" spans="1:33" ht="15.75" hidden="1" customHeight="1">
      <c r="A20" s="2" t="s">
        <v>48</v>
      </c>
      <c r="B20" s="2"/>
      <c r="C20" s="15"/>
      <c r="D20" s="16"/>
      <c r="E20" s="16"/>
      <c r="F20" s="15"/>
      <c r="G20" s="15"/>
      <c r="H20" s="17"/>
      <c r="I20" s="17"/>
      <c r="J20" s="15"/>
      <c r="K20" s="15"/>
      <c r="L20" s="16"/>
      <c r="M20" s="18"/>
      <c r="N20" s="16"/>
      <c r="O20" s="19"/>
      <c r="P20" s="19"/>
      <c r="Q20" s="16"/>
      <c r="R20" s="16"/>
      <c r="S20" s="27"/>
      <c r="T20" s="2"/>
      <c r="U20" s="21"/>
      <c r="V20" s="22"/>
      <c r="W20" s="2"/>
      <c r="X20" s="23"/>
      <c r="Y20" s="24"/>
      <c r="Z20" s="2"/>
      <c r="AA20" s="2"/>
      <c r="AB20" s="25"/>
      <c r="AC20" s="26"/>
      <c r="AD20" s="24"/>
      <c r="AE20" s="24"/>
      <c r="AF20" s="24"/>
      <c r="AG20" s="24"/>
    </row>
    <row r="21" spans="1:33" ht="15.75" hidden="1" customHeight="1">
      <c r="A21" s="2" t="s">
        <v>49</v>
      </c>
      <c r="B21" s="2"/>
      <c r="C21" s="15"/>
      <c r="D21" s="16"/>
      <c r="E21" s="16"/>
      <c r="F21" s="15"/>
      <c r="G21" s="15"/>
      <c r="H21" s="17"/>
      <c r="I21" s="17"/>
      <c r="J21" s="15"/>
      <c r="K21" s="15"/>
      <c r="L21" s="16"/>
      <c r="M21" s="18"/>
      <c r="N21" s="16"/>
      <c r="O21" s="19"/>
      <c r="P21" s="19"/>
      <c r="Q21" s="16"/>
      <c r="R21" s="16"/>
      <c r="S21" s="27"/>
      <c r="T21" s="2"/>
      <c r="U21" s="21"/>
      <c r="V21" s="22"/>
      <c r="W21" s="2"/>
      <c r="X21" s="23"/>
      <c r="Y21" s="24"/>
      <c r="Z21" s="2"/>
      <c r="AA21" s="2"/>
      <c r="AB21" s="25"/>
      <c r="AC21" s="26"/>
      <c r="AD21" s="24"/>
      <c r="AE21" s="24"/>
      <c r="AF21" s="24"/>
      <c r="AG21" s="24"/>
    </row>
    <row r="22" spans="1:33" ht="15.75" hidden="1" customHeight="1">
      <c r="A22" s="2" t="s">
        <v>50</v>
      </c>
      <c r="B22" s="2"/>
      <c r="C22" s="15"/>
      <c r="D22" s="16"/>
      <c r="E22" s="16"/>
      <c r="F22" s="15"/>
      <c r="G22" s="15"/>
      <c r="H22" s="17"/>
      <c r="I22" s="17"/>
      <c r="J22" s="15"/>
      <c r="K22" s="15"/>
      <c r="L22" s="16"/>
      <c r="M22" s="18"/>
      <c r="N22" s="16"/>
      <c r="O22" s="19"/>
      <c r="P22" s="19"/>
      <c r="Q22" s="16"/>
      <c r="R22" s="16"/>
      <c r="S22" s="27"/>
      <c r="T22" s="2"/>
      <c r="U22" s="21"/>
      <c r="V22" s="22"/>
      <c r="W22" s="2"/>
      <c r="X22" s="23"/>
      <c r="Y22" s="24"/>
      <c r="Z22" s="2"/>
      <c r="AA22" s="2"/>
      <c r="AB22" s="25"/>
      <c r="AC22" s="26"/>
      <c r="AD22" s="24"/>
      <c r="AE22" s="24"/>
      <c r="AF22" s="24"/>
      <c r="AG22" s="24"/>
    </row>
    <row r="23" spans="1:33" ht="15.75" hidden="1" customHeight="1">
      <c r="A23" s="2" t="s">
        <v>51</v>
      </c>
      <c r="B23" s="2"/>
      <c r="C23" s="15"/>
      <c r="D23" s="16"/>
      <c r="E23" s="16"/>
      <c r="F23" s="15"/>
      <c r="G23" s="15"/>
      <c r="H23" s="17"/>
      <c r="I23" s="17"/>
      <c r="J23" s="15"/>
      <c r="K23" s="15"/>
      <c r="L23" s="16"/>
      <c r="M23" s="18"/>
      <c r="N23" s="16"/>
      <c r="O23" s="19"/>
      <c r="P23" s="19"/>
      <c r="Q23" s="16"/>
      <c r="R23" s="16"/>
      <c r="S23" s="27"/>
      <c r="T23" s="2"/>
      <c r="U23" s="21"/>
      <c r="V23" s="22"/>
      <c r="W23" s="2"/>
      <c r="X23" s="23"/>
      <c r="Y23" s="24"/>
      <c r="Z23" s="2"/>
      <c r="AA23" s="2"/>
      <c r="AB23" s="25"/>
      <c r="AC23" s="26"/>
      <c r="AD23" s="24"/>
      <c r="AE23" s="24"/>
      <c r="AF23" s="24"/>
      <c r="AG23" s="24"/>
    </row>
    <row r="24" spans="1:33" ht="15.75" hidden="1" customHeight="1">
      <c r="A24" s="2" t="s">
        <v>52</v>
      </c>
      <c r="B24" s="2"/>
      <c r="C24" s="15"/>
      <c r="D24" s="16"/>
      <c r="E24" s="16"/>
      <c r="F24" s="15"/>
      <c r="G24" s="15"/>
      <c r="H24" s="17"/>
      <c r="I24" s="17"/>
      <c r="J24" s="15"/>
      <c r="K24" s="15"/>
      <c r="L24" s="16"/>
      <c r="M24" s="18"/>
      <c r="N24" s="16"/>
      <c r="O24" s="19"/>
      <c r="P24" s="19"/>
      <c r="Q24" s="16"/>
      <c r="R24" s="16"/>
      <c r="S24" s="27"/>
      <c r="T24" s="2"/>
      <c r="U24" s="21"/>
      <c r="V24" s="22"/>
      <c r="W24" s="2"/>
      <c r="X24" s="23"/>
      <c r="Y24" s="24"/>
      <c r="Z24" s="2"/>
      <c r="AA24" s="2"/>
      <c r="AB24" s="25"/>
      <c r="AC24" s="26"/>
      <c r="AD24" s="24"/>
      <c r="AE24" s="24"/>
      <c r="AF24" s="24"/>
      <c r="AG24" s="24"/>
    </row>
    <row r="25" spans="1:33" ht="15.75" customHeight="1">
      <c r="A25" s="2" t="s">
        <v>54</v>
      </c>
      <c r="B25" s="2"/>
      <c r="C25" s="15"/>
      <c r="D25" s="16"/>
      <c r="E25" s="16"/>
      <c r="F25" s="15"/>
      <c r="G25" s="15"/>
      <c r="H25" s="17"/>
      <c r="I25" s="17"/>
      <c r="J25" s="15"/>
      <c r="K25" s="15"/>
      <c r="L25" s="16"/>
      <c r="M25" s="18"/>
      <c r="N25" s="16"/>
      <c r="O25" s="19"/>
      <c r="P25" s="19"/>
      <c r="Q25" s="16"/>
      <c r="R25" s="16"/>
      <c r="S25" s="27"/>
      <c r="T25" s="2"/>
      <c r="U25" s="21"/>
      <c r="V25" s="22"/>
      <c r="W25" s="2"/>
      <c r="X25" s="23"/>
      <c r="Y25" s="24"/>
      <c r="Z25" s="2"/>
      <c r="AA25" s="2"/>
      <c r="AB25" s="25"/>
      <c r="AC25" s="26"/>
      <c r="AD25" s="24"/>
      <c r="AE25" s="24"/>
      <c r="AF25" s="24"/>
      <c r="AG25" s="24"/>
    </row>
    <row r="26" spans="1:33" ht="15.75" customHeight="1">
      <c r="A26" s="2" t="s">
        <v>55</v>
      </c>
      <c r="B26" s="2"/>
      <c r="C26" s="15">
        <f t="shared" ref="C26:C31" si="1">IFERROR(F26/D26," - ")</f>
        <v>99.99</v>
      </c>
      <c r="D26" s="16">
        <v>5</v>
      </c>
      <c r="E26" s="16">
        <v>0</v>
      </c>
      <c r="F26" s="15">
        <v>499.95</v>
      </c>
      <c r="G26" s="15">
        <v>0</v>
      </c>
      <c r="H26" s="17">
        <f t="shared" ref="H26:H30" si="2">G26/F26*-1</f>
        <v>0</v>
      </c>
      <c r="I26" s="17">
        <f t="shared" ref="I26:I30" si="3">J26/F26</f>
        <v>0.34994760179142909</v>
      </c>
      <c r="J26" s="15">
        <f t="shared" ref="J26:J30" si="4">F26*0.85+G26+AF26*D26+D26*AE26+AG26+AD26</f>
        <v>174.95630351562497</v>
      </c>
      <c r="K26" s="15">
        <f t="shared" ref="K26:K30" si="5">J26/D26</f>
        <v>34.991260703124993</v>
      </c>
      <c r="L26" s="16">
        <v>36</v>
      </c>
      <c r="M26" s="18">
        <f t="shared" ref="M26:M31" si="6">IFERROR(D26/L26,"-")</f>
        <v>0.1388888888888889</v>
      </c>
      <c r="N26" s="16">
        <v>0</v>
      </c>
      <c r="O26" s="19">
        <f t="shared" ref="O26:P26" si="7">D26/7</f>
        <v>0.7142857142857143</v>
      </c>
      <c r="P26" s="19">
        <f t="shared" si="7"/>
        <v>0</v>
      </c>
      <c r="Q26" s="16">
        <f t="shared" ref="Q26:Q30" si="8">ROUNDDOWN(N26/(O26+P26),0)</f>
        <v>0</v>
      </c>
      <c r="R26" s="16"/>
      <c r="S26" s="27">
        <v>2</v>
      </c>
      <c r="T26" s="2"/>
      <c r="U26" s="21"/>
      <c r="V26" s="22"/>
      <c r="W26" s="2">
        <v>0</v>
      </c>
      <c r="X26" s="23">
        <f t="shared" ref="X26:X30" si="9">IFERROR(W26/D26,0)</f>
        <v>0</v>
      </c>
      <c r="Y26" s="24">
        <f t="shared" ref="Y26:Y30" si="10">IFERROR(G26/(W26+Z26)*-1,0)</f>
        <v>0</v>
      </c>
      <c r="Z26" s="2">
        <v>0</v>
      </c>
      <c r="AA26" s="2" t="s">
        <v>40</v>
      </c>
      <c r="AB26" s="25">
        <f t="shared" ref="AB26:AB31" si="11">IF(OR(AA26="UsLargeStandardSize",AA26="UsSmallStandardSize"),-0.69,-0.48)</f>
        <v>-0.69</v>
      </c>
      <c r="AC26" s="26">
        <v>0.39625086805555559</v>
      </c>
      <c r="AD26" s="24">
        <f t="shared" ref="AD26:AD31" si="12">IFERROR(AB26*AC26*D26*3,0)</f>
        <v>-4.1011964843749995</v>
      </c>
      <c r="AE26" s="24">
        <v>-8.08</v>
      </c>
      <c r="AF26" s="24">
        <v>-41.1</v>
      </c>
      <c r="AG26" s="24">
        <v>0</v>
      </c>
    </row>
    <row r="27" spans="1:33" ht="15.75" customHeight="1">
      <c r="A27" s="2" t="s">
        <v>56</v>
      </c>
      <c r="B27" s="2"/>
      <c r="C27" s="15">
        <f t="shared" si="1"/>
        <v>99.99</v>
      </c>
      <c r="D27" s="16">
        <v>1</v>
      </c>
      <c r="E27" s="16">
        <v>0</v>
      </c>
      <c r="F27" s="15">
        <v>99.99</v>
      </c>
      <c r="G27" s="15">
        <v>0</v>
      </c>
      <c r="H27" s="17">
        <f t="shared" si="2"/>
        <v>0</v>
      </c>
      <c r="I27" s="17">
        <f t="shared" si="3"/>
        <v>0.34994760179142903</v>
      </c>
      <c r="J27" s="15">
        <f t="shared" si="4"/>
        <v>34.991260703124986</v>
      </c>
      <c r="K27" s="15">
        <f t="shared" si="5"/>
        <v>34.991260703124986</v>
      </c>
      <c r="L27" s="16">
        <v>25</v>
      </c>
      <c r="M27" s="18">
        <f t="shared" si="6"/>
        <v>0.04</v>
      </c>
      <c r="N27" s="16">
        <v>0</v>
      </c>
      <c r="O27" s="19">
        <f t="shared" ref="O27:P27" si="13">D27/7</f>
        <v>0.14285714285714285</v>
      </c>
      <c r="P27" s="19">
        <f t="shared" si="13"/>
        <v>0</v>
      </c>
      <c r="Q27" s="16">
        <f t="shared" si="8"/>
        <v>0</v>
      </c>
      <c r="R27" s="16"/>
      <c r="S27" s="27">
        <v>2</v>
      </c>
      <c r="T27" s="2"/>
      <c r="U27" s="21"/>
      <c r="V27" s="22"/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0.39625086805555559</v>
      </c>
      <c r="AD27" s="24">
        <f t="shared" si="12"/>
        <v>-0.82023929687499997</v>
      </c>
      <c r="AE27" s="24">
        <v>-8.08</v>
      </c>
      <c r="AF27" s="24">
        <v>-41.1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1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2"/>
        <v>#DIV/0!</v>
      </c>
      <c r="I28" s="17" t="e">
        <f t="shared" si="3"/>
        <v>#DIV/0!</v>
      </c>
      <c r="J28" s="15">
        <f t="shared" si="4"/>
        <v>0</v>
      </c>
      <c r="K28" s="15" t="e">
        <f t="shared" si="5"/>
        <v>#DIV/0!</v>
      </c>
      <c r="L28" s="16">
        <v>0</v>
      </c>
      <c r="M28" s="18" t="str">
        <f t="shared" si="6"/>
        <v>-</v>
      </c>
      <c r="N28" s="16">
        <v>0</v>
      </c>
      <c r="O28" s="19">
        <f t="shared" ref="O28:P28" si="14">D28/7</f>
        <v>0</v>
      </c>
      <c r="P28" s="19">
        <f t="shared" si="14"/>
        <v>0</v>
      </c>
      <c r="Q28" s="16" t="e">
        <f t="shared" si="8"/>
        <v>#DIV/0!</v>
      </c>
      <c r="R28" s="16"/>
      <c r="S28" s="27">
        <v>0</v>
      </c>
      <c r="T28" s="2"/>
      <c r="U28" s="21"/>
      <c r="V28" s="22"/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0.39625086805555559</v>
      </c>
      <c r="AD28" s="24">
        <f t="shared" si="12"/>
        <v>0</v>
      </c>
      <c r="AE28" s="24">
        <v>-8.08</v>
      </c>
      <c r="AF28" s="24">
        <v>-41.1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1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2"/>
        <v>#DIV/0!</v>
      </c>
      <c r="I29" s="17" t="e">
        <f t="shared" si="3"/>
        <v>#DIV/0!</v>
      </c>
      <c r="J29" s="15">
        <f t="shared" si="4"/>
        <v>0</v>
      </c>
      <c r="K29" s="15" t="e">
        <f t="shared" si="5"/>
        <v>#DIV/0!</v>
      </c>
      <c r="L29" s="16">
        <v>0</v>
      </c>
      <c r="M29" s="18" t="str">
        <f t="shared" si="6"/>
        <v>-</v>
      </c>
      <c r="N29" s="16">
        <v>0</v>
      </c>
      <c r="O29" s="19">
        <f t="shared" ref="O29:P29" si="15">D29/7</f>
        <v>0</v>
      </c>
      <c r="P29" s="19">
        <f t="shared" si="15"/>
        <v>0</v>
      </c>
      <c r="Q29" s="16" t="e">
        <f t="shared" si="8"/>
        <v>#DIV/0!</v>
      </c>
      <c r="R29" s="16"/>
      <c r="S29" s="27">
        <v>0</v>
      </c>
      <c r="T29" s="2"/>
      <c r="U29" s="21"/>
      <c r="V29" s="22"/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0.39625086805555559</v>
      </c>
      <c r="AD29" s="24">
        <f t="shared" si="12"/>
        <v>0</v>
      </c>
      <c r="AE29" s="24">
        <v>-8.08</v>
      </c>
      <c r="AF29" s="24">
        <v>-41.1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1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2"/>
        <v>#DIV/0!</v>
      </c>
      <c r="I30" s="17" t="e">
        <f t="shared" si="3"/>
        <v>#DIV/0!</v>
      </c>
      <c r="J30" s="15">
        <f t="shared" si="4"/>
        <v>0</v>
      </c>
      <c r="K30" s="15" t="e">
        <f t="shared" si="5"/>
        <v>#DIV/0!</v>
      </c>
      <c r="L30" s="16">
        <v>0</v>
      </c>
      <c r="M30" s="18" t="str">
        <f t="shared" si="6"/>
        <v>-</v>
      </c>
      <c r="N30" s="16">
        <v>0</v>
      </c>
      <c r="O30" s="19">
        <f t="shared" ref="O30:P30" si="16">D30/7</f>
        <v>0</v>
      </c>
      <c r="P30" s="19">
        <f t="shared" si="16"/>
        <v>0</v>
      </c>
      <c r="Q30" s="16" t="e">
        <f t="shared" si="8"/>
        <v>#DIV/0!</v>
      </c>
      <c r="R30" s="16"/>
      <c r="S30" s="27">
        <v>0</v>
      </c>
      <c r="T30" s="2"/>
      <c r="U30" s="21"/>
      <c r="V30" s="22"/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0.39625086805555559</v>
      </c>
      <c r="AD30" s="24">
        <f t="shared" si="12"/>
        <v>0</v>
      </c>
      <c r="AE30" s="24">
        <v>-8.08</v>
      </c>
      <c r="AF30" s="24">
        <v>-41.1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1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17">G31/F31*-1</f>
        <v>#DIV/0!</v>
      </c>
      <c r="I31" s="17" t="e">
        <f t="shared" ref="I31" si="18">J31/F31</f>
        <v>#DIV/0!</v>
      </c>
      <c r="J31" s="35">
        <f t="shared" ref="J31" si="19">F31*0.85+G31+AF31*D31+D31*AE31+AG31+AD31</f>
        <v>0</v>
      </c>
      <c r="K31" s="35" t="e">
        <f t="shared" ref="K31" si="20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21">D31/7</f>
        <v>0</v>
      </c>
      <c r="P31" s="19">
        <f t="shared" ref="P31" si="22">E31/7</f>
        <v>0</v>
      </c>
      <c r="Q31" s="16" t="e">
        <f t="shared" ref="Q31" si="23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24">IFERROR(W31/D31,0)</f>
        <v>0</v>
      </c>
      <c r="Y31" s="24">
        <f t="shared" ref="Y31" si="25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0.39625086805555559</v>
      </c>
      <c r="AD31" s="24">
        <f t="shared" si="12"/>
        <v>0</v>
      </c>
      <c r="AE31" s="24">
        <v>-8.08</v>
      </c>
      <c r="AF31" s="24">
        <v>-41.1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114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9.8326823529411644</v>
      </c>
      <c r="D3" s="6">
        <f>SUM(D4:D99766)</f>
        <v>7</v>
      </c>
      <c r="E3" s="6"/>
      <c r="F3" s="5">
        <f t="shared" ref="F3:G3" si="0">SUM(F4:F99766)</f>
        <v>125.92999999999998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0.38092495831017226</v>
      </c>
      <c r="J3" s="5">
        <f ca="1">SUM(J4:J99766)</f>
        <v>47.969879999999982</v>
      </c>
      <c r="K3" s="5">
        <f t="shared" ref="K3:K30" ca="1" si="3">J3/D3</f>
        <v>6.8528399999999978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SKUs!B2:BZ3000""),48,FALSE),"""")*-1"),-2.93777999999999)</f>
        <v>-2.9377799999999898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17.989999999999998</v>
      </c>
      <c r="D4" s="16">
        <v>7</v>
      </c>
      <c r="E4" s="16">
        <v>0</v>
      </c>
      <c r="F4" s="15">
        <v>125.92999999999998</v>
      </c>
      <c r="G4" s="15">
        <v>0</v>
      </c>
      <c r="H4" s="17">
        <f t="shared" si="1"/>
        <v>0</v>
      </c>
      <c r="I4" s="17">
        <f t="shared" si="2"/>
        <v>0.38092495831017226</v>
      </c>
      <c r="J4" s="15">
        <f t="shared" ref="J4:J30" si="5">F4*0.85+G4+AF4*D4+D4*AE4+AG4+AD4</f>
        <v>47.969879999999982</v>
      </c>
      <c r="K4" s="15">
        <f t="shared" si="3"/>
        <v>6.8528399999999978</v>
      </c>
      <c r="L4" s="16">
        <v>29</v>
      </c>
      <c r="M4" s="18">
        <f t="shared" ref="M4:M31" si="6">IFERROR(D4/L4,"-")</f>
        <v>0.2413793103448276</v>
      </c>
      <c r="N4" s="16">
        <v>1</v>
      </c>
      <c r="O4" s="19">
        <f t="shared" ref="O4:P4" si="7">D4/7</f>
        <v>1</v>
      </c>
      <c r="P4" s="19">
        <f t="shared" si="7"/>
        <v>0</v>
      </c>
      <c r="Q4" s="16">
        <f t="shared" ref="Q4:Q30" si="8">ROUNDDOWN(N4/(O4+P4),0)</f>
        <v>1</v>
      </c>
      <c r="R4" s="16"/>
      <c r="S4" s="20" t="e">
        <v>#N/A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3.7999999999999999E-2</v>
      </c>
      <c r="AD4" s="24">
        <f t="shared" ref="AD4:AD31" si="12">IFERROR(AB4*AC4*D4*3,0)</f>
        <v>-0.55061999999999989</v>
      </c>
      <c r="AE4" s="24">
        <v>-5.42</v>
      </c>
      <c r="AF4" s="24">
        <v>-2.94</v>
      </c>
      <c r="AG4" s="24">
        <v>0</v>
      </c>
    </row>
    <row r="5" spans="1:33" ht="15.75" customHeight="1">
      <c r="A5" s="2" t="s">
        <v>32</v>
      </c>
      <c r="B5" s="2"/>
      <c r="C5" s="15" t="str">
        <f t="shared" si="4"/>
        <v xml:space="preserve"> - </v>
      </c>
      <c r="D5" s="16">
        <v>0</v>
      </c>
      <c r="E5" s="16">
        <v>0</v>
      </c>
      <c r="F5" s="15">
        <v>0</v>
      </c>
      <c r="G5" s="15">
        <v>0</v>
      </c>
      <c r="H5" s="17" t="e">
        <f t="shared" si="1"/>
        <v>#DIV/0!</v>
      </c>
      <c r="I5" s="17" t="e">
        <f t="shared" si="2"/>
        <v>#DIV/0!</v>
      </c>
      <c r="J5" s="15">
        <f t="shared" si="5"/>
        <v>0</v>
      </c>
      <c r="K5" s="15" t="e">
        <f t="shared" si="3"/>
        <v>#DIV/0!</v>
      </c>
      <c r="L5" s="16">
        <v>0</v>
      </c>
      <c r="M5" s="18" t="str">
        <f t="shared" si="6"/>
        <v>-</v>
      </c>
      <c r="N5" s="16">
        <v>0</v>
      </c>
      <c r="O5" s="19">
        <f t="shared" ref="O5:P5" si="13">D5/7</f>
        <v>0</v>
      </c>
      <c r="P5" s="19">
        <f t="shared" si="13"/>
        <v>0</v>
      </c>
      <c r="Q5" s="16" t="e">
        <f t="shared" si="8"/>
        <v>#DIV/0!</v>
      </c>
      <c r="R5" s="16"/>
      <c r="S5" s="20" t="e">
        <v>#N/A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3.7999999999999999E-2</v>
      </c>
      <c r="AD5" s="24">
        <f t="shared" si="12"/>
        <v>0</v>
      </c>
      <c r="AE5" s="24">
        <v>-5.42</v>
      </c>
      <c r="AF5" s="24">
        <v>-2.94</v>
      </c>
      <c r="AG5" s="24">
        <v>0</v>
      </c>
    </row>
    <row r="6" spans="1:33" ht="15.75" customHeight="1">
      <c r="A6" s="2" t="s">
        <v>33</v>
      </c>
      <c r="B6" s="2"/>
      <c r="C6" s="15" t="str">
        <f t="shared" si="4"/>
        <v xml:space="preserve"> - </v>
      </c>
      <c r="D6" s="16">
        <v>0</v>
      </c>
      <c r="E6" s="16">
        <v>0</v>
      </c>
      <c r="F6" s="15">
        <v>0</v>
      </c>
      <c r="G6" s="15">
        <v>0</v>
      </c>
      <c r="H6" s="17" t="e">
        <f t="shared" si="1"/>
        <v>#DIV/0!</v>
      </c>
      <c r="I6" s="17" t="e">
        <f t="shared" si="2"/>
        <v>#DIV/0!</v>
      </c>
      <c r="J6" s="15">
        <f t="shared" si="5"/>
        <v>0</v>
      </c>
      <c r="K6" s="15" t="e">
        <f t="shared" si="3"/>
        <v>#DIV/0!</v>
      </c>
      <c r="L6" s="16">
        <v>0</v>
      </c>
      <c r="M6" s="18" t="str">
        <f t="shared" si="6"/>
        <v>-</v>
      </c>
      <c r="N6" s="16">
        <v>0</v>
      </c>
      <c r="O6" s="19">
        <f t="shared" ref="O6:P6" si="14">D6/7</f>
        <v>0</v>
      </c>
      <c r="P6" s="19">
        <f t="shared" si="14"/>
        <v>0</v>
      </c>
      <c r="Q6" s="16" t="e">
        <f t="shared" si="8"/>
        <v>#DIV/0!</v>
      </c>
      <c r="R6" s="16"/>
      <c r="S6" s="20">
        <v>0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0</v>
      </c>
      <c r="AD6" s="24">
        <f t="shared" si="12"/>
        <v>0</v>
      </c>
      <c r="AE6" s="24">
        <v>0</v>
      </c>
      <c r="AF6" s="24">
        <v>-2.94</v>
      </c>
      <c r="AG6" s="24">
        <v>0</v>
      </c>
    </row>
    <row r="7" spans="1:33" ht="15.75" customHeight="1">
      <c r="A7" s="2" t="s">
        <v>34</v>
      </c>
      <c r="B7" s="2"/>
      <c r="C7" s="15" t="str">
        <f t="shared" si="4"/>
        <v xml:space="preserve"> - </v>
      </c>
      <c r="D7" s="16">
        <v>0</v>
      </c>
      <c r="E7" s="16">
        <v>0</v>
      </c>
      <c r="F7" s="15">
        <v>0</v>
      </c>
      <c r="G7" s="15">
        <v>0</v>
      </c>
      <c r="H7" s="17" t="e">
        <f t="shared" si="1"/>
        <v>#DIV/0!</v>
      </c>
      <c r="I7" s="17" t="e">
        <f t="shared" si="2"/>
        <v>#DIV/0!</v>
      </c>
      <c r="J7" s="15">
        <f t="shared" si="5"/>
        <v>0</v>
      </c>
      <c r="K7" s="15" t="e">
        <f t="shared" si="3"/>
        <v>#DIV/0!</v>
      </c>
      <c r="L7" s="16">
        <v>0</v>
      </c>
      <c r="M7" s="18" t="str">
        <f t="shared" si="6"/>
        <v>-</v>
      </c>
      <c r="N7" s="16">
        <v>0</v>
      </c>
      <c r="O7" s="19">
        <f t="shared" ref="O7:P7" si="15">D7/7</f>
        <v>0</v>
      </c>
      <c r="P7" s="19">
        <f t="shared" si="15"/>
        <v>0</v>
      </c>
      <c r="Q7" s="16" t="e">
        <f t="shared" si="8"/>
        <v>#DIV/0!</v>
      </c>
      <c r="R7" s="16"/>
      <c r="S7" s="20">
        <v>0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0</v>
      </c>
      <c r="AD7" s="24">
        <f t="shared" si="12"/>
        <v>0</v>
      </c>
      <c r="AE7" s="24">
        <v>0</v>
      </c>
      <c r="AF7" s="24">
        <v>-2.94</v>
      </c>
      <c r="AG7" s="24">
        <v>0</v>
      </c>
    </row>
    <row r="8" spans="1:33" ht="15.75" customHeight="1">
      <c r="A8" s="2" t="s">
        <v>35</v>
      </c>
      <c r="B8" s="2"/>
      <c r="C8" s="15" t="str">
        <f t="shared" si="4"/>
        <v xml:space="preserve"> - </v>
      </c>
      <c r="D8" s="16">
        <v>0</v>
      </c>
      <c r="E8" s="16">
        <v>1</v>
      </c>
      <c r="F8" s="15">
        <v>0</v>
      </c>
      <c r="G8" s="15">
        <v>0</v>
      </c>
      <c r="H8" s="17" t="e">
        <f t="shared" si="1"/>
        <v>#DIV/0!</v>
      </c>
      <c r="I8" s="17" t="e">
        <f t="shared" si="2"/>
        <v>#DIV/0!</v>
      </c>
      <c r="J8" s="15">
        <f t="shared" si="5"/>
        <v>0</v>
      </c>
      <c r="K8" s="15" t="e">
        <f t="shared" si="3"/>
        <v>#DIV/0!</v>
      </c>
      <c r="L8" s="16">
        <v>0</v>
      </c>
      <c r="M8" s="18" t="str">
        <f t="shared" si="6"/>
        <v>-</v>
      </c>
      <c r="N8" s="16">
        <v>0</v>
      </c>
      <c r="O8" s="19">
        <f t="shared" ref="O8:P8" si="16">D8/7</f>
        <v>0</v>
      </c>
      <c r="P8" s="19">
        <f t="shared" si="16"/>
        <v>0.14285714285714285</v>
      </c>
      <c r="Q8" s="16">
        <f t="shared" si="8"/>
        <v>0</v>
      </c>
      <c r="R8" s="16"/>
      <c r="S8" s="20">
        <v>0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0</v>
      </c>
      <c r="AD8" s="24">
        <f t="shared" si="12"/>
        <v>0</v>
      </c>
      <c r="AE8" s="24">
        <v>0</v>
      </c>
      <c r="AF8" s="24">
        <v>-2.94</v>
      </c>
      <c r="AG8" s="24">
        <v>0</v>
      </c>
    </row>
    <row r="9" spans="1:33" ht="15.75" customHeight="1">
      <c r="A9" s="2" t="s">
        <v>36</v>
      </c>
      <c r="B9" s="2"/>
      <c r="C9" s="15" t="str">
        <f t="shared" si="4"/>
        <v xml:space="preserve"> - </v>
      </c>
      <c r="D9" s="16">
        <v>0</v>
      </c>
      <c r="E9" s="16">
        <v>0</v>
      </c>
      <c r="F9" s="15">
        <v>0</v>
      </c>
      <c r="G9" s="15">
        <v>0</v>
      </c>
      <c r="H9" s="17" t="e">
        <f t="shared" si="1"/>
        <v>#DIV/0!</v>
      </c>
      <c r="I9" s="17" t="e">
        <f t="shared" si="2"/>
        <v>#DIV/0!</v>
      </c>
      <c r="J9" s="15">
        <f t="shared" si="5"/>
        <v>0</v>
      </c>
      <c r="K9" s="15" t="e">
        <f t="shared" si="3"/>
        <v>#DIV/0!</v>
      </c>
      <c r="L9" s="16">
        <v>0</v>
      </c>
      <c r="M9" s="18" t="str">
        <f t="shared" si="6"/>
        <v>-</v>
      </c>
      <c r="N9" s="16">
        <v>0</v>
      </c>
      <c r="O9" s="19">
        <f t="shared" ref="O9:P9" si="17">D9/7</f>
        <v>0</v>
      </c>
      <c r="P9" s="19">
        <f t="shared" si="17"/>
        <v>0</v>
      </c>
      <c r="Q9" s="16" t="e">
        <f t="shared" si="8"/>
        <v>#DIV/0!</v>
      </c>
      <c r="R9" s="16"/>
      <c r="S9" s="20">
        <v>0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0</v>
      </c>
      <c r="AD9" s="24">
        <f t="shared" si="12"/>
        <v>0</v>
      </c>
      <c r="AE9" s="24">
        <v>0</v>
      </c>
      <c r="AF9" s="24">
        <v>-2.94</v>
      </c>
      <c r="AG9" s="24">
        <v>0</v>
      </c>
    </row>
    <row r="10" spans="1:33" ht="15.75" customHeight="1">
      <c r="A10" s="2" t="s">
        <v>37</v>
      </c>
      <c r="B10" s="2"/>
      <c r="C10" s="15" t="str">
        <f t="shared" si="4"/>
        <v xml:space="preserve"> - </v>
      </c>
      <c r="D10" s="16">
        <v>0</v>
      </c>
      <c r="E10" s="16">
        <v>0</v>
      </c>
      <c r="F10" s="15">
        <v>0</v>
      </c>
      <c r="G10" s="15">
        <v>0</v>
      </c>
      <c r="H10" s="17" t="e">
        <f t="shared" si="1"/>
        <v>#DIV/0!</v>
      </c>
      <c r="I10" s="17" t="e">
        <f t="shared" si="2"/>
        <v>#DIV/0!</v>
      </c>
      <c r="J10" s="15">
        <f t="shared" si="5"/>
        <v>0</v>
      </c>
      <c r="K10" s="15" t="e">
        <f t="shared" si="3"/>
        <v>#DIV/0!</v>
      </c>
      <c r="L10" s="16">
        <v>0</v>
      </c>
      <c r="M10" s="18" t="str">
        <f t="shared" si="6"/>
        <v>-</v>
      </c>
      <c r="N10" s="16">
        <v>0</v>
      </c>
      <c r="O10" s="19">
        <f t="shared" ref="O10:P10" si="18">D10/7</f>
        <v>0</v>
      </c>
      <c r="P10" s="19">
        <f t="shared" si="18"/>
        <v>0</v>
      </c>
      <c r="Q10" s="16" t="e">
        <f t="shared" si="8"/>
        <v>#DIV/0!</v>
      </c>
      <c r="R10" s="16"/>
      <c r="S10" s="20">
        <v>0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3.7999999999999999E-2</v>
      </c>
      <c r="AD10" s="24">
        <f t="shared" si="12"/>
        <v>0</v>
      </c>
      <c r="AE10" s="24">
        <v>-5.42</v>
      </c>
      <c r="AF10" s="24">
        <v>-2.94</v>
      </c>
      <c r="AG10" s="24">
        <v>0</v>
      </c>
    </row>
    <row r="11" spans="1:33" ht="15.75" customHeight="1">
      <c r="A11" s="2" t="s">
        <v>38</v>
      </c>
      <c r="B11" s="2"/>
      <c r="C11" s="15" t="str">
        <f t="shared" si="4"/>
        <v xml:space="preserve"> - </v>
      </c>
      <c r="D11" s="16">
        <v>0</v>
      </c>
      <c r="E11" s="16">
        <v>0</v>
      </c>
      <c r="F11" s="15">
        <v>0</v>
      </c>
      <c r="G11" s="15">
        <v>0</v>
      </c>
      <c r="H11" s="17" t="e">
        <f t="shared" si="1"/>
        <v>#DIV/0!</v>
      </c>
      <c r="I11" s="17" t="e">
        <f t="shared" si="2"/>
        <v>#DIV/0!</v>
      </c>
      <c r="J11" s="15">
        <f t="shared" si="5"/>
        <v>0</v>
      </c>
      <c r="K11" s="15" t="e">
        <f t="shared" si="3"/>
        <v>#DIV/0!</v>
      </c>
      <c r="L11" s="16">
        <v>0</v>
      </c>
      <c r="M11" s="18" t="str">
        <f t="shared" si="6"/>
        <v>-</v>
      </c>
      <c r="N11" s="16">
        <v>0</v>
      </c>
      <c r="O11" s="19">
        <f t="shared" ref="O11:P11" si="19">D11/7</f>
        <v>0</v>
      </c>
      <c r="P11" s="19">
        <f t="shared" si="19"/>
        <v>0</v>
      </c>
      <c r="Q11" s="16" t="e">
        <f t="shared" si="8"/>
        <v>#DIV/0!</v>
      </c>
      <c r="R11" s="16"/>
      <c r="S11" s="20">
        <v>0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3.7999999999999999E-2</v>
      </c>
      <c r="AD11" s="24">
        <f t="shared" si="12"/>
        <v>0</v>
      </c>
      <c r="AE11" s="24">
        <v>-5.42</v>
      </c>
      <c r="AF11" s="24">
        <v>-2.94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0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0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3.7999999999999999E-2</v>
      </c>
      <c r="AD12" s="24">
        <f t="shared" si="12"/>
        <v>0</v>
      </c>
      <c r="AE12" s="24">
        <v>-5.42</v>
      </c>
      <c r="AF12" s="24">
        <v>-2.94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0</v>
      </c>
      <c r="M13" s="18" t="str">
        <f t="shared" si="6"/>
        <v>-</v>
      </c>
      <c r="N13" s="16">
        <v>0</v>
      </c>
      <c r="O13" s="19">
        <f t="shared" ref="O13:P13" si="21">D13/7</f>
        <v>0</v>
      </c>
      <c r="P13" s="19">
        <f t="shared" si="21"/>
        <v>0</v>
      </c>
      <c r="Q13" s="16" t="e">
        <f t="shared" si="8"/>
        <v>#DIV/0!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3.7999999999999999E-2</v>
      </c>
      <c r="AD13" s="24">
        <f t="shared" si="12"/>
        <v>0</v>
      </c>
      <c r="AE13" s="24">
        <v>-5.42</v>
      </c>
      <c r="AF13" s="24">
        <v>-2.94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0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3.7999999999999999E-2</v>
      </c>
      <c r="AD14" s="24">
        <f t="shared" si="12"/>
        <v>0</v>
      </c>
      <c r="AE14" s="24">
        <v>-5.42</v>
      </c>
      <c r="AF14" s="24">
        <v>-2.94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0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0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3.7999999999999999E-2</v>
      </c>
      <c r="AD15" s="24">
        <f t="shared" si="12"/>
        <v>0</v>
      </c>
      <c r="AE15" s="24">
        <v>-5.42</v>
      </c>
      <c r="AF15" s="24">
        <v>-2.94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0</v>
      </c>
      <c r="O16" s="19">
        <f t="shared" ref="O16:P16" si="24">D16/7</f>
        <v>0</v>
      </c>
      <c r="P16" s="19">
        <f t="shared" si="24"/>
        <v>0</v>
      </c>
      <c r="Q16" s="16" t="e">
        <f t="shared" si="8"/>
        <v>#DIV/0!</v>
      </c>
      <c r="R16" s="16"/>
      <c r="S16" s="27">
        <v>0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3.7999999999999999E-2</v>
      </c>
      <c r="AD16" s="24">
        <f t="shared" si="12"/>
        <v>0</v>
      </c>
      <c r="AE16" s="24">
        <v>-5.42</v>
      </c>
      <c r="AF16" s="24">
        <v>-2.94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0</v>
      </c>
      <c r="O17" s="19">
        <f t="shared" ref="O17:P17" si="25">D17/7</f>
        <v>0</v>
      </c>
      <c r="P17" s="19">
        <f t="shared" si="25"/>
        <v>0</v>
      </c>
      <c r="Q17" s="16" t="e">
        <f t="shared" si="8"/>
        <v>#DIV/0!</v>
      </c>
      <c r="R17" s="16"/>
      <c r="S17" s="27">
        <v>0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3.7999999999999999E-2</v>
      </c>
      <c r="AD17" s="24">
        <f t="shared" si="12"/>
        <v>0</v>
      </c>
      <c r="AE17" s="24">
        <v>-5.42</v>
      </c>
      <c r="AF17" s="24">
        <v>-2.94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0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0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3.7999999999999999E-2</v>
      </c>
      <c r="AD18" s="24">
        <f t="shared" si="12"/>
        <v>0</v>
      </c>
      <c r="AE18" s="24">
        <v>-5.42</v>
      </c>
      <c r="AF18" s="24">
        <v>-2.94</v>
      </c>
      <c r="AG18" s="24">
        <v>0</v>
      </c>
    </row>
    <row r="19" spans="1:33" ht="15.75" customHeight="1">
      <c r="A19" s="2" t="s">
        <v>47</v>
      </c>
      <c r="B19" s="2"/>
      <c r="C19" s="15" t="str">
        <f t="shared" si="4"/>
        <v xml:space="preserve"> - </v>
      </c>
      <c r="D19" s="28">
        <v>0</v>
      </c>
      <c r="E19" s="16">
        <v>0</v>
      </c>
      <c r="F19" s="15">
        <v>0</v>
      </c>
      <c r="G19" s="15">
        <v>0</v>
      </c>
      <c r="H19" s="17" t="e">
        <f t="shared" si="1"/>
        <v>#DIV/0!</v>
      </c>
      <c r="I19" s="17" t="e">
        <f t="shared" ca="1" si="2"/>
        <v>#DIV/0!</v>
      </c>
      <c r="J19" s="15">
        <f t="shared" ca="1" si="5"/>
        <v>0</v>
      </c>
      <c r="K19" s="15" t="e">
        <f t="shared" ca="1" si="3"/>
        <v>#DIV/0!</v>
      </c>
      <c r="L19" s="16">
        <v>0</v>
      </c>
      <c r="M19" s="18" t="str">
        <f t="shared" si="6"/>
        <v>-</v>
      </c>
      <c r="N19" s="16">
        <v>0</v>
      </c>
      <c r="O19" s="19">
        <f t="shared" ref="O19:P19" si="27">D19/7</f>
        <v>0</v>
      </c>
      <c r="P19" s="19">
        <f t="shared" si="27"/>
        <v>0</v>
      </c>
      <c r="Q19" s="16" t="e">
        <f t="shared" si="8"/>
        <v>#DIV/0!</v>
      </c>
      <c r="R19" s="16"/>
      <c r="S19" s="27">
        <v>0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3.7999999999999999E-2</v>
      </c>
      <c r="AD19" s="24">
        <f t="shared" si="12"/>
        <v>0</v>
      </c>
      <c r="AE19" s="24">
        <v>-5.42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SKUs!B2:BZ3000""),48,false),"""")*-1"),-2.93777999999999)</f>
        <v>-2.9377799999999898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0</v>
      </c>
      <c r="O20" s="19">
        <f t="shared" ref="O20:P20" si="28">D20/7</f>
        <v>0</v>
      </c>
      <c r="P20" s="19">
        <f t="shared" si="28"/>
        <v>0</v>
      </c>
      <c r="Q20" s="16" t="e">
        <f t="shared" si="8"/>
        <v>#DIV/0!</v>
      </c>
      <c r="R20" s="16"/>
      <c r="S20" s="27">
        <v>0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3.7999999999999999E-2</v>
      </c>
      <c r="AD20" s="24">
        <f t="shared" si="12"/>
        <v>0</v>
      </c>
      <c r="AE20" s="24">
        <v>-5.42</v>
      </c>
      <c r="AF20" s="24">
        <v>-2.9377799999999898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0</v>
      </c>
      <c r="O21" s="19">
        <f t="shared" ref="O21:P21" si="29">D21/7</f>
        <v>0</v>
      </c>
      <c r="P21" s="19">
        <f t="shared" si="29"/>
        <v>0</v>
      </c>
      <c r="Q21" s="16" t="e">
        <f t="shared" si="8"/>
        <v>#DIV/0!</v>
      </c>
      <c r="R21" s="16"/>
      <c r="S21" s="27">
        <v>0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3.7999999999999999E-2</v>
      </c>
      <c r="AD21" s="24">
        <f t="shared" si="12"/>
        <v>0</v>
      </c>
      <c r="AE21" s="24">
        <v>-5.42</v>
      </c>
      <c r="AF21" s="24">
        <v>-2.9377799999999898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0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3.7999999999999999E-2</v>
      </c>
      <c r="AD22" s="24">
        <f t="shared" si="12"/>
        <v>0</v>
      </c>
      <c r="AE22" s="24">
        <v>-5.42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SKUs!B2:BZ3000""),48,false),"""")*-1"),-2.93777999999999)</f>
        <v>-2.9377799999999898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0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3.7999999999999999E-2</v>
      </c>
      <c r="AD23" s="24">
        <f t="shared" si="12"/>
        <v>0</v>
      </c>
      <c r="AE23" s="24">
        <v>-5.42</v>
      </c>
      <c r="AF23" s="24">
        <v>-2.9377799999999898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0</v>
      </c>
      <c r="O24" s="19">
        <f t="shared" ref="O24:P24" si="32">D24/7</f>
        <v>0</v>
      </c>
      <c r="P24" s="19">
        <f t="shared" si="32"/>
        <v>0</v>
      </c>
      <c r="Q24" s="16" t="e">
        <f t="shared" si="8"/>
        <v>#DIV/0!</v>
      </c>
      <c r="R24" s="16"/>
      <c r="S24" s="27">
        <v>0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3.7999999999999999E-2</v>
      </c>
      <c r="AD24" s="24">
        <f t="shared" si="12"/>
        <v>0</v>
      </c>
      <c r="AE24" s="24">
        <v>-5.42</v>
      </c>
      <c r="AF24" s="24">
        <v>-2.9377799999999898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0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3.7999999999999999E-2</v>
      </c>
      <c r="AD25" s="24">
        <f t="shared" si="12"/>
        <v>0</v>
      </c>
      <c r="AE25" s="24">
        <v>-5.42</v>
      </c>
      <c r="AF25" s="24">
        <v>-2.9377799999999898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4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1"/>
        <v>#DIV/0!</v>
      </c>
      <c r="I26" s="17" t="e">
        <f t="shared" si="2"/>
        <v>#DIV/0!</v>
      </c>
      <c r="J26" s="15">
        <f t="shared" si="5"/>
        <v>0</v>
      </c>
      <c r="K26" s="15" t="e">
        <f t="shared" si="3"/>
        <v>#DIV/0!</v>
      </c>
      <c r="L26" s="16">
        <v>0</v>
      </c>
      <c r="M26" s="18" t="str">
        <f t="shared" si="6"/>
        <v>-</v>
      </c>
      <c r="N26" s="16">
        <v>0</v>
      </c>
      <c r="O26" s="19">
        <f t="shared" ref="O26:P26" si="34">D26/7</f>
        <v>0</v>
      </c>
      <c r="P26" s="19">
        <f t="shared" si="34"/>
        <v>0</v>
      </c>
      <c r="Q26" s="16" t="e">
        <f t="shared" si="8"/>
        <v>#DIV/0!</v>
      </c>
      <c r="R26" s="16"/>
      <c r="S26" s="27">
        <v>0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3.7999999999999999E-2</v>
      </c>
      <c r="AD26" s="24">
        <f t="shared" si="12"/>
        <v>0</v>
      </c>
      <c r="AE26" s="24">
        <v>-5.42</v>
      </c>
      <c r="AF26" s="24">
        <v>-2.9377799999999898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0</v>
      </c>
      <c r="O27" s="19">
        <f t="shared" ref="O27:P27" si="35">D27/7</f>
        <v>0</v>
      </c>
      <c r="P27" s="19">
        <f t="shared" si="35"/>
        <v>0</v>
      </c>
      <c r="Q27" s="16" t="e">
        <f t="shared" si="8"/>
        <v>#DIV/0!</v>
      </c>
      <c r="R27" s="16"/>
      <c r="S27" s="27">
        <v>0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3.7999999999999999E-2</v>
      </c>
      <c r="AD27" s="24">
        <f t="shared" si="12"/>
        <v>0</v>
      </c>
      <c r="AE27" s="24">
        <v>-5.42</v>
      </c>
      <c r="AF27" s="24">
        <v>-2.9377799999999898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0</v>
      </c>
      <c r="O28" s="19">
        <f t="shared" ref="O28:P28" si="36">D28/7</f>
        <v>0</v>
      </c>
      <c r="P28" s="19">
        <f t="shared" si="36"/>
        <v>0</v>
      </c>
      <c r="Q28" s="16" t="e">
        <f t="shared" si="8"/>
        <v>#DIV/0!</v>
      </c>
      <c r="R28" s="16"/>
      <c r="S28" s="27">
        <v>0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3.7999999999999999E-2</v>
      </c>
      <c r="AD28" s="24">
        <f t="shared" si="12"/>
        <v>0</v>
      </c>
      <c r="AE28" s="24">
        <v>-5.42</v>
      </c>
      <c r="AF28" s="24">
        <v>-2.9377799999999898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0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3.7999999999999999E-2</v>
      </c>
      <c r="AD29" s="24">
        <f t="shared" si="12"/>
        <v>0</v>
      </c>
      <c r="AE29" s="24">
        <v>-5.42</v>
      </c>
      <c r="AF29" s="24">
        <v>-2.9377799999999898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0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3.7999999999999999E-2</v>
      </c>
      <c r="AD30" s="24">
        <f t="shared" si="12"/>
        <v>0</v>
      </c>
      <c r="AE30" s="24">
        <v>-5.42</v>
      </c>
      <c r="AF30" s="24">
        <v>-2.9377799999999898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3.7999999999999999E-2</v>
      </c>
      <c r="AD31" s="24">
        <f t="shared" si="12"/>
        <v>0</v>
      </c>
      <c r="AE31" s="24">
        <v>-5.42</v>
      </c>
      <c r="AF31" s="24">
        <v>-2.9377799999999898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G1000"/>
  <sheetViews>
    <sheetView tabSelected="1" workbookViewId="0">
      <pane xSplit="2" topLeftCell="C1" activePane="topRight" state="frozen"/>
      <selection activeCell="M30" sqref="M30:M31"/>
      <selection pane="top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6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IFERROR(__xludf.DUMMYFUNCTION("IFERROR(VLOOKUP(B2,IMPORTRANGE(""https://docs.google.com/spreadsheets/d/1V-qh4gaE8Fnon_cFgLuR_3iyE-fuVbrHr9YQylaPLK4/edit#gid=0"",""Sheet1!A2:F100""),2,FALSE),"""")"),"Half Size Commercial")</f>
        <v>Half Size Commercial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IFERROR(__xludf.DUMMYFUNCTION("IFERROR(VLOOKUP(B2,IMPORTRANGE(""https://docs.google.com/spreadsheets/d/1V-qh4gaE8Fnon_cFgLuR_3iyE-fuVbrHr9YQylaPLK4/edit?usp=sharing"",""Sheet1!A1:AA1000""),3,FALSE),"""")"),"B07FC2749Q")</f>
        <v>B07FC2749Q</v>
      </c>
      <c r="B2" s="37" t="s">
        <v>115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16.8</v>
      </c>
      <c r="D3" s="6">
        <f>SUM(D4:D99766)</f>
        <v>145</v>
      </c>
      <c r="E3" s="6"/>
      <c r="F3" s="5">
        <f t="shared" ref="F3:G3" si="0">SUM(F4:F99766)</f>
        <v>4154.5499999999984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0.3119699043217678</v>
      </c>
      <c r="J3" s="5">
        <f ca="1">SUM(J4:J99766)</f>
        <v>1296.094566</v>
      </c>
      <c r="K3" s="5">
        <f t="shared" ref="K3:K30" ca="1" si="3">J3/D3</f>
        <v>8.9385832137931036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SKUs!B2:BZ3000""),48,FALSE),"""")*-1"),-7.7)</f>
        <v>-7.7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29.99</v>
      </c>
      <c r="D4" s="16">
        <v>22</v>
      </c>
      <c r="E4" s="16">
        <v>0</v>
      </c>
      <c r="F4" s="15">
        <v>659.78</v>
      </c>
      <c r="G4" s="15">
        <v>0</v>
      </c>
      <c r="H4" s="17">
        <f t="shared" si="1"/>
        <v>0</v>
      </c>
      <c r="I4" s="17">
        <f t="shared" si="2"/>
        <v>0.33822643547849279</v>
      </c>
      <c r="J4" s="15">
        <f t="shared" ref="J4:J30" si="5">F4*0.85+G4+AF4*D4+D4*AE4+AG4+AD4</f>
        <v>223.15503759999996</v>
      </c>
      <c r="K4" s="15">
        <f t="shared" si="3"/>
        <v>10.143410799999998</v>
      </c>
      <c r="L4" s="16">
        <v>28</v>
      </c>
      <c r="M4" s="18">
        <f t="shared" ref="M4:M31" si="6">IFERROR(D4/L4,"-")</f>
        <v>0.7857142857142857</v>
      </c>
      <c r="N4" s="16">
        <v>95</v>
      </c>
      <c r="O4" s="19">
        <f t="shared" ref="O4:P4" si="7">D4/7</f>
        <v>3.1428571428571428</v>
      </c>
      <c r="P4" s="19">
        <f t="shared" si="7"/>
        <v>0</v>
      </c>
      <c r="Q4" s="16">
        <f t="shared" ref="Q4:Q30" si="8">ROUNDDOWN(N4/(O4+P4),0)</f>
        <v>30</v>
      </c>
      <c r="R4" s="16"/>
      <c r="S4" s="20">
        <v>0.97196261682242902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0.47733777777777786</v>
      </c>
      <c r="AD4" s="24">
        <f t="shared" ref="AD4:AD31" si="12">IFERROR(AB4*AC4*D4*3,0)</f>
        <v>-21.737962400000001</v>
      </c>
      <c r="AE4" s="24">
        <v>-6.94</v>
      </c>
      <c r="AF4" s="24">
        <v>-7.42</v>
      </c>
      <c r="AG4" s="24">
        <v>0</v>
      </c>
    </row>
    <row r="5" spans="1:33" ht="15.75" customHeight="1">
      <c r="A5" s="2" t="s">
        <v>32</v>
      </c>
      <c r="B5" s="2"/>
      <c r="C5" s="15">
        <f t="shared" si="4"/>
        <v>29.99</v>
      </c>
      <c r="D5" s="16">
        <v>6</v>
      </c>
      <c r="E5" s="16">
        <v>0</v>
      </c>
      <c r="F5" s="15">
        <v>179.94</v>
      </c>
      <c r="G5" s="15">
        <v>0</v>
      </c>
      <c r="H5" s="17">
        <f t="shared" si="1"/>
        <v>0</v>
      </c>
      <c r="I5" s="17">
        <f t="shared" si="2"/>
        <v>0.33822643547849279</v>
      </c>
      <c r="J5" s="15">
        <f t="shared" si="5"/>
        <v>60.860464799999988</v>
      </c>
      <c r="K5" s="15">
        <f t="shared" si="3"/>
        <v>10.143410799999998</v>
      </c>
      <c r="L5" s="16">
        <v>22</v>
      </c>
      <c r="M5" s="18">
        <f t="shared" si="6"/>
        <v>0.27272727272727271</v>
      </c>
      <c r="N5" s="16">
        <v>92</v>
      </c>
      <c r="O5" s="19">
        <f t="shared" ref="O5:P5" si="13">D5/7</f>
        <v>0.8571428571428571</v>
      </c>
      <c r="P5" s="19">
        <f t="shared" si="13"/>
        <v>0</v>
      </c>
      <c r="Q5" s="16">
        <f t="shared" si="8"/>
        <v>107</v>
      </c>
      <c r="R5" s="16"/>
      <c r="S5" s="20">
        <v>1.0547263681592001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0.47733777777777786</v>
      </c>
      <c r="AD5" s="24">
        <f t="shared" si="12"/>
        <v>-5.9285352000000007</v>
      </c>
      <c r="AE5" s="24">
        <v>-6.94</v>
      </c>
      <c r="AF5" s="24">
        <v>-7.42</v>
      </c>
      <c r="AG5" s="24">
        <v>0</v>
      </c>
    </row>
    <row r="6" spans="1:33" ht="15.75" customHeight="1">
      <c r="A6" s="2" t="s">
        <v>33</v>
      </c>
      <c r="B6" s="2"/>
      <c r="C6" s="15">
        <f t="shared" si="4"/>
        <v>28.240000000000002</v>
      </c>
      <c r="D6" s="16">
        <v>8</v>
      </c>
      <c r="E6" s="16">
        <v>0</v>
      </c>
      <c r="F6" s="15">
        <v>225.92000000000002</v>
      </c>
      <c r="G6" s="15">
        <v>0</v>
      </c>
      <c r="H6" s="17">
        <f t="shared" si="1"/>
        <v>0</v>
      </c>
      <c r="I6" s="17">
        <f t="shared" si="2"/>
        <v>0.30651242209631729</v>
      </c>
      <c r="J6" s="15">
        <f t="shared" si="5"/>
        <v>69.247286400000007</v>
      </c>
      <c r="K6" s="15">
        <f t="shared" si="3"/>
        <v>8.6559108000000009</v>
      </c>
      <c r="L6" s="16">
        <v>34</v>
      </c>
      <c r="M6" s="18">
        <f t="shared" si="6"/>
        <v>0.23529411764705882</v>
      </c>
      <c r="N6" s="16">
        <v>82</v>
      </c>
      <c r="O6" s="19">
        <f t="shared" ref="O6:P6" si="14">D6/7</f>
        <v>1.1428571428571428</v>
      </c>
      <c r="P6" s="19">
        <f t="shared" si="14"/>
        <v>0</v>
      </c>
      <c r="Q6" s="16">
        <f t="shared" si="8"/>
        <v>71</v>
      </c>
      <c r="R6" s="16"/>
      <c r="S6" s="20">
        <v>1.264864864864865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0.47733777777777786</v>
      </c>
      <c r="AD6" s="24">
        <f t="shared" si="12"/>
        <v>-7.9047136000000009</v>
      </c>
      <c r="AE6" s="24">
        <v>-6.94</v>
      </c>
      <c r="AF6" s="24">
        <v>-7.42</v>
      </c>
      <c r="AG6" s="24">
        <v>0</v>
      </c>
    </row>
    <row r="7" spans="1:33" ht="15.75" customHeight="1">
      <c r="A7" s="2" t="s">
        <v>34</v>
      </c>
      <c r="B7" s="2"/>
      <c r="C7" s="15">
        <f t="shared" si="4"/>
        <v>27.99</v>
      </c>
      <c r="D7" s="16">
        <v>8</v>
      </c>
      <c r="E7" s="16">
        <v>0</v>
      </c>
      <c r="F7" s="15">
        <v>223.92</v>
      </c>
      <c r="G7" s="15">
        <v>0</v>
      </c>
      <c r="H7" s="17">
        <f t="shared" si="1"/>
        <v>0</v>
      </c>
      <c r="I7" s="17">
        <f t="shared" si="2"/>
        <v>0.30165812075741322</v>
      </c>
      <c r="J7" s="15">
        <f t="shared" si="5"/>
        <v>67.547286399999962</v>
      </c>
      <c r="K7" s="15">
        <f t="shared" si="3"/>
        <v>8.4434107999999952</v>
      </c>
      <c r="L7" s="16">
        <v>25</v>
      </c>
      <c r="M7" s="18">
        <f t="shared" si="6"/>
        <v>0.32</v>
      </c>
      <c r="N7" s="16">
        <v>76</v>
      </c>
      <c r="O7" s="19">
        <f t="shared" ref="O7:P7" si="15">D7/7</f>
        <v>1.1428571428571428</v>
      </c>
      <c r="P7" s="19">
        <f t="shared" si="15"/>
        <v>0</v>
      </c>
      <c r="Q7" s="16">
        <f t="shared" si="8"/>
        <v>66</v>
      </c>
      <c r="R7" s="16"/>
      <c r="S7" s="20">
        <v>0.91407678244972579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0.47733777777777786</v>
      </c>
      <c r="AD7" s="24">
        <f t="shared" si="12"/>
        <v>-7.9047136000000009</v>
      </c>
      <c r="AE7" s="24">
        <v>-6.94</v>
      </c>
      <c r="AF7" s="24">
        <v>-7.42</v>
      </c>
      <c r="AG7" s="24">
        <v>0</v>
      </c>
    </row>
    <row r="8" spans="1:33" ht="15.75" customHeight="1">
      <c r="A8" s="2" t="s">
        <v>35</v>
      </c>
      <c r="B8" s="2"/>
      <c r="C8" s="15">
        <f t="shared" si="4"/>
        <v>27.99</v>
      </c>
      <c r="D8" s="16">
        <v>6</v>
      </c>
      <c r="E8" s="16">
        <v>0</v>
      </c>
      <c r="F8" s="15">
        <v>167.94</v>
      </c>
      <c r="G8" s="15">
        <v>0</v>
      </c>
      <c r="H8" s="17">
        <f t="shared" si="1"/>
        <v>0</v>
      </c>
      <c r="I8" s="17">
        <f t="shared" si="2"/>
        <v>0.30165812075741338</v>
      </c>
      <c r="J8" s="15">
        <f t="shared" si="5"/>
        <v>50.6604648</v>
      </c>
      <c r="K8" s="15">
        <f t="shared" si="3"/>
        <v>8.4434108000000005</v>
      </c>
      <c r="L8" s="16">
        <v>24</v>
      </c>
      <c r="M8" s="18">
        <f t="shared" si="6"/>
        <v>0.25</v>
      </c>
      <c r="N8" s="16">
        <v>68</v>
      </c>
      <c r="O8" s="19">
        <f t="shared" ref="O8:P8" si="16">D8/7</f>
        <v>0.8571428571428571</v>
      </c>
      <c r="P8" s="19">
        <f t="shared" si="16"/>
        <v>0</v>
      </c>
      <c r="Q8" s="16">
        <f t="shared" si="8"/>
        <v>79</v>
      </c>
      <c r="R8" s="16"/>
      <c r="S8" s="20">
        <v>0.953125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0.47733777777777786</v>
      </c>
      <c r="AD8" s="24">
        <f t="shared" si="12"/>
        <v>-5.9285352000000007</v>
      </c>
      <c r="AE8" s="24">
        <v>-6.94</v>
      </c>
      <c r="AF8" s="24">
        <v>-7.42</v>
      </c>
      <c r="AG8" s="24">
        <v>0</v>
      </c>
    </row>
    <row r="9" spans="1:33" ht="15.75" customHeight="1">
      <c r="A9" s="2" t="s">
        <v>36</v>
      </c>
      <c r="B9" s="2"/>
      <c r="C9" s="15">
        <f t="shared" si="4"/>
        <v>27.99</v>
      </c>
      <c r="D9" s="16">
        <v>20</v>
      </c>
      <c r="E9" s="16">
        <v>1</v>
      </c>
      <c r="F9" s="15">
        <v>559.79999999999995</v>
      </c>
      <c r="G9" s="15">
        <v>0</v>
      </c>
      <c r="H9" s="17">
        <f t="shared" si="1"/>
        <v>0</v>
      </c>
      <c r="I9" s="17">
        <f t="shared" si="2"/>
        <v>0.30165812075741327</v>
      </c>
      <c r="J9" s="15">
        <f t="shared" si="5"/>
        <v>168.86821599999993</v>
      </c>
      <c r="K9" s="15">
        <f t="shared" si="3"/>
        <v>8.443410799999997</v>
      </c>
      <c r="L9" s="16">
        <v>35</v>
      </c>
      <c r="M9" s="18">
        <f t="shared" si="6"/>
        <v>0.5714285714285714</v>
      </c>
      <c r="N9" s="16">
        <v>49</v>
      </c>
      <c r="O9" s="19">
        <f t="shared" ref="O9:P9" si="17">D9/7</f>
        <v>2.8571428571428572</v>
      </c>
      <c r="P9" s="19">
        <f t="shared" si="17"/>
        <v>0.14285714285714285</v>
      </c>
      <c r="Q9" s="16">
        <f t="shared" si="8"/>
        <v>16</v>
      </c>
      <c r="R9" s="16"/>
      <c r="S9" s="20">
        <v>1.0064516129032259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0.47733777777777786</v>
      </c>
      <c r="AD9" s="24">
        <f t="shared" si="12"/>
        <v>-19.761784000000002</v>
      </c>
      <c r="AE9" s="24">
        <v>-6.94</v>
      </c>
      <c r="AF9" s="24">
        <v>-7.42</v>
      </c>
      <c r="AG9" s="24">
        <v>0</v>
      </c>
    </row>
    <row r="10" spans="1:33" ht="15.75" customHeight="1">
      <c r="A10" s="2" t="s">
        <v>37</v>
      </c>
      <c r="B10" s="2"/>
      <c r="C10" s="15">
        <f t="shared" si="4"/>
        <v>29.066923076923079</v>
      </c>
      <c r="D10" s="16">
        <v>13</v>
      </c>
      <c r="E10" s="16">
        <v>0</v>
      </c>
      <c r="F10" s="15">
        <v>377.87</v>
      </c>
      <c r="G10" s="15">
        <v>0</v>
      </c>
      <c r="H10" s="17">
        <f t="shared" si="1"/>
        <v>0</v>
      </c>
      <c r="I10" s="17">
        <f t="shared" si="2"/>
        <v>0.32197406621324803</v>
      </c>
      <c r="J10" s="15">
        <f t="shared" si="5"/>
        <v>121.66434040000003</v>
      </c>
      <c r="K10" s="15">
        <f t="shared" si="3"/>
        <v>9.358795415384618</v>
      </c>
      <c r="L10" s="16">
        <v>23</v>
      </c>
      <c r="M10" s="18">
        <f t="shared" si="6"/>
        <v>0.56521739130434778</v>
      </c>
      <c r="N10" s="16">
        <v>39</v>
      </c>
      <c r="O10" s="19">
        <f t="shared" ref="O10:P10" si="18">D10/7</f>
        <v>1.8571428571428572</v>
      </c>
      <c r="P10" s="19">
        <f t="shared" si="18"/>
        <v>0</v>
      </c>
      <c r="Q10" s="16">
        <f t="shared" si="8"/>
        <v>21</v>
      </c>
      <c r="R10" s="16"/>
      <c r="S10" s="20">
        <v>1.1606714628297361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0.47733777777777786</v>
      </c>
      <c r="AD10" s="24">
        <f t="shared" si="12"/>
        <v>-12.845159600000002</v>
      </c>
      <c r="AE10" s="24">
        <v>-6.94</v>
      </c>
      <c r="AF10" s="24">
        <v>-7.42</v>
      </c>
      <c r="AG10" s="24">
        <v>0</v>
      </c>
    </row>
    <row r="11" spans="1:33" ht="15.75" customHeight="1">
      <c r="A11" s="2" t="s">
        <v>38</v>
      </c>
      <c r="B11" s="2"/>
      <c r="C11" s="15">
        <f t="shared" si="4"/>
        <v>29.99</v>
      </c>
      <c r="D11" s="16">
        <v>40</v>
      </c>
      <c r="E11" s="16">
        <v>0</v>
      </c>
      <c r="F11" s="15">
        <v>1199.5999999999999</v>
      </c>
      <c r="G11" s="15">
        <v>0</v>
      </c>
      <c r="H11" s="17">
        <f t="shared" si="1"/>
        <v>0</v>
      </c>
      <c r="I11" s="17">
        <f t="shared" si="2"/>
        <v>0.32888998999666541</v>
      </c>
      <c r="J11" s="15">
        <f t="shared" si="5"/>
        <v>394.53643199999982</v>
      </c>
      <c r="K11" s="15">
        <f t="shared" si="3"/>
        <v>9.8634107999999951</v>
      </c>
      <c r="L11" s="16">
        <v>7</v>
      </c>
      <c r="M11" s="18">
        <f t="shared" si="6"/>
        <v>5.7142857142857144</v>
      </c>
      <c r="N11" s="16">
        <v>2</v>
      </c>
      <c r="O11" s="19">
        <f t="shared" ref="O11:P11" si="19">D11/7</f>
        <v>5.7142857142857144</v>
      </c>
      <c r="P11" s="19">
        <f t="shared" si="19"/>
        <v>0</v>
      </c>
      <c r="Q11" s="16">
        <f t="shared" si="8"/>
        <v>0</v>
      </c>
      <c r="R11" s="16"/>
      <c r="S11" s="20">
        <v>1.5671232876712331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0.47733777777777786</v>
      </c>
      <c r="AD11" s="24">
        <f t="shared" si="12"/>
        <v>-39.523568000000004</v>
      </c>
      <c r="AE11" s="24">
        <v>-6.94</v>
      </c>
      <c r="AF11" s="24">
        <v>-7.7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0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0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0.47733777777777786</v>
      </c>
      <c r="AD12" s="24">
        <f t="shared" si="12"/>
        <v>0</v>
      </c>
      <c r="AE12" s="24">
        <v>-6.94</v>
      </c>
      <c r="AF12" s="24">
        <v>-7.7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68</v>
      </c>
      <c r="M13" s="18">
        <f t="shared" si="6"/>
        <v>0</v>
      </c>
      <c r="N13" s="16">
        <v>0</v>
      </c>
      <c r="O13" s="19">
        <f t="shared" ref="O13:P13" si="21">D13/7</f>
        <v>0</v>
      </c>
      <c r="P13" s="19">
        <f t="shared" si="21"/>
        <v>0</v>
      </c>
      <c r="Q13" s="16" t="e">
        <f t="shared" si="8"/>
        <v>#DIV/0!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0.47733777777777786</v>
      </c>
      <c r="AD13" s="24">
        <f t="shared" si="12"/>
        <v>0</v>
      </c>
      <c r="AE13" s="24">
        <v>-6.94</v>
      </c>
      <c r="AF13" s="24">
        <v>-7.7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0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0.47733777777777786</v>
      </c>
      <c r="AD14" s="24">
        <f t="shared" si="12"/>
        <v>0</v>
      </c>
      <c r="AE14" s="24">
        <v>-6.94</v>
      </c>
      <c r="AF14" s="24">
        <v>-7.7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0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0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0.47733777777777786</v>
      </c>
      <c r="AD15" s="24">
        <f t="shared" si="12"/>
        <v>0</v>
      </c>
      <c r="AE15" s="24">
        <v>-6.94</v>
      </c>
      <c r="AF15" s="24">
        <v>-7.7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0</v>
      </c>
      <c r="O16" s="19">
        <f t="shared" ref="O16:P16" si="24">D16/7</f>
        <v>0</v>
      </c>
      <c r="P16" s="19">
        <f t="shared" si="24"/>
        <v>0</v>
      </c>
      <c r="Q16" s="16" t="e">
        <f t="shared" si="8"/>
        <v>#DIV/0!</v>
      </c>
      <c r="R16" s="16"/>
      <c r="S16" s="27">
        <v>0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0.47733777777777786</v>
      </c>
      <c r="AD16" s="24">
        <f t="shared" si="12"/>
        <v>0</v>
      </c>
      <c r="AE16" s="24">
        <v>-6.94</v>
      </c>
      <c r="AF16" s="24">
        <v>-7.7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0</v>
      </c>
      <c r="O17" s="19">
        <f t="shared" ref="O17:P17" si="25">D17/7</f>
        <v>0</v>
      </c>
      <c r="P17" s="19">
        <f t="shared" si="25"/>
        <v>0</v>
      </c>
      <c r="Q17" s="16" t="e">
        <f t="shared" si="8"/>
        <v>#DIV/0!</v>
      </c>
      <c r="R17" s="16"/>
      <c r="S17" s="27">
        <v>0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0.47733777777777786</v>
      </c>
      <c r="AD17" s="24">
        <f t="shared" si="12"/>
        <v>0</v>
      </c>
      <c r="AE17" s="24">
        <v>-6.94</v>
      </c>
      <c r="AF17" s="24">
        <v>-7.7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0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0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0.47733777777777786</v>
      </c>
      <c r="AD18" s="24">
        <f t="shared" si="12"/>
        <v>0</v>
      </c>
      <c r="AE18" s="24">
        <v>-6.94</v>
      </c>
      <c r="AF18" s="24">
        <v>-7.7</v>
      </c>
      <c r="AG18" s="24">
        <v>0</v>
      </c>
    </row>
    <row r="19" spans="1:33" ht="15.75" customHeight="1">
      <c r="A19" s="2" t="s">
        <v>47</v>
      </c>
      <c r="B19" s="2"/>
      <c r="C19" s="15" t="str">
        <f t="shared" si="4"/>
        <v xml:space="preserve"> - </v>
      </c>
      <c r="D19" s="28">
        <v>0</v>
      </c>
      <c r="E19" s="16">
        <v>0</v>
      </c>
      <c r="F19" s="15">
        <v>0</v>
      </c>
      <c r="G19" s="15">
        <v>0</v>
      </c>
      <c r="H19" s="17" t="e">
        <f t="shared" si="1"/>
        <v>#DIV/0!</v>
      </c>
      <c r="I19" s="17" t="e">
        <f t="shared" ca="1" si="2"/>
        <v>#DIV/0!</v>
      </c>
      <c r="J19" s="15">
        <f t="shared" ca="1" si="5"/>
        <v>0</v>
      </c>
      <c r="K19" s="15" t="e">
        <f t="shared" ca="1" si="3"/>
        <v>#DIV/0!</v>
      </c>
      <c r="L19" s="16">
        <v>0</v>
      </c>
      <c r="M19" s="18" t="str">
        <f t="shared" si="6"/>
        <v>-</v>
      </c>
      <c r="N19" s="16">
        <v>0</v>
      </c>
      <c r="O19" s="19">
        <f t="shared" ref="O19:P19" si="27">D19/7</f>
        <v>0</v>
      </c>
      <c r="P19" s="19">
        <f t="shared" si="27"/>
        <v>0</v>
      </c>
      <c r="Q19" s="16" t="e">
        <f t="shared" si="8"/>
        <v>#DIV/0!</v>
      </c>
      <c r="R19" s="16"/>
      <c r="S19" s="27">
        <v>0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0.47733777777777786</v>
      </c>
      <c r="AD19" s="24">
        <f t="shared" si="12"/>
        <v>0</v>
      </c>
      <c r="AE19" s="24">
        <v>-6.94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SKUs!B2:BZ3000""),48,false),"""")*-1"),-7.7)</f>
        <v>-7.7</v>
      </c>
      <c r="AG19" s="24">
        <v>0</v>
      </c>
    </row>
    <row r="20" spans="1:33" ht="15.75" customHeight="1">
      <c r="A20" s="2" t="s">
        <v>48</v>
      </c>
      <c r="B20" s="2"/>
      <c r="C20" s="15">
        <f t="shared" si="4"/>
        <v>29.99</v>
      </c>
      <c r="D20" s="16">
        <v>1</v>
      </c>
      <c r="E20" s="16">
        <v>0</v>
      </c>
      <c r="F20" s="15">
        <v>29.99</v>
      </c>
      <c r="G20" s="15">
        <v>0</v>
      </c>
      <c r="H20" s="17">
        <f t="shared" si="1"/>
        <v>0</v>
      </c>
      <c r="I20" s="17">
        <f t="shared" si="2"/>
        <v>0.32888998999666547</v>
      </c>
      <c r="J20" s="15">
        <f t="shared" si="5"/>
        <v>9.8634107999999969</v>
      </c>
      <c r="K20" s="15">
        <f t="shared" si="3"/>
        <v>9.8634107999999969</v>
      </c>
      <c r="L20" s="16">
        <v>1</v>
      </c>
      <c r="M20" s="18">
        <f t="shared" si="6"/>
        <v>1</v>
      </c>
      <c r="N20" s="16">
        <v>0</v>
      </c>
      <c r="O20" s="19">
        <f t="shared" ref="O20:P20" si="28">D20/7</f>
        <v>0.14285714285714285</v>
      </c>
      <c r="P20" s="19">
        <f t="shared" si="28"/>
        <v>0</v>
      </c>
      <c r="Q20" s="16">
        <f t="shared" si="8"/>
        <v>0</v>
      </c>
      <c r="R20" s="16"/>
      <c r="S20" s="27">
        <v>0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0.47733777777777786</v>
      </c>
      <c r="AD20" s="24">
        <f t="shared" si="12"/>
        <v>-0.98808920000000011</v>
      </c>
      <c r="AE20" s="24">
        <v>-6.94</v>
      </c>
      <c r="AF20" s="24">
        <v>-7.7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0</v>
      </c>
      <c r="O21" s="19">
        <f t="shared" ref="O21:P21" si="29">D21/7</f>
        <v>0</v>
      </c>
      <c r="P21" s="19">
        <f t="shared" si="29"/>
        <v>0</v>
      </c>
      <c r="Q21" s="16" t="e">
        <f t="shared" si="8"/>
        <v>#DIV/0!</v>
      </c>
      <c r="R21" s="16"/>
      <c r="S21" s="27">
        <v>0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0.47733777777777786</v>
      </c>
      <c r="AD21" s="24">
        <f t="shared" si="12"/>
        <v>0</v>
      </c>
      <c r="AE21" s="24">
        <v>-6.94</v>
      </c>
      <c r="AF21" s="24">
        <v>-7.7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0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0.47733777777777786</v>
      </c>
      <c r="AD22" s="24">
        <f t="shared" si="12"/>
        <v>0</v>
      </c>
      <c r="AE22" s="24">
        <v>-6.94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SKUs!B2:BZ3000""),48,false),"""")*-1"),-7.7)</f>
        <v>-7.7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1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308</v>
      </c>
      <c r="O23" s="19">
        <f t="shared" ref="O23:P23" si="31">D23/7</f>
        <v>0</v>
      </c>
      <c r="P23" s="19">
        <f t="shared" si="31"/>
        <v>0.14285714285714285</v>
      </c>
      <c r="Q23" s="16">
        <f t="shared" si="8"/>
        <v>2156</v>
      </c>
      <c r="R23" s="16"/>
      <c r="S23" s="27">
        <v>0.554016620498615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0.47733777777777786</v>
      </c>
      <c r="AD23" s="24">
        <f t="shared" si="12"/>
        <v>0</v>
      </c>
      <c r="AE23" s="24">
        <v>-6.94</v>
      </c>
      <c r="AF23" s="24">
        <v>-7.7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338</v>
      </c>
      <c r="O24" s="19">
        <f t="shared" ref="O24:P24" si="32">D24/7</f>
        <v>0</v>
      </c>
      <c r="P24" s="19">
        <f t="shared" si="32"/>
        <v>0</v>
      </c>
      <c r="Q24" s="16" t="e">
        <f t="shared" si="8"/>
        <v>#DIV/0!</v>
      </c>
      <c r="R24" s="16"/>
      <c r="S24" s="27">
        <v>3.4883720930232558E-2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0.47733777777777786</v>
      </c>
      <c r="AD24" s="24">
        <f t="shared" si="12"/>
        <v>0</v>
      </c>
      <c r="AE24" s="24">
        <v>-6.58</v>
      </c>
      <c r="AF24" s="24">
        <v>-7.7</v>
      </c>
      <c r="AG24" s="24">
        <v>0</v>
      </c>
    </row>
    <row r="25" spans="1:33" ht="15.75" customHeight="1">
      <c r="A25" s="2" t="s">
        <v>54</v>
      </c>
      <c r="B25" s="2"/>
      <c r="C25" s="15">
        <f t="shared" si="4"/>
        <v>29.99</v>
      </c>
      <c r="D25" s="16">
        <v>1</v>
      </c>
      <c r="E25" s="16">
        <v>0</v>
      </c>
      <c r="F25" s="15">
        <v>29.99</v>
      </c>
      <c r="G25" s="15">
        <v>0</v>
      </c>
      <c r="H25" s="17">
        <f t="shared" si="1"/>
        <v>0</v>
      </c>
      <c r="I25" s="17">
        <f t="shared" si="2"/>
        <v>0.34089399133044351</v>
      </c>
      <c r="J25" s="15">
        <f t="shared" si="5"/>
        <v>10.2234108</v>
      </c>
      <c r="K25" s="15">
        <f t="shared" si="3"/>
        <v>10.2234108</v>
      </c>
      <c r="L25" s="16">
        <v>8</v>
      </c>
      <c r="M25" s="18">
        <f t="shared" si="6"/>
        <v>0.125</v>
      </c>
      <c r="N25" s="16">
        <v>337</v>
      </c>
      <c r="O25" s="19">
        <f t="shared" ref="O25:P25" si="33">D25/7</f>
        <v>0.14285714285714285</v>
      </c>
      <c r="P25" s="19">
        <f t="shared" si="33"/>
        <v>0</v>
      </c>
      <c r="Q25" s="16">
        <f t="shared" si="8"/>
        <v>2359</v>
      </c>
      <c r="R25" s="16"/>
      <c r="S25" s="27">
        <v>2.3529411764705879E-2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0.47733777777777786</v>
      </c>
      <c r="AD25" s="24">
        <f t="shared" si="12"/>
        <v>-0.98808920000000011</v>
      </c>
      <c r="AE25" s="24">
        <v>-6.58</v>
      </c>
      <c r="AF25" s="24">
        <v>-7.7</v>
      </c>
      <c r="AG25" s="24">
        <v>0</v>
      </c>
    </row>
    <row r="26" spans="1:33" ht="15.75" customHeight="1">
      <c r="A26" s="2" t="s">
        <v>55</v>
      </c>
      <c r="B26" s="2"/>
      <c r="C26" s="15">
        <f t="shared" si="4"/>
        <v>24.99</v>
      </c>
      <c r="D26" s="16">
        <v>1</v>
      </c>
      <c r="E26" s="16">
        <v>0</v>
      </c>
      <c r="F26" s="15">
        <v>24.99</v>
      </c>
      <c r="G26" s="15">
        <v>0</v>
      </c>
      <c r="H26" s="17">
        <f t="shared" si="1"/>
        <v>0</v>
      </c>
      <c r="I26" s="17">
        <f t="shared" si="2"/>
        <v>0.23903204481792714</v>
      </c>
      <c r="J26" s="15">
        <f t="shared" si="5"/>
        <v>5.973410799999999</v>
      </c>
      <c r="K26" s="15">
        <f t="shared" si="3"/>
        <v>5.973410799999999</v>
      </c>
      <c r="L26" s="16">
        <v>19</v>
      </c>
      <c r="M26" s="18">
        <f t="shared" si="6"/>
        <v>5.2631578947368418E-2</v>
      </c>
      <c r="N26" s="16">
        <v>336</v>
      </c>
      <c r="O26" s="19">
        <f t="shared" ref="O26:P26" si="34">D26/7</f>
        <v>0.14285714285714285</v>
      </c>
      <c r="P26" s="19">
        <f t="shared" si="34"/>
        <v>0</v>
      </c>
      <c r="Q26" s="16">
        <f t="shared" si="8"/>
        <v>2352</v>
      </c>
      <c r="R26" s="16"/>
      <c r="S26" s="27">
        <v>3.5087719298245612E-2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0.47733777777777786</v>
      </c>
      <c r="AD26" s="24">
        <f t="shared" si="12"/>
        <v>-0.98808920000000011</v>
      </c>
      <c r="AE26" s="24">
        <v>-6.58</v>
      </c>
      <c r="AF26" s="24">
        <v>-7.7</v>
      </c>
      <c r="AG26" s="24">
        <v>0</v>
      </c>
    </row>
    <row r="27" spans="1:33" ht="15.75" customHeight="1">
      <c r="A27" s="2" t="s">
        <v>56</v>
      </c>
      <c r="B27" s="2"/>
      <c r="C27" s="15">
        <f t="shared" si="4"/>
        <v>24.99</v>
      </c>
      <c r="D27" s="16">
        <v>3</v>
      </c>
      <c r="E27" s="16">
        <v>0</v>
      </c>
      <c r="F27" s="15">
        <v>74.97</v>
      </c>
      <c r="G27" s="15">
        <v>0</v>
      </c>
      <c r="H27" s="17">
        <f t="shared" si="1"/>
        <v>0</v>
      </c>
      <c r="I27" s="17">
        <f t="shared" si="2"/>
        <v>0.23903204481792711</v>
      </c>
      <c r="J27" s="15">
        <f t="shared" si="5"/>
        <v>17.920232399999996</v>
      </c>
      <c r="K27" s="15">
        <f t="shared" si="3"/>
        <v>5.973410799999999</v>
      </c>
      <c r="L27" s="16">
        <v>26</v>
      </c>
      <c r="M27" s="18">
        <f t="shared" si="6"/>
        <v>0.11538461538461539</v>
      </c>
      <c r="N27" s="16">
        <v>335</v>
      </c>
      <c r="O27" s="19">
        <f t="shared" ref="O27:P27" si="35">D27/7</f>
        <v>0.42857142857142855</v>
      </c>
      <c r="P27" s="19">
        <f t="shared" si="35"/>
        <v>0</v>
      </c>
      <c r="Q27" s="16">
        <f t="shared" si="8"/>
        <v>781</v>
      </c>
      <c r="R27" s="16"/>
      <c r="S27" s="27">
        <v>3.7037037037037028E-2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0.47733777777777786</v>
      </c>
      <c r="AD27" s="24">
        <f t="shared" si="12"/>
        <v>-2.9642676000000003</v>
      </c>
      <c r="AE27" s="24">
        <v>-6.58</v>
      </c>
      <c r="AF27" s="24">
        <v>-7.7</v>
      </c>
      <c r="AG27" s="24">
        <v>0</v>
      </c>
    </row>
    <row r="28" spans="1:33" ht="15.75" customHeight="1">
      <c r="A28" s="2" t="s">
        <v>57</v>
      </c>
      <c r="B28" s="2"/>
      <c r="C28" s="15">
        <f t="shared" si="4"/>
        <v>24.99</v>
      </c>
      <c r="D28" s="16">
        <v>3</v>
      </c>
      <c r="E28" s="16">
        <v>0</v>
      </c>
      <c r="F28" s="15">
        <v>74.97</v>
      </c>
      <c r="G28" s="15">
        <v>0</v>
      </c>
      <c r="H28" s="17">
        <f t="shared" si="1"/>
        <v>0</v>
      </c>
      <c r="I28" s="17">
        <f t="shared" si="2"/>
        <v>0.23903204481792711</v>
      </c>
      <c r="J28" s="15">
        <f t="shared" si="5"/>
        <v>17.920232399999996</v>
      </c>
      <c r="K28" s="15">
        <f t="shared" si="3"/>
        <v>5.973410799999999</v>
      </c>
      <c r="L28" s="16">
        <v>31</v>
      </c>
      <c r="M28" s="18">
        <f t="shared" si="6"/>
        <v>9.6774193548387094E-2</v>
      </c>
      <c r="N28" s="16">
        <v>332</v>
      </c>
      <c r="O28" s="19">
        <f t="shared" ref="O28:P28" si="36">D28/7</f>
        <v>0.42857142857142855</v>
      </c>
      <c r="P28" s="19">
        <f t="shared" si="36"/>
        <v>0</v>
      </c>
      <c r="Q28" s="16">
        <f t="shared" si="8"/>
        <v>774</v>
      </c>
      <c r="R28" s="16"/>
      <c r="S28" s="27">
        <v>5.5987558320373249E-2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0.47733777777777786</v>
      </c>
      <c r="AD28" s="24">
        <f t="shared" si="12"/>
        <v>-2.9642676000000003</v>
      </c>
      <c r="AE28" s="24">
        <v>-6.58</v>
      </c>
      <c r="AF28" s="24">
        <v>-7.7</v>
      </c>
      <c r="AG28" s="24">
        <v>0</v>
      </c>
    </row>
    <row r="29" spans="1:33" ht="15.75" customHeight="1">
      <c r="A29" s="2" t="s">
        <v>58</v>
      </c>
      <c r="B29" s="2"/>
      <c r="C29" s="15">
        <f t="shared" si="4"/>
        <v>24.99</v>
      </c>
      <c r="D29" s="16">
        <v>3</v>
      </c>
      <c r="E29" s="16">
        <v>0</v>
      </c>
      <c r="F29" s="15">
        <v>74.97</v>
      </c>
      <c r="G29" s="15">
        <v>0</v>
      </c>
      <c r="H29" s="17">
        <f t="shared" si="1"/>
        <v>0</v>
      </c>
      <c r="I29" s="17">
        <f t="shared" si="2"/>
        <v>0.23903204481792711</v>
      </c>
      <c r="J29" s="15">
        <f t="shared" si="5"/>
        <v>17.920232399999996</v>
      </c>
      <c r="K29" s="15">
        <f t="shared" si="3"/>
        <v>5.973410799999999</v>
      </c>
      <c r="L29" s="16">
        <v>24</v>
      </c>
      <c r="M29" s="18">
        <f t="shared" si="6"/>
        <v>0.125</v>
      </c>
      <c r="N29" s="16">
        <v>327</v>
      </c>
      <c r="O29" s="19">
        <f t="shared" ref="O29:P29" si="37">D29/7</f>
        <v>0.42857142857142855</v>
      </c>
      <c r="P29" s="19">
        <f t="shared" si="37"/>
        <v>0</v>
      </c>
      <c r="Q29" s="16">
        <f t="shared" si="8"/>
        <v>763</v>
      </c>
      <c r="R29" s="16"/>
      <c r="S29" s="27">
        <v>7.6696165191740412E-2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0.47733777777777786</v>
      </c>
      <c r="AD29" s="24">
        <f t="shared" si="12"/>
        <v>-2.9642676000000003</v>
      </c>
      <c r="AE29" s="24">
        <v>-6.58</v>
      </c>
      <c r="AF29" s="24">
        <v>-7.7</v>
      </c>
      <c r="AG29" s="24">
        <v>0</v>
      </c>
    </row>
    <row r="30" spans="1:33" ht="15.75" customHeight="1">
      <c r="A30" s="2" t="s">
        <v>59</v>
      </c>
      <c r="B30" s="2"/>
      <c r="C30" s="15">
        <f t="shared" si="4"/>
        <v>24.99</v>
      </c>
      <c r="D30" s="16">
        <v>3</v>
      </c>
      <c r="E30" s="16">
        <v>0</v>
      </c>
      <c r="F30" s="15">
        <v>74.97</v>
      </c>
      <c r="G30" s="15">
        <v>0</v>
      </c>
      <c r="H30" s="17">
        <f t="shared" si="1"/>
        <v>0</v>
      </c>
      <c r="I30" s="17">
        <f t="shared" si="2"/>
        <v>0.23903204481792711</v>
      </c>
      <c r="J30" s="15">
        <f t="shared" si="5"/>
        <v>17.920232399999996</v>
      </c>
      <c r="K30" s="15">
        <f t="shared" si="3"/>
        <v>5.973410799999999</v>
      </c>
      <c r="L30" s="16">
        <v>18</v>
      </c>
      <c r="M30" s="18">
        <f t="shared" si="6"/>
        <v>0.16666666666666666</v>
      </c>
      <c r="N30" s="16">
        <v>326</v>
      </c>
      <c r="O30" s="19">
        <f t="shared" ref="O30:P30" si="38">D30/7</f>
        <v>0.42857142857142855</v>
      </c>
      <c r="P30" s="19">
        <f t="shared" si="38"/>
        <v>0</v>
      </c>
      <c r="Q30" s="16">
        <f t="shared" si="8"/>
        <v>760</v>
      </c>
      <c r="R30" s="16"/>
      <c r="S30" s="27">
        <v>9.0225563909774431E-2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0.47733777777777786</v>
      </c>
      <c r="AD30" s="24">
        <f t="shared" si="12"/>
        <v>-2.9642676000000003</v>
      </c>
      <c r="AE30" s="24">
        <v>-6.58</v>
      </c>
      <c r="AF30" s="24">
        <v>-7.7</v>
      </c>
      <c r="AG30" s="24">
        <v>0</v>
      </c>
    </row>
    <row r="31" spans="1:33" ht="15.75" customHeight="1">
      <c r="A31" s="2" t="s">
        <v>128</v>
      </c>
      <c r="B31" s="2"/>
      <c r="C31" s="35">
        <f t="shared" si="4"/>
        <v>24.990000000000002</v>
      </c>
      <c r="D31" s="16">
        <v>7</v>
      </c>
      <c r="E31" s="16">
        <v>0</v>
      </c>
      <c r="F31" s="15">
        <v>174.93</v>
      </c>
      <c r="G31" s="15">
        <v>0</v>
      </c>
      <c r="H31" s="17">
        <f t="shared" ref="H31" si="39">G31/F31*-1</f>
        <v>0</v>
      </c>
      <c r="I31" s="17">
        <f t="shared" ref="I31" si="40">J31/F31</f>
        <v>0.23903204481792717</v>
      </c>
      <c r="J31" s="35">
        <f t="shared" ref="J31" si="41">F31*0.85+G31+AF31*D31+D31*AE31+AG31+AD31</f>
        <v>41.813875600000003</v>
      </c>
      <c r="K31" s="35">
        <f t="shared" ref="K31" si="42">J31/D31</f>
        <v>5.9734108000000008</v>
      </c>
      <c r="L31" s="16">
        <v>24</v>
      </c>
      <c r="M31" s="18">
        <f t="shared" si="6"/>
        <v>0.29166666666666669</v>
      </c>
      <c r="N31" s="16">
        <v>319</v>
      </c>
      <c r="O31" s="19">
        <f t="shared" ref="O31" si="43">D31/7</f>
        <v>1</v>
      </c>
      <c r="P31" s="19">
        <f t="shared" ref="P31" si="44">E31/7</f>
        <v>0</v>
      </c>
      <c r="Q31" s="16">
        <f t="shared" ref="Q31" si="45">ROUNDDOWN(N31/(O31+P31),0)</f>
        <v>319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9.1097308488612833E-2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0.47733777777777786</v>
      </c>
      <c r="AD31" s="24">
        <f t="shared" si="12"/>
        <v>-6.9166244000000008</v>
      </c>
      <c r="AE31" s="24">
        <v>-6.58</v>
      </c>
      <c r="AF31" s="24">
        <v>-7.7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G1000"/>
  <sheetViews>
    <sheetView tabSelected="1" workbookViewId="0">
      <pane xSplit="2" topLeftCell="C1" activePane="topRight" state="frozen"/>
      <selection activeCell="M30" sqref="M30:M31"/>
      <selection pane="top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6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832031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IFERROR(__xludf.DUMMYFUNCTION("IFERROR(VLOOKUP(B2,IMPORTRANGE(""https://docs.google.com/spreadsheets/d/1V-qh4gaE8Fnon_cFgLuR_3iyE-fuVbrHr9YQylaPLK4/edit#gid=0"",""Sheet1!A2:F100""),2,FALSE),"""")"),"Weight Plate")</f>
        <v>Weight Plate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IFERROR(__xludf.DUMMYFUNCTION("IFERROR(VLOOKUP(B2,IMPORTRANGE(""https://docs.google.com/spreadsheets/d/1V-qh4gaE8Fnon_cFgLuR_3iyE-fuVbrHr9YQylaPLK4/edit?usp=sharing"",""Sheet1!A1:AA1000""),3,FALSE),"""")"),"B08MSJC78H")</f>
        <v>B08MSJC78H</v>
      </c>
      <c r="B2" s="37" t="s">
        <v>116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67.07058823529411</v>
      </c>
      <c r="D3" s="6">
        <f>SUM(D4:D99766)</f>
        <v>228</v>
      </c>
      <c r="E3" s="6"/>
      <c r="F3" s="5">
        <f t="shared" ref="F3:G3" si="0">SUM(F4:F99766)</f>
        <v>26327.720000000008</v>
      </c>
      <c r="G3" s="5">
        <f t="shared" si="0"/>
        <v>-324.21999999999997</v>
      </c>
      <c r="H3" s="7">
        <f>G3/F3*-1</f>
        <v>1.2314776972711647E-2</v>
      </c>
      <c r="I3" s="7">
        <f ca="1">J3/F3</f>
        <v>0.33869711733488506</v>
      </c>
      <c r="J3" s="5">
        <f ca="1">SUM(J4:J99766)</f>
        <v>8917.1228700000029</v>
      </c>
      <c r="K3" s="5">
        <f ca="1">J3/D3</f>
        <v>39.110188026315804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23</v>
      </c>
      <c r="X3" s="13">
        <f>AVERAGE(X4:X99766)</f>
        <v>0.10404365079365079</v>
      </c>
      <c r="Y3" s="11">
        <f>ROUND(AVERAGE(Y4:Y99766),2)</f>
        <v>1.03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SKUs!B2:BZ3000""),48,FALSE),"""")*-1"),-31.27)</f>
        <v>-31.27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>
        <f t="shared" ref="J10:J30" si="1">F10*0.85+G10+AF10*D10+D10*AE10+AG10+AD10</f>
        <v>0</v>
      </c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customHeight="1">
      <c r="A11" s="2" t="s">
        <v>38</v>
      </c>
      <c r="B11" s="2"/>
      <c r="C11" s="15">
        <f t="shared" ref="C11:C31" si="2">IFERROR(F11/D11," - ")</f>
        <v>111.75</v>
      </c>
      <c r="D11" s="16">
        <v>125</v>
      </c>
      <c r="E11" s="16">
        <v>0</v>
      </c>
      <c r="F11" s="15">
        <v>13968.75</v>
      </c>
      <c r="G11" s="15">
        <v>-70.599999999999994</v>
      </c>
      <c r="H11" s="17">
        <f t="shared" ref="H11:H30" si="3">G11/F11*-1</f>
        <v>5.0541387024608496E-3</v>
      </c>
      <c r="I11" s="17">
        <f t="shared" ref="I11:I30" si="4">J11/F11</f>
        <v>0.32933437733035043</v>
      </c>
      <c r="J11" s="15">
        <f t="shared" si="1"/>
        <v>4600.3895833333327</v>
      </c>
      <c r="K11" s="15">
        <f t="shared" ref="K11:K30" si="5">J11/D11</f>
        <v>36.803116666666661</v>
      </c>
      <c r="L11" s="16">
        <v>678</v>
      </c>
      <c r="M11" s="18">
        <f t="shared" ref="M11:M31" si="6">IFERROR(D11/L11,"-")</f>
        <v>0.18436578171091444</v>
      </c>
      <c r="N11" s="16">
        <v>0</v>
      </c>
      <c r="O11" s="19">
        <f t="shared" ref="O11:P11" si="7">D11/7</f>
        <v>17.857142857142858</v>
      </c>
      <c r="P11" s="19">
        <f t="shared" si="7"/>
        <v>0</v>
      </c>
      <c r="Q11" s="16">
        <f t="shared" ref="Q11:Q30" si="8">ROUNDDOWN(N11/(O11+P11),0)</f>
        <v>0</v>
      </c>
      <c r="R11" s="16"/>
      <c r="S11" s="20">
        <v>2.115702479338843</v>
      </c>
      <c r="T11" s="2"/>
      <c r="U11" s="21"/>
      <c r="V11" s="22"/>
      <c r="W11" s="2">
        <v>14</v>
      </c>
      <c r="X11" s="23">
        <f t="shared" ref="X11:X30" si="9">IFERROR(W11/D11,0)</f>
        <v>0.112</v>
      </c>
      <c r="Y11" s="24">
        <f t="shared" ref="Y11:Y30" si="10">IFERROR(G11/(W11+Z11)*-1,0)</f>
        <v>5.0428571428571427</v>
      </c>
      <c r="Z11" s="2">
        <v>0</v>
      </c>
      <c r="AA11" s="2" t="s">
        <v>64</v>
      </c>
      <c r="AB11" s="25">
        <f t="shared" ref="AB11:AB31" si="11">IF(OR(AA11="UsLargeStandardSize",AA11="UsSmallStandardSize"),-0.69,-0.48)</f>
        <v>-0.48</v>
      </c>
      <c r="AC11" s="26">
        <v>0.42332175925925924</v>
      </c>
      <c r="AD11" s="24">
        <f t="shared" ref="AD11:AD31" si="12">IFERROR(AB11*AC11*D11*3,0)</f>
        <v>-76.197916666666657</v>
      </c>
      <c r="AE11" s="24">
        <v>-25.74</v>
      </c>
      <c r="AF11" s="24">
        <v>-31.27</v>
      </c>
      <c r="AG11" s="24">
        <v>0</v>
      </c>
    </row>
    <row r="12" spans="1:33" ht="15.75" customHeight="1">
      <c r="A12" s="2" t="s">
        <v>39</v>
      </c>
      <c r="B12" s="2"/>
      <c r="C12" s="15">
        <f t="shared" si="2"/>
        <v>119.99000000000001</v>
      </c>
      <c r="D12" s="16">
        <v>96</v>
      </c>
      <c r="E12" s="16">
        <v>0</v>
      </c>
      <c r="F12" s="15">
        <v>11519.04</v>
      </c>
      <c r="G12" s="15">
        <v>-73.539999999999992</v>
      </c>
      <c r="H12" s="17">
        <f t="shared" si="3"/>
        <v>6.3842125732699933E-3</v>
      </c>
      <c r="I12" s="17">
        <f t="shared" si="4"/>
        <v>0.36341643748090119</v>
      </c>
      <c r="J12" s="15">
        <f t="shared" si="1"/>
        <v>4186.2084800000002</v>
      </c>
      <c r="K12" s="15">
        <f t="shared" si="5"/>
        <v>43.606338333333333</v>
      </c>
      <c r="L12" s="16">
        <v>812</v>
      </c>
      <c r="M12" s="18">
        <f t="shared" si="6"/>
        <v>0.11822660098522167</v>
      </c>
      <c r="N12" s="16">
        <v>0</v>
      </c>
      <c r="O12" s="19">
        <f t="shared" ref="O12:P12" si="13">D12/7</f>
        <v>13.714285714285714</v>
      </c>
      <c r="P12" s="19">
        <f t="shared" si="13"/>
        <v>0</v>
      </c>
      <c r="Q12" s="16">
        <f t="shared" si="8"/>
        <v>0</v>
      </c>
      <c r="R12" s="16"/>
      <c r="S12" s="20">
        <v>68.727272727272734</v>
      </c>
      <c r="T12" s="2"/>
      <c r="U12" s="21"/>
      <c r="V12" s="22"/>
      <c r="W12" s="2">
        <v>7</v>
      </c>
      <c r="X12" s="23">
        <f t="shared" si="9"/>
        <v>7.2916666666666671E-2</v>
      </c>
      <c r="Y12" s="24">
        <f t="shared" si="10"/>
        <v>10.505714285714285</v>
      </c>
      <c r="Z12" s="2">
        <v>0</v>
      </c>
      <c r="AA12" s="2" t="s">
        <v>64</v>
      </c>
      <c r="AB12" s="25">
        <f t="shared" si="11"/>
        <v>-0.48</v>
      </c>
      <c r="AC12" s="26">
        <v>0.42299999999999999</v>
      </c>
      <c r="AD12" s="24">
        <f t="shared" si="12"/>
        <v>-58.475520000000003</v>
      </c>
      <c r="AE12" s="24">
        <v>-25.74</v>
      </c>
      <c r="AF12" s="24">
        <v>-31.27</v>
      </c>
      <c r="AG12" s="24">
        <v>0</v>
      </c>
    </row>
    <row r="13" spans="1:33" ht="15.75" customHeight="1">
      <c r="A13" s="2" t="s">
        <v>41</v>
      </c>
      <c r="B13" s="2"/>
      <c r="C13" s="15">
        <f t="shared" si="2"/>
        <v>119.99</v>
      </c>
      <c r="D13" s="16">
        <v>1</v>
      </c>
      <c r="E13" s="16">
        <v>0</v>
      </c>
      <c r="F13" s="15">
        <v>119.99</v>
      </c>
      <c r="G13" s="15">
        <v>-10.35</v>
      </c>
      <c r="H13" s="17">
        <f t="shared" si="3"/>
        <v>8.6257188099008245E-2</v>
      </c>
      <c r="I13" s="17">
        <f t="shared" si="4"/>
        <v>0.283543461955163</v>
      </c>
      <c r="J13" s="15">
        <f t="shared" si="1"/>
        <v>34.022380000000005</v>
      </c>
      <c r="K13" s="15">
        <f t="shared" si="5"/>
        <v>34.022380000000005</v>
      </c>
      <c r="L13" s="16">
        <v>1621</v>
      </c>
      <c r="M13" s="18">
        <f t="shared" si="6"/>
        <v>6.1690314620604567E-4</v>
      </c>
      <c r="N13" s="16">
        <v>0</v>
      </c>
      <c r="O13" s="19">
        <f t="shared" ref="O13:P13" si="14">D13/7</f>
        <v>0.14285714285714285</v>
      </c>
      <c r="P13" s="19">
        <f t="shared" si="14"/>
        <v>0</v>
      </c>
      <c r="Q13" s="16">
        <f t="shared" si="8"/>
        <v>0</v>
      </c>
      <c r="R13" s="16"/>
      <c r="S13" s="27">
        <v>13.133333333333329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64</v>
      </c>
      <c r="AB13" s="25">
        <f t="shared" si="11"/>
        <v>-0.48</v>
      </c>
      <c r="AC13" s="26">
        <v>0.42299999999999999</v>
      </c>
      <c r="AD13" s="24">
        <f t="shared" si="12"/>
        <v>-0.60911999999999999</v>
      </c>
      <c r="AE13" s="24">
        <v>-25.74</v>
      </c>
      <c r="AF13" s="24">
        <v>-31.27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2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3"/>
        <v>#DIV/0!</v>
      </c>
      <c r="I14" s="17" t="e">
        <f t="shared" si="4"/>
        <v>#DIV/0!</v>
      </c>
      <c r="J14" s="15">
        <f t="shared" si="1"/>
        <v>0</v>
      </c>
      <c r="K14" s="15" t="e">
        <f t="shared" si="5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15">D14/7</f>
        <v>0</v>
      </c>
      <c r="P14" s="19">
        <f t="shared" si="15"/>
        <v>0</v>
      </c>
      <c r="Q14" s="16" t="e">
        <f t="shared" si="8"/>
        <v>#DIV/0!</v>
      </c>
      <c r="R14" s="16"/>
      <c r="S14" s="27">
        <v>4.0618556701030926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64</v>
      </c>
      <c r="AB14" s="25">
        <f t="shared" si="11"/>
        <v>-0.48</v>
      </c>
      <c r="AC14" s="26">
        <v>0.42299999999999999</v>
      </c>
      <c r="AD14" s="24">
        <f t="shared" si="12"/>
        <v>0</v>
      </c>
      <c r="AE14" s="24">
        <v>-25.74</v>
      </c>
      <c r="AF14" s="24">
        <v>-31.27</v>
      </c>
      <c r="AG14" s="24">
        <v>0</v>
      </c>
    </row>
    <row r="15" spans="1:33" ht="15.75" customHeight="1">
      <c r="A15" s="2" t="s">
        <v>43</v>
      </c>
      <c r="B15" s="2"/>
      <c r="C15" s="15">
        <f t="shared" si="2"/>
        <v>119.99</v>
      </c>
      <c r="D15" s="16">
        <v>2</v>
      </c>
      <c r="E15" s="16">
        <v>0</v>
      </c>
      <c r="F15" s="15">
        <v>239.98</v>
      </c>
      <c r="G15" s="15">
        <v>-21.46</v>
      </c>
      <c r="H15" s="17">
        <f t="shared" si="3"/>
        <v>8.9424118676556391E-2</v>
      </c>
      <c r="I15" s="17">
        <f t="shared" si="4"/>
        <v>0.28037653137761476</v>
      </c>
      <c r="J15" s="15">
        <f t="shared" si="1"/>
        <v>67.284759999999991</v>
      </c>
      <c r="K15" s="15">
        <f t="shared" si="5"/>
        <v>33.642379999999996</v>
      </c>
      <c r="L15" s="16">
        <v>47</v>
      </c>
      <c r="M15" s="18">
        <f t="shared" si="6"/>
        <v>4.2553191489361701E-2</v>
      </c>
      <c r="N15" s="16">
        <v>0</v>
      </c>
      <c r="O15" s="19">
        <f t="shared" ref="O15:P15" si="16">D15/7</f>
        <v>0.2857142857142857</v>
      </c>
      <c r="P15" s="19">
        <f t="shared" si="16"/>
        <v>0</v>
      </c>
      <c r="Q15" s="16">
        <f t="shared" si="8"/>
        <v>0</v>
      </c>
      <c r="R15" s="16"/>
      <c r="S15" s="27">
        <v>5.3783783783783781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64</v>
      </c>
      <c r="AB15" s="25">
        <f t="shared" si="11"/>
        <v>-0.48</v>
      </c>
      <c r="AC15" s="26">
        <v>0.42299999999999999</v>
      </c>
      <c r="AD15" s="24">
        <f t="shared" si="12"/>
        <v>-1.21824</v>
      </c>
      <c r="AE15" s="24">
        <v>-25.74</v>
      </c>
      <c r="AF15" s="24">
        <v>-31.27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2"/>
        <v xml:space="preserve"> - </v>
      </c>
      <c r="D16" s="16">
        <v>0</v>
      </c>
      <c r="E16" s="16">
        <v>0</v>
      </c>
      <c r="F16" s="15">
        <v>0</v>
      </c>
      <c r="G16" s="15">
        <v>-13.38</v>
      </c>
      <c r="H16" s="17" t="e">
        <f t="shared" si="3"/>
        <v>#DIV/0!</v>
      </c>
      <c r="I16" s="17" t="e">
        <f t="shared" si="4"/>
        <v>#DIV/0!</v>
      </c>
      <c r="J16" s="15">
        <f t="shared" si="1"/>
        <v>-13.38</v>
      </c>
      <c r="K16" s="15" t="e">
        <f t="shared" si="5"/>
        <v>#DIV/0!</v>
      </c>
      <c r="L16" s="16">
        <v>0</v>
      </c>
      <c r="M16" s="18" t="str">
        <f t="shared" si="6"/>
        <v>-</v>
      </c>
      <c r="N16" s="16">
        <v>0</v>
      </c>
      <c r="O16" s="19">
        <f t="shared" ref="O16:P16" si="17">D16/7</f>
        <v>0</v>
      </c>
      <c r="P16" s="19">
        <f t="shared" si="17"/>
        <v>0</v>
      </c>
      <c r="Q16" s="16" t="e">
        <f t="shared" si="8"/>
        <v>#DIV/0!</v>
      </c>
      <c r="R16" s="16"/>
      <c r="S16" s="27">
        <v>13.266666666666669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64</v>
      </c>
      <c r="AB16" s="25">
        <f t="shared" si="11"/>
        <v>-0.48</v>
      </c>
      <c r="AC16" s="26">
        <v>0.42332175925925924</v>
      </c>
      <c r="AD16" s="24">
        <f t="shared" si="12"/>
        <v>0</v>
      </c>
      <c r="AE16" s="24">
        <v>-25.74</v>
      </c>
      <c r="AF16" s="24">
        <v>-31.27</v>
      </c>
      <c r="AG16" s="24">
        <v>0</v>
      </c>
    </row>
    <row r="17" spans="1:33" ht="15.75" customHeight="1">
      <c r="A17" s="2" t="s">
        <v>45</v>
      </c>
      <c r="B17" s="2"/>
      <c r="C17" s="15">
        <f t="shared" si="2"/>
        <v>119.99</v>
      </c>
      <c r="D17" s="16">
        <v>1</v>
      </c>
      <c r="E17" s="16">
        <v>0</v>
      </c>
      <c r="F17" s="15">
        <v>119.99</v>
      </c>
      <c r="G17" s="15">
        <v>-16.07</v>
      </c>
      <c r="H17" s="17">
        <f t="shared" si="3"/>
        <v>0.13392782731894326</v>
      </c>
      <c r="I17" s="17">
        <f t="shared" si="4"/>
        <v>0.23586896130233065</v>
      </c>
      <c r="J17" s="15">
        <f t="shared" si="1"/>
        <v>28.301916666666653</v>
      </c>
      <c r="K17" s="15">
        <f t="shared" si="5"/>
        <v>28.301916666666653</v>
      </c>
      <c r="L17" s="16">
        <v>41</v>
      </c>
      <c r="M17" s="18">
        <f t="shared" si="6"/>
        <v>2.4390243902439025E-2</v>
      </c>
      <c r="N17" s="16">
        <v>0</v>
      </c>
      <c r="O17" s="19">
        <f t="shared" ref="O17:P17" si="18">D17/7</f>
        <v>0.14285714285714285</v>
      </c>
      <c r="P17" s="19">
        <f t="shared" si="18"/>
        <v>0</v>
      </c>
      <c r="Q17" s="16">
        <f t="shared" si="8"/>
        <v>0</v>
      </c>
      <c r="R17" s="16"/>
      <c r="S17" s="27">
        <v>0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64</v>
      </c>
      <c r="AB17" s="25">
        <f t="shared" si="11"/>
        <v>-0.48</v>
      </c>
      <c r="AC17" s="26">
        <v>0.42332175925925924</v>
      </c>
      <c r="AD17" s="24">
        <f t="shared" si="12"/>
        <v>-0.60958333333333325</v>
      </c>
      <c r="AE17" s="24">
        <v>-25.74</v>
      </c>
      <c r="AF17" s="24">
        <v>-31.27</v>
      </c>
      <c r="AG17" s="24">
        <v>0</v>
      </c>
    </row>
    <row r="18" spans="1:33" ht="15.75" customHeight="1">
      <c r="A18" s="2" t="s">
        <v>46</v>
      </c>
      <c r="B18" s="2"/>
      <c r="C18" s="15">
        <f t="shared" si="2"/>
        <v>119.99</v>
      </c>
      <c r="D18" s="16">
        <v>1</v>
      </c>
      <c r="E18" s="16">
        <v>0</v>
      </c>
      <c r="F18" s="15">
        <v>119.99</v>
      </c>
      <c r="G18" s="15">
        <v>-1.95</v>
      </c>
      <c r="H18" s="17">
        <f t="shared" si="3"/>
        <v>1.6251354279523293E-2</v>
      </c>
      <c r="I18" s="17">
        <f t="shared" si="4"/>
        <v>0.35354543434175068</v>
      </c>
      <c r="J18" s="15">
        <f t="shared" si="1"/>
        <v>42.421916666666661</v>
      </c>
      <c r="K18" s="15">
        <f t="shared" si="5"/>
        <v>42.421916666666661</v>
      </c>
      <c r="L18" s="16">
        <v>7</v>
      </c>
      <c r="M18" s="18">
        <f t="shared" si="6"/>
        <v>0.14285714285714285</v>
      </c>
      <c r="N18" s="16">
        <v>0</v>
      </c>
      <c r="O18" s="19">
        <f t="shared" ref="O18:P18" si="19">D18/7</f>
        <v>0.14285714285714285</v>
      </c>
      <c r="P18" s="19">
        <f t="shared" si="19"/>
        <v>0</v>
      </c>
      <c r="Q18" s="16">
        <f t="shared" si="8"/>
        <v>0</v>
      </c>
      <c r="R18" s="16"/>
      <c r="S18" s="27">
        <v>12.5</v>
      </c>
      <c r="T18" s="2"/>
      <c r="U18" s="21"/>
      <c r="V18" s="22"/>
      <c r="W18" s="2">
        <v>1</v>
      </c>
      <c r="X18" s="23">
        <f t="shared" si="9"/>
        <v>1</v>
      </c>
      <c r="Y18" s="24">
        <f t="shared" si="10"/>
        <v>1.95</v>
      </c>
      <c r="Z18" s="2">
        <v>0</v>
      </c>
      <c r="AA18" s="2" t="s">
        <v>64</v>
      </c>
      <c r="AB18" s="25">
        <f t="shared" si="11"/>
        <v>-0.48</v>
      </c>
      <c r="AC18" s="26">
        <v>0.42332175925925924</v>
      </c>
      <c r="AD18" s="24">
        <f t="shared" si="12"/>
        <v>-0.60958333333333325</v>
      </c>
      <c r="AE18" s="24">
        <v>-25.74</v>
      </c>
      <c r="AF18" s="24">
        <v>-31.27</v>
      </c>
      <c r="AG18" s="24">
        <v>0</v>
      </c>
    </row>
    <row r="19" spans="1:33" ht="15.75" customHeight="1">
      <c r="A19" s="2" t="s">
        <v>47</v>
      </c>
      <c r="B19" s="2"/>
      <c r="C19" s="15">
        <f t="shared" si="2"/>
        <v>119.99</v>
      </c>
      <c r="D19" s="28">
        <v>1</v>
      </c>
      <c r="E19" s="16">
        <v>0</v>
      </c>
      <c r="F19" s="15">
        <v>119.99</v>
      </c>
      <c r="G19" s="15">
        <v>-4.04</v>
      </c>
      <c r="H19" s="17">
        <f t="shared" si="3"/>
        <v>3.3669472456038005E-2</v>
      </c>
      <c r="I19" s="17">
        <f t="shared" ca="1" si="4"/>
        <v>0.33612731616523595</v>
      </c>
      <c r="J19" s="15">
        <f t="shared" ca="1" si="1"/>
        <v>40.331916666666658</v>
      </c>
      <c r="K19" s="15">
        <f t="shared" ca="1" si="5"/>
        <v>40.331916666666658</v>
      </c>
      <c r="L19" s="16">
        <v>8</v>
      </c>
      <c r="M19" s="18">
        <f t="shared" si="6"/>
        <v>0.125</v>
      </c>
      <c r="N19" s="16">
        <v>0</v>
      </c>
      <c r="O19" s="19">
        <f t="shared" ref="O19:P19" si="20">D19/7</f>
        <v>0.14285714285714285</v>
      </c>
      <c r="P19" s="19">
        <f t="shared" si="20"/>
        <v>0</v>
      </c>
      <c r="Q19" s="16">
        <f t="shared" si="8"/>
        <v>0</v>
      </c>
      <c r="R19" s="16"/>
      <c r="S19" s="27">
        <v>3.9414634146341458</v>
      </c>
      <c r="T19" s="2"/>
      <c r="U19" s="21"/>
      <c r="V19" s="22"/>
      <c r="W19" s="2">
        <v>1</v>
      </c>
      <c r="X19" s="23">
        <f t="shared" si="9"/>
        <v>1</v>
      </c>
      <c r="Y19" s="24">
        <f t="shared" si="10"/>
        <v>4.04</v>
      </c>
      <c r="Z19" s="2">
        <v>0</v>
      </c>
      <c r="AA19" s="2" t="s">
        <v>64</v>
      </c>
      <c r="AB19" s="25">
        <f t="shared" si="11"/>
        <v>-0.48</v>
      </c>
      <c r="AC19" s="26">
        <v>0.42332175925925924</v>
      </c>
      <c r="AD19" s="24">
        <f t="shared" si="12"/>
        <v>-0.60958333333333325</v>
      </c>
      <c r="AE19" s="24">
        <v>-25.74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SKUs!B2:BZ3000""),48,false),"""")*-1"),-31.27)</f>
        <v>-31.27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2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3"/>
        <v>#DIV/0!</v>
      </c>
      <c r="I20" s="17" t="e">
        <f t="shared" si="4"/>
        <v>#DIV/0!</v>
      </c>
      <c r="J20" s="15">
        <f t="shared" si="1"/>
        <v>0</v>
      </c>
      <c r="K20" s="15" t="e">
        <f t="shared" si="5"/>
        <v>#DIV/0!</v>
      </c>
      <c r="L20" s="16">
        <v>0</v>
      </c>
      <c r="M20" s="18" t="str">
        <f t="shared" si="6"/>
        <v>-</v>
      </c>
      <c r="N20" s="16">
        <v>0</v>
      </c>
      <c r="O20" s="19">
        <f t="shared" ref="O20:P20" si="21">D20/7</f>
        <v>0</v>
      </c>
      <c r="P20" s="19">
        <f t="shared" si="21"/>
        <v>0</v>
      </c>
      <c r="Q20" s="16" t="e">
        <f t="shared" si="8"/>
        <v>#DIV/0!</v>
      </c>
      <c r="R20" s="16"/>
      <c r="S20" s="27">
        <v>12.625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64</v>
      </c>
      <c r="AB20" s="25">
        <f t="shared" si="11"/>
        <v>-0.48</v>
      </c>
      <c r="AC20" s="26">
        <v>0.42332175925925924</v>
      </c>
      <c r="AD20" s="24">
        <f t="shared" si="12"/>
        <v>0</v>
      </c>
      <c r="AE20" s="24">
        <v>-25.74</v>
      </c>
      <c r="AF20" s="24">
        <v>-31.27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2"/>
        <v xml:space="preserve"> - </v>
      </c>
      <c r="D21" s="16">
        <v>0</v>
      </c>
      <c r="E21" s="16">
        <v>0</v>
      </c>
      <c r="F21" s="15">
        <v>0</v>
      </c>
      <c r="G21" s="15">
        <v>-2.4700000000000002</v>
      </c>
      <c r="H21" s="17" t="e">
        <f t="shared" si="3"/>
        <v>#DIV/0!</v>
      </c>
      <c r="I21" s="17" t="e">
        <f t="shared" si="4"/>
        <v>#DIV/0!</v>
      </c>
      <c r="J21" s="15">
        <f t="shared" si="1"/>
        <v>-2.4700000000000002</v>
      </c>
      <c r="K21" s="15" t="e">
        <f t="shared" si="5"/>
        <v>#DIV/0!</v>
      </c>
      <c r="L21" s="16">
        <v>0</v>
      </c>
      <c r="M21" s="18" t="str">
        <f t="shared" si="6"/>
        <v>-</v>
      </c>
      <c r="N21" s="16">
        <v>1</v>
      </c>
      <c r="O21" s="19">
        <f t="shared" ref="O21:P21" si="22">D21/7</f>
        <v>0</v>
      </c>
      <c r="P21" s="19">
        <f t="shared" si="22"/>
        <v>0</v>
      </c>
      <c r="Q21" s="16" t="e">
        <f t="shared" si="8"/>
        <v>#DIV/0!</v>
      </c>
      <c r="R21" s="16"/>
      <c r="S21" s="27">
        <v>134.66666666666671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64</v>
      </c>
      <c r="AB21" s="25">
        <f t="shared" si="11"/>
        <v>-0.48</v>
      </c>
      <c r="AC21" s="26">
        <v>0.42332175925925924</v>
      </c>
      <c r="AD21" s="24">
        <f t="shared" si="12"/>
        <v>0</v>
      </c>
      <c r="AE21" s="24">
        <v>-25.74</v>
      </c>
      <c r="AF21" s="24">
        <v>-31.27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2"/>
        <v xml:space="preserve"> - </v>
      </c>
      <c r="D22" s="16">
        <v>0</v>
      </c>
      <c r="E22" s="16">
        <v>0</v>
      </c>
      <c r="F22" s="15">
        <v>0</v>
      </c>
      <c r="G22" s="15">
        <v>-76.129999999999981</v>
      </c>
      <c r="H22" s="17" t="e">
        <f t="shared" si="3"/>
        <v>#DIV/0!</v>
      </c>
      <c r="I22" s="17" t="e">
        <f t="shared" ca="1" si="4"/>
        <v>#DIV/0!</v>
      </c>
      <c r="J22" s="15">
        <f t="shared" ca="1" si="1"/>
        <v>-76.129999999999981</v>
      </c>
      <c r="K22" s="15" t="e">
        <f t="shared" ca="1" si="5"/>
        <v>#DIV/0!</v>
      </c>
      <c r="L22" s="16">
        <v>0</v>
      </c>
      <c r="M22" s="18" t="str">
        <f t="shared" si="6"/>
        <v>-</v>
      </c>
      <c r="N22" s="16">
        <v>1</v>
      </c>
      <c r="O22" s="19">
        <f t="shared" ref="O22:P22" si="23">D22/7</f>
        <v>0</v>
      </c>
      <c r="P22" s="19">
        <f t="shared" si="23"/>
        <v>0</v>
      </c>
      <c r="Q22" s="16" t="e">
        <f t="shared" si="8"/>
        <v>#DIV/0!</v>
      </c>
      <c r="R22" s="16"/>
      <c r="S22" s="27">
        <v>12.625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64</v>
      </c>
      <c r="AB22" s="25">
        <f t="shared" si="11"/>
        <v>-0.48</v>
      </c>
      <c r="AC22" s="26">
        <v>0.42332175925925924</v>
      </c>
      <c r="AD22" s="24">
        <f t="shared" si="12"/>
        <v>0</v>
      </c>
      <c r="AE22" s="24">
        <v>-25.74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SKUs!B2:BZ3000""),48,false),"""")*-1"),-31.27)</f>
        <v>-31.27</v>
      </c>
      <c r="AG22" s="24">
        <v>0</v>
      </c>
    </row>
    <row r="23" spans="1:33" ht="15.75" customHeight="1">
      <c r="A23" s="2" t="s">
        <v>51</v>
      </c>
      <c r="B23" s="2"/>
      <c r="C23" s="15">
        <f t="shared" si="2"/>
        <v>119.99</v>
      </c>
      <c r="D23" s="16">
        <v>1</v>
      </c>
      <c r="E23" s="16">
        <v>0</v>
      </c>
      <c r="F23" s="15">
        <v>119.99</v>
      </c>
      <c r="G23" s="15">
        <v>-34.229999999999997</v>
      </c>
      <c r="H23" s="17">
        <f t="shared" si="3"/>
        <v>0.28527377281440119</v>
      </c>
      <c r="I23" s="17">
        <f t="shared" si="4"/>
        <v>8.4523015806872714E-2</v>
      </c>
      <c r="J23" s="15">
        <f t="shared" si="1"/>
        <v>10.141916666666656</v>
      </c>
      <c r="K23" s="15">
        <f t="shared" si="5"/>
        <v>10.141916666666656</v>
      </c>
      <c r="L23" s="16">
        <v>66</v>
      </c>
      <c r="M23" s="18">
        <f t="shared" si="6"/>
        <v>1.5151515151515152E-2</v>
      </c>
      <c r="N23" s="16">
        <v>0</v>
      </c>
      <c r="O23" s="19">
        <f t="shared" ref="O23:P23" si="24">D23/7</f>
        <v>0.14285714285714285</v>
      </c>
      <c r="P23" s="19">
        <f t="shared" si="24"/>
        <v>0</v>
      </c>
      <c r="Q23" s="16">
        <f t="shared" si="8"/>
        <v>0</v>
      </c>
      <c r="R23" s="16"/>
      <c r="S23" s="27">
        <v>0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64</v>
      </c>
      <c r="AB23" s="25">
        <f t="shared" si="11"/>
        <v>-0.48</v>
      </c>
      <c r="AC23" s="26">
        <v>0.42332175925925924</v>
      </c>
      <c r="AD23" s="24">
        <f t="shared" si="12"/>
        <v>-0.60958333333333325</v>
      </c>
      <c r="AE23" s="24">
        <v>-25.74</v>
      </c>
      <c r="AF23" s="24">
        <v>-31.27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2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3"/>
        <v>#DIV/0!</v>
      </c>
      <c r="I24" s="17" t="e">
        <f t="shared" si="4"/>
        <v>#DIV/0!</v>
      </c>
      <c r="J24" s="15">
        <f t="shared" si="1"/>
        <v>0</v>
      </c>
      <c r="K24" s="15" t="e">
        <f t="shared" si="5"/>
        <v>#DIV/0!</v>
      </c>
      <c r="L24" s="16">
        <v>0</v>
      </c>
      <c r="M24" s="18" t="str">
        <f t="shared" si="6"/>
        <v>-</v>
      </c>
      <c r="N24" s="16">
        <v>0</v>
      </c>
      <c r="O24" s="19">
        <f t="shared" ref="O24:P24" si="25">D24/7</f>
        <v>0</v>
      </c>
      <c r="P24" s="19">
        <f t="shared" si="25"/>
        <v>0</v>
      </c>
      <c r="Q24" s="16" t="e">
        <f t="shared" si="8"/>
        <v>#DIV/0!</v>
      </c>
      <c r="R24" s="16"/>
      <c r="S24" s="27">
        <v>0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64</v>
      </c>
      <c r="AB24" s="25">
        <f t="shared" si="11"/>
        <v>-0.48</v>
      </c>
      <c r="AC24" s="26">
        <v>0.42332175925925924</v>
      </c>
      <c r="AD24" s="24">
        <f t="shared" si="12"/>
        <v>0</v>
      </c>
      <c r="AE24" s="24">
        <v>-25.74</v>
      </c>
      <c r="AF24" s="24">
        <v>-31.27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2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3"/>
        <v>#DIV/0!</v>
      </c>
      <c r="I25" s="17" t="e">
        <f t="shared" si="4"/>
        <v>#DIV/0!</v>
      </c>
      <c r="J25" s="15">
        <f t="shared" si="1"/>
        <v>0</v>
      </c>
      <c r="K25" s="15" t="e">
        <f t="shared" si="5"/>
        <v>#DIV/0!</v>
      </c>
      <c r="L25" s="16">
        <v>0</v>
      </c>
      <c r="M25" s="18" t="str">
        <f t="shared" si="6"/>
        <v>-</v>
      </c>
      <c r="N25" s="16">
        <v>0</v>
      </c>
      <c r="O25" s="19">
        <f t="shared" ref="O25:P25" si="26">D25/7</f>
        <v>0</v>
      </c>
      <c r="P25" s="19">
        <f t="shared" si="26"/>
        <v>0</v>
      </c>
      <c r="Q25" s="16" t="e">
        <f t="shared" si="8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64</v>
      </c>
      <c r="AB25" s="25">
        <f t="shared" si="11"/>
        <v>-0.48</v>
      </c>
      <c r="AC25" s="26">
        <v>0.42332175925925924</v>
      </c>
      <c r="AD25" s="24">
        <f t="shared" si="12"/>
        <v>0</v>
      </c>
      <c r="AE25" s="24">
        <v>-25.74</v>
      </c>
      <c r="AF25" s="24">
        <v>-31.27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2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3"/>
        <v>#DIV/0!</v>
      </c>
      <c r="I26" s="17" t="e">
        <f t="shared" si="4"/>
        <v>#DIV/0!</v>
      </c>
      <c r="J26" s="15">
        <f t="shared" si="1"/>
        <v>0</v>
      </c>
      <c r="K26" s="15" t="e">
        <f t="shared" si="5"/>
        <v>#DIV/0!</v>
      </c>
      <c r="L26" s="16">
        <v>0</v>
      </c>
      <c r="M26" s="18" t="str">
        <f t="shared" si="6"/>
        <v>-</v>
      </c>
      <c r="N26" s="16">
        <v>0</v>
      </c>
      <c r="O26" s="19">
        <f t="shared" ref="O26:P26" si="27">D26/7</f>
        <v>0</v>
      </c>
      <c r="P26" s="19">
        <f t="shared" si="27"/>
        <v>0</v>
      </c>
      <c r="Q26" s="16" t="e">
        <f t="shared" si="8"/>
        <v>#DIV/0!</v>
      </c>
      <c r="R26" s="16"/>
      <c r="S26" s="27">
        <v>0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64</v>
      </c>
      <c r="AB26" s="25">
        <f t="shared" si="11"/>
        <v>-0.48</v>
      </c>
      <c r="AC26" s="26">
        <v>0.42332175925925924</v>
      </c>
      <c r="AD26" s="24">
        <f t="shared" si="12"/>
        <v>0</v>
      </c>
      <c r="AE26" s="24">
        <v>-25.74</v>
      </c>
      <c r="AF26" s="24">
        <v>-31.27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2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3"/>
        <v>#DIV/0!</v>
      </c>
      <c r="I27" s="17" t="e">
        <f t="shared" si="4"/>
        <v>#DIV/0!</v>
      </c>
      <c r="J27" s="15">
        <f t="shared" si="1"/>
        <v>0</v>
      </c>
      <c r="K27" s="15" t="e">
        <f t="shared" si="5"/>
        <v>#DIV/0!</v>
      </c>
      <c r="L27" s="16">
        <v>0</v>
      </c>
      <c r="M27" s="18" t="str">
        <f t="shared" si="6"/>
        <v>-</v>
      </c>
      <c r="N27" s="16">
        <v>1</v>
      </c>
      <c r="O27" s="19">
        <f t="shared" ref="O27:P27" si="28">D27/7</f>
        <v>0</v>
      </c>
      <c r="P27" s="19">
        <f t="shared" si="28"/>
        <v>0</v>
      </c>
      <c r="Q27" s="16" t="e">
        <f t="shared" si="8"/>
        <v>#DIV/0!</v>
      </c>
      <c r="R27" s="16"/>
      <c r="S27" s="27">
        <v>4.8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64</v>
      </c>
      <c r="AB27" s="25">
        <f t="shared" si="11"/>
        <v>-0.48</v>
      </c>
      <c r="AC27" s="26">
        <v>0.42332175925925924</v>
      </c>
      <c r="AD27" s="24">
        <f t="shared" si="12"/>
        <v>0</v>
      </c>
      <c r="AE27" s="24">
        <v>-25.74</v>
      </c>
      <c r="AF27" s="24">
        <v>-31.27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2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3"/>
        <v>#DIV/0!</v>
      </c>
      <c r="I28" s="17" t="e">
        <f t="shared" si="4"/>
        <v>#DIV/0!</v>
      </c>
      <c r="J28" s="15">
        <f t="shared" si="1"/>
        <v>0</v>
      </c>
      <c r="K28" s="15" t="e">
        <f t="shared" si="5"/>
        <v>#DIV/0!</v>
      </c>
      <c r="L28" s="16">
        <v>0</v>
      </c>
      <c r="M28" s="18" t="str">
        <f t="shared" si="6"/>
        <v>-</v>
      </c>
      <c r="N28" s="16">
        <v>1</v>
      </c>
      <c r="O28" s="19">
        <f t="shared" ref="O28:P28" si="29">D28/7</f>
        <v>0</v>
      </c>
      <c r="P28" s="19">
        <f t="shared" si="29"/>
        <v>0</v>
      </c>
      <c r="Q28" s="16" t="e">
        <f t="shared" si="8"/>
        <v>#DIV/0!</v>
      </c>
      <c r="R28" s="16"/>
      <c r="S28" s="27">
        <v>4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64</v>
      </c>
      <c r="AB28" s="25">
        <f t="shared" si="11"/>
        <v>-0.48</v>
      </c>
      <c r="AC28" s="26">
        <v>0.42332175925925924</v>
      </c>
      <c r="AD28" s="24">
        <f t="shared" si="12"/>
        <v>0</v>
      </c>
      <c r="AE28" s="24">
        <v>-25.74</v>
      </c>
      <c r="AF28" s="24">
        <v>-31.27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2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3"/>
        <v>#DIV/0!</v>
      </c>
      <c r="I29" s="17" t="e">
        <f t="shared" si="4"/>
        <v>#DIV/0!</v>
      </c>
      <c r="J29" s="15">
        <f t="shared" si="1"/>
        <v>0</v>
      </c>
      <c r="K29" s="15" t="e">
        <f t="shared" si="5"/>
        <v>#DIV/0!</v>
      </c>
      <c r="L29" s="16">
        <v>0</v>
      </c>
      <c r="M29" s="18" t="str">
        <f t="shared" si="6"/>
        <v>-</v>
      </c>
      <c r="N29" s="16">
        <v>1</v>
      </c>
      <c r="O29" s="19">
        <f t="shared" ref="O29:P29" si="30">D29/7</f>
        <v>0</v>
      </c>
      <c r="P29" s="19">
        <f t="shared" si="30"/>
        <v>0</v>
      </c>
      <c r="Q29" s="16" t="e">
        <f t="shared" si="8"/>
        <v>#DIV/0!</v>
      </c>
      <c r="R29" s="16"/>
      <c r="S29" s="27">
        <v>3.2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64</v>
      </c>
      <c r="AB29" s="25">
        <f t="shared" si="11"/>
        <v>-0.48</v>
      </c>
      <c r="AC29" s="26">
        <v>0.42332175925925924</v>
      </c>
      <c r="AD29" s="24">
        <f t="shared" si="12"/>
        <v>0</v>
      </c>
      <c r="AE29" s="24">
        <v>-25.74</v>
      </c>
      <c r="AF29" s="24">
        <v>-31.27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2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3"/>
        <v>#DIV/0!</v>
      </c>
      <c r="I30" s="17" t="e">
        <f t="shared" si="4"/>
        <v>#DIV/0!</v>
      </c>
      <c r="J30" s="15">
        <f t="shared" si="1"/>
        <v>0</v>
      </c>
      <c r="K30" s="15" t="e">
        <f t="shared" si="5"/>
        <v>#DIV/0!</v>
      </c>
      <c r="L30" s="16">
        <v>0</v>
      </c>
      <c r="M30" s="18" t="str">
        <f t="shared" si="6"/>
        <v>-</v>
      </c>
      <c r="N30" s="16">
        <v>1</v>
      </c>
      <c r="O30" s="19">
        <f t="shared" ref="O30:P30" si="31">D30/7</f>
        <v>0</v>
      </c>
      <c r="P30" s="19">
        <f t="shared" si="31"/>
        <v>0</v>
      </c>
      <c r="Q30" s="16" t="e">
        <f t="shared" si="8"/>
        <v>#DIV/0!</v>
      </c>
      <c r="R30" s="16"/>
      <c r="S30" s="27">
        <v>2.4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64</v>
      </c>
      <c r="AB30" s="25">
        <f t="shared" si="11"/>
        <v>-0.48</v>
      </c>
      <c r="AC30" s="26">
        <v>0.42332175925925924</v>
      </c>
      <c r="AD30" s="24">
        <f t="shared" si="12"/>
        <v>0</v>
      </c>
      <c r="AE30" s="24">
        <v>-25.74</v>
      </c>
      <c r="AF30" s="24">
        <v>-31.27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2"/>
        <v xml:space="preserve"> - </v>
      </c>
      <c r="D31" s="16">
        <v>0</v>
      </c>
      <c r="E31" s="16">
        <v>1</v>
      </c>
      <c r="F31" s="15">
        <v>0</v>
      </c>
      <c r="G31" s="15">
        <v>0</v>
      </c>
      <c r="H31" s="17" t="e">
        <f t="shared" ref="H31" si="32">G31/F31*-1</f>
        <v>#DIV/0!</v>
      </c>
      <c r="I31" s="17" t="e">
        <f t="shared" ref="I31" si="33">J31/F31</f>
        <v>#DIV/0!</v>
      </c>
      <c r="J31" s="35">
        <f t="shared" ref="J31" si="34">F31*0.85+G31+AF31*D31+D31*AE31+AG31+AD31</f>
        <v>0</v>
      </c>
      <c r="K31" s="35" t="e">
        <f t="shared" ref="K31" si="35">J31/D31</f>
        <v>#DIV/0!</v>
      </c>
      <c r="L31" s="16">
        <v>0</v>
      </c>
      <c r="M31" s="18" t="str">
        <f t="shared" si="6"/>
        <v>-</v>
      </c>
      <c r="N31" s="16">
        <v>1</v>
      </c>
      <c r="O31" s="19">
        <f t="shared" ref="O31" si="36">D31/7</f>
        <v>0</v>
      </c>
      <c r="P31" s="19">
        <f t="shared" ref="P31" si="37">E31/7</f>
        <v>0.14285714285714285</v>
      </c>
      <c r="Q31" s="16">
        <f t="shared" ref="Q31" si="38">ROUNDDOWN(N31/(O31+P31),0)</f>
        <v>7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39">IFERROR(W31/D31,0)</f>
        <v>0</v>
      </c>
      <c r="Y31" s="24">
        <f t="shared" ref="Y31" si="40">IFERROR(G31/(W31+Z31)*-1,0)</f>
        <v>0</v>
      </c>
      <c r="Z31" s="2">
        <v>0</v>
      </c>
      <c r="AA31" s="2" t="s">
        <v>64</v>
      </c>
      <c r="AB31" s="25">
        <f t="shared" si="11"/>
        <v>-0.48</v>
      </c>
      <c r="AC31" s="26">
        <v>0.42332175925925924</v>
      </c>
      <c r="AD31" s="24">
        <f t="shared" si="12"/>
        <v>0</v>
      </c>
      <c r="AE31" s="24">
        <v>-25.74</v>
      </c>
      <c r="AF31" s="24">
        <v>-31.27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117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9.72022625882353</v>
      </c>
      <c r="D3" s="6">
        <f>SUM(D4:D99766)</f>
        <v>7</v>
      </c>
      <c r="E3" s="6"/>
      <c r="F3" s="5">
        <f t="shared" ref="F3:G3" si="0">SUM(F4:F99766)</f>
        <v>104.92999999999999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0.32730236824549697</v>
      </c>
      <c r="J3" s="5">
        <f ca="1">SUM(J4:J99766)</f>
        <v>34.343837499999992</v>
      </c>
      <c r="K3" s="5">
        <f t="shared" ref="K3:K30" ca="1" si="3">J3/D3</f>
        <v>4.9062624999999986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SKUs!B2:BZ3000""),48,FALSE),"""")*-1"),-3.31219232)</f>
        <v>-3.3121923199999999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14.99</v>
      </c>
      <c r="D4" s="16">
        <v>6</v>
      </c>
      <c r="E4" s="16">
        <v>0</v>
      </c>
      <c r="F4" s="15">
        <v>89.94</v>
      </c>
      <c r="G4" s="15">
        <v>0</v>
      </c>
      <c r="H4" s="17">
        <f t="shared" si="1"/>
        <v>0</v>
      </c>
      <c r="I4" s="17">
        <f t="shared" si="2"/>
        <v>0.33331971314209463</v>
      </c>
      <c r="J4" s="15">
        <f t="shared" ref="J4:J30" si="5">F4*0.85+G4+AF4*D4+D4*AE4+AG4+AD4</f>
        <v>29.978774999999992</v>
      </c>
      <c r="K4" s="15">
        <f t="shared" si="3"/>
        <v>4.9964624999999989</v>
      </c>
      <c r="L4" s="16">
        <v>11</v>
      </c>
      <c r="M4" s="18">
        <f t="shared" ref="M4:M31" si="6">IFERROR(D4/L4,"-")</f>
        <v>0.54545454545454541</v>
      </c>
      <c r="N4" s="16">
        <v>0</v>
      </c>
      <c r="O4" s="19">
        <f t="shared" ref="O4:P4" si="7">D4/7</f>
        <v>0.8571428571428571</v>
      </c>
      <c r="P4" s="19">
        <f t="shared" si="7"/>
        <v>0</v>
      </c>
      <c r="Q4" s="16">
        <f t="shared" ref="Q4:Q30" si="8">ROUNDDOWN(N4/(O4+P4),0)</f>
        <v>0</v>
      </c>
      <c r="R4" s="16"/>
      <c r="S4" s="20">
        <v>1.95604395604395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3.6249999999999998E-2</v>
      </c>
      <c r="AD4" s="24">
        <f t="shared" ref="AD4:AD31" si="12">IFERROR(AB4*AC4*D4*3,0)</f>
        <v>-0.45022499999999999</v>
      </c>
      <c r="AE4" s="24">
        <v>-4.9000000000000004</v>
      </c>
      <c r="AF4" s="24">
        <v>-2.77</v>
      </c>
      <c r="AG4" s="24">
        <v>0</v>
      </c>
    </row>
    <row r="5" spans="1:33" ht="15.75" customHeight="1">
      <c r="A5" s="2" t="s">
        <v>32</v>
      </c>
      <c r="B5" s="2"/>
      <c r="C5" s="15" t="str">
        <f t="shared" si="4"/>
        <v xml:space="preserve"> - </v>
      </c>
      <c r="D5" s="16">
        <v>0</v>
      </c>
      <c r="E5" s="16">
        <v>0</v>
      </c>
      <c r="F5" s="15">
        <v>0</v>
      </c>
      <c r="G5" s="15">
        <v>0</v>
      </c>
      <c r="H5" s="17" t="e">
        <f t="shared" si="1"/>
        <v>#DIV/0!</v>
      </c>
      <c r="I5" s="17" t="e">
        <f t="shared" si="2"/>
        <v>#DIV/0!</v>
      </c>
      <c r="J5" s="15">
        <f t="shared" si="5"/>
        <v>0</v>
      </c>
      <c r="K5" s="15" t="e">
        <f t="shared" si="3"/>
        <v>#DIV/0!</v>
      </c>
      <c r="L5" s="16">
        <v>0</v>
      </c>
      <c r="M5" s="18" t="str">
        <f t="shared" si="6"/>
        <v>-</v>
      </c>
      <c r="N5" s="16">
        <v>0</v>
      </c>
      <c r="O5" s="19">
        <f t="shared" ref="O5:P5" si="13">D5/7</f>
        <v>0</v>
      </c>
      <c r="P5" s="19">
        <f t="shared" si="13"/>
        <v>0</v>
      </c>
      <c r="Q5" s="16" t="e">
        <f t="shared" si="8"/>
        <v>#DIV/0!</v>
      </c>
      <c r="R5" s="16"/>
      <c r="S5" s="20">
        <v>2.6969696969696901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3.6249999999999998E-2</v>
      </c>
      <c r="AD5" s="24">
        <f t="shared" si="12"/>
        <v>0</v>
      </c>
      <c r="AE5" s="24">
        <v>-4.9000000000000004</v>
      </c>
      <c r="AF5" s="24">
        <v>-2.77</v>
      </c>
      <c r="AG5" s="24">
        <v>0</v>
      </c>
    </row>
    <row r="6" spans="1:33" ht="15.75" customHeight="1">
      <c r="A6" s="2" t="s">
        <v>33</v>
      </c>
      <c r="B6" s="2"/>
      <c r="C6" s="15" t="str">
        <f t="shared" si="4"/>
        <v xml:space="preserve"> - </v>
      </c>
      <c r="D6" s="16">
        <v>0</v>
      </c>
      <c r="E6" s="16">
        <v>0</v>
      </c>
      <c r="F6" s="15">
        <v>0</v>
      </c>
      <c r="G6" s="15">
        <v>0</v>
      </c>
      <c r="H6" s="17" t="e">
        <f t="shared" si="1"/>
        <v>#DIV/0!</v>
      </c>
      <c r="I6" s="17" t="e">
        <f t="shared" si="2"/>
        <v>#DIV/0!</v>
      </c>
      <c r="J6" s="15">
        <f t="shared" si="5"/>
        <v>0</v>
      </c>
      <c r="K6" s="15" t="e">
        <f t="shared" si="3"/>
        <v>#DIV/0!</v>
      </c>
      <c r="L6" s="16">
        <v>0</v>
      </c>
      <c r="M6" s="18" t="str">
        <f t="shared" si="6"/>
        <v>-</v>
      </c>
      <c r="N6" s="16">
        <v>0</v>
      </c>
      <c r="O6" s="19">
        <f t="shared" ref="O6:P6" si="14">D6/7</f>
        <v>0</v>
      </c>
      <c r="P6" s="19">
        <f t="shared" si="14"/>
        <v>0</v>
      </c>
      <c r="Q6" s="16" t="e">
        <f t="shared" si="8"/>
        <v>#DIV/0!</v>
      </c>
      <c r="R6" s="16"/>
      <c r="S6" s="20">
        <v>0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0</v>
      </c>
      <c r="AD6" s="24">
        <f t="shared" si="12"/>
        <v>0</v>
      </c>
      <c r="AE6" s="24">
        <v>0</v>
      </c>
      <c r="AF6" s="24">
        <v>-2.77</v>
      </c>
      <c r="AG6" s="24">
        <v>0</v>
      </c>
    </row>
    <row r="7" spans="1:33" ht="15.75" customHeight="1">
      <c r="A7" s="2" t="s">
        <v>34</v>
      </c>
      <c r="B7" s="2"/>
      <c r="C7" s="15" t="str">
        <f t="shared" si="4"/>
        <v xml:space="preserve"> - </v>
      </c>
      <c r="D7" s="16">
        <v>0</v>
      </c>
      <c r="E7" s="16">
        <v>0</v>
      </c>
      <c r="F7" s="15">
        <v>0</v>
      </c>
      <c r="G7" s="15">
        <v>0</v>
      </c>
      <c r="H7" s="17" t="e">
        <f t="shared" si="1"/>
        <v>#DIV/0!</v>
      </c>
      <c r="I7" s="17" t="e">
        <f t="shared" si="2"/>
        <v>#DIV/0!</v>
      </c>
      <c r="J7" s="15">
        <f t="shared" si="5"/>
        <v>0</v>
      </c>
      <c r="K7" s="15" t="e">
        <f t="shared" si="3"/>
        <v>#DIV/0!</v>
      </c>
      <c r="L7" s="16">
        <v>0</v>
      </c>
      <c r="M7" s="18" t="str">
        <f t="shared" si="6"/>
        <v>-</v>
      </c>
      <c r="N7" s="16">
        <v>0</v>
      </c>
      <c r="O7" s="19">
        <f t="shared" ref="O7:P7" si="15">D7/7</f>
        <v>0</v>
      </c>
      <c r="P7" s="19">
        <f t="shared" si="15"/>
        <v>0</v>
      </c>
      <c r="Q7" s="16" t="e">
        <f t="shared" si="8"/>
        <v>#DIV/0!</v>
      </c>
      <c r="R7" s="16"/>
      <c r="S7" s="20">
        <v>0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0</v>
      </c>
      <c r="AD7" s="24">
        <f t="shared" si="12"/>
        <v>0</v>
      </c>
      <c r="AE7" s="24">
        <v>0</v>
      </c>
      <c r="AF7" s="24">
        <v>-2.77</v>
      </c>
      <c r="AG7" s="24">
        <v>0</v>
      </c>
    </row>
    <row r="8" spans="1:33" ht="15.75" customHeight="1">
      <c r="A8" s="2" t="s">
        <v>35</v>
      </c>
      <c r="B8" s="2"/>
      <c r="C8" s="15" t="str">
        <f t="shared" si="4"/>
        <v xml:space="preserve"> - </v>
      </c>
      <c r="D8" s="16">
        <v>0</v>
      </c>
      <c r="E8" s="16">
        <v>0</v>
      </c>
      <c r="F8" s="15">
        <v>0</v>
      </c>
      <c r="G8" s="15">
        <v>0</v>
      </c>
      <c r="H8" s="17" t="e">
        <f t="shared" si="1"/>
        <v>#DIV/0!</v>
      </c>
      <c r="I8" s="17" t="e">
        <f t="shared" si="2"/>
        <v>#DIV/0!</v>
      </c>
      <c r="J8" s="15">
        <f t="shared" si="5"/>
        <v>0</v>
      </c>
      <c r="K8" s="15" t="e">
        <f t="shared" si="3"/>
        <v>#DIV/0!</v>
      </c>
      <c r="L8" s="16">
        <v>0</v>
      </c>
      <c r="M8" s="18" t="str">
        <f t="shared" si="6"/>
        <v>-</v>
      </c>
      <c r="N8" s="16">
        <v>0</v>
      </c>
      <c r="O8" s="19">
        <f t="shared" ref="O8:P8" si="16">D8/7</f>
        <v>0</v>
      </c>
      <c r="P8" s="19">
        <f t="shared" si="16"/>
        <v>0</v>
      </c>
      <c r="Q8" s="16" t="e">
        <f t="shared" si="8"/>
        <v>#DIV/0!</v>
      </c>
      <c r="R8" s="16"/>
      <c r="S8" s="20">
        <v>0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0</v>
      </c>
      <c r="AD8" s="24">
        <f t="shared" si="12"/>
        <v>0</v>
      </c>
      <c r="AE8" s="24">
        <v>-4.9000000000000004</v>
      </c>
      <c r="AF8" s="24">
        <v>-2.77</v>
      </c>
      <c r="AG8" s="24">
        <v>0</v>
      </c>
    </row>
    <row r="9" spans="1:33" ht="15.75" customHeight="1">
      <c r="A9" s="2" t="s">
        <v>36</v>
      </c>
      <c r="B9" s="2"/>
      <c r="C9" s="15" t="str">
        <f t="shared" si="4"/>
        <v xml:space="preserve"> - </v>
      </c>
      <c r="D9" s="16">
        <v>0</v>
      </c>
      <c r="E9" s="16">
        <v>0</v>
      </c>
      <c r="F9" s="15">
        <v>0</v>
      </c>
      <c r="G9" s="15">
        <v>0</v>
      </c>
      <c r="H9" s="17" t="e">
        <f t="shared" si="1"/>
        <v>#DIV/0!</v>
      </c>
      <c r="I9" s="17" t="e">
        <f t="shared" si="2"/>
        <v>#DIV/0!</v>
      </c>
      <c r="J9" s="15">
        <f t="shared" si="5"/>
        <v>0</v>
      </c>
      <c r="K9" s="15" t="e">
        <f t="shared" si="3"/>
        <v>#DIV/0!</v>
      </c>
      <c r="L9" s="16">
        <v>0</v>
      </c>
      <c r="M9" s="18" t="str">
        <f t="shared" si="6"/>
        <v>-</v>
      </c>
      <c r="N9" s="16">
        <v>0</v>
      </c>
      <c r="O9" s="19">
        <f t="shared" ref="O9:P9" si="17">D9/7</f>
        <v>0</v>
      </c>
      <c r="P9" s="19">
        <f t="shared" si="17"/>
        <v>0</v>
      </c>
      <c r="Q9" s="16" t="e">
        <f t="shared" si="8"/>
        <v>#DIV/0!</v>
      </c>
      <c r="R9" s="16"/>
      <c r="S9" s="20">
        <v>0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0</v>
      </c>
      <c r="AD9" s="24">
        <f t="shared" si="12"/>
        <v>0</v>
      </c>
      <c r="AE9" s="24">
        <v>0</v>
      </c>
      <c r="AF9" s="24">
        <v>-2.77</v>
      </c>
      <c r="AG9" s="24">
        <v>0</v>
      </c>
    </row>
    <row r="10" spans="1:33" ht="15.75" customHeight="1">
      <c r="A10" s="2" t="s">
        <v>37</v>
      </c>
      <c r="B10" s="2"/>
      <c r="C10" s="15" t="str">
        <f t="shared" si="4"/>
        <v xml:space="preserve"> - </v>
      </c>
      <c r="D10" s="16">
        <v>0</v>
      </c>
      <c r="E10" s="16">
        <v>0</v>
      </c>
      <c r="F10" s="15">
        <v>0</v>
      </c>
      <c r="G10" s="15">
        <v>0</v>
      </c>
      <c r="H10" s="17" t="e">
        <f t="shared" si="1"/>
        <v>#DIV/0!</v>
      </c>
      <c r="I10" s="17" t="e">
        <f t="shared" si="2"/>
        <v>#DIV/0!</v>
      </c>
      <c r="J10" s="15">
        <f t="shared" si="5"/>
        <v>0</v>
      </c>
      <c r="K10" s="15" t="e">
        <f t="shared" si="3"/>
        <v>#DIV/0!</v>
      </c>
      <c r="L10" s="16">
        <v>0</v>
      </c>
      <c r="M10" s="18" t="str">
        <f t="shared" si="6"/>
        <v>-</v>
      </c>
      <c r="N10" s="16">
        <v>0</v>
      </c>
      <c r="O10" s="19">
        <f t="shared" ref="O10:P10" si="18">D10/7</f>
        <v>0</v>
      </c>
      <c r="P10" s="19">
        <f t="shared" si="18"/>
        <v>0</v>
      </c>
      <c r="Q10" s="16" t="e">
        <f t="shared" si="8"/>
        <v>#DIV/0!</v>
      </c>
      <c r="R10" s="16"/>
      <c r="S10" s="20">
        <v>0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3.6249999999999998E-2</v>
      </c>
      <c r="AD10" s="24">
        <f t="shared" si="12"/>
        <v>0</v>
      </c>
      <c r="AE10" s="24">
        <v>-4.9000000000000004</v>
      </c>
      <c r="AF10" s="24">
        <v>-2.77</v>
      </c>
      <c r="AG10" s="24">
        <v>0</v>
      </c>
    </row>
    <row r="11" spans="1:33" ht="15.75" customHeight="1">
      <c r="A11" s="2" t="s">
        <v>38</v>
      </c>
      <c r="B11" s="2"/>
      <c r="C11" s="15" t="str">
        <f t="shared" si="4"/>
        <v xml:space="preserve"> - </v>
      </c>
      <c r="D11" s="16">
        <v>0</v>
      </c>
      <c r="E11" s="16">
        <v>0</v>
      </c>
      <c r="F11" s="15">
        <v>0</v>
      </c>
      <c r="G11" s="15">
        <v>0</v>
      </c>
      <c r="H11" s="17" t="e">
        <f t="shared" si="1"/>
        <v>#DIV/0!</v>
      </c>
      <c r="I11" s="17" t="e">
        <f t="shared" si="2"/>
        <v>#DIV/0!</v>
      </c>
      <c r="J11" s="15">
        <f t="shared" si="5"/>
        <v>0</v>
      </c>
      <c r="K11" s="15" t="e">
        <f t="shared" si="3"/>
        <v>#DIV/0!</v>
      </c>
      <c r="L11" s="16">
        <v>0</v>
      </c>
      <c r="M11" s="18" t="str">
        <f t="shared" si="6"/>
        <v>-</v>
      </c>
      <c r="N11" s="16">
        <v>0</v>
      </c>
      <c r="O11" s="19">
        <f t="shared" ref="O11:P11" si="19">D11/7</f>
        <v>0</v>
      </c>
      <c r="P11" s="19">
        <f t="shared" si="19"/>
        <v>0</v>
      </c>
      <c r="Q11" s="16" t="e">
        <f t="shared" si="8"/>
        <v>#DIV/0!</v>
      </c>
      <c r="R11" s="16"/>
      <c r="S11" s="20">
        <v>0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3.6249999999999998E-2</v>
      </c>
      <c r="AD11" s="24">
        <f t="shared" si="12"/>
        <v>0</v>
      </c>
      <c r="AE11" s="24">
        <v>-4.9000000000000004</v>
      </c>
      <c r="AF11" s="24">
        <v>-2.77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0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0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3.6249999999999998E-2</v>
      </c>
      <c r="AD12" s="24">
        <f t="shared" si="12"/>
        <v>0</v>
      </c>
      <c r="AE12" s="24">
        <v>-4.9000000000000004</v>
      </c>
      <c r="AF12" s="24">
        <v>-2.77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0</v>
      </c>
      <c r="M13" s="18" t="str">
        <f t="shared" si="6"/>
        <v>-</v>
      </c>
      <c r="N13" s="16">
        <v>0</v>
      </c>
      <c r="O13" s="19">
        <f t="shared" ref="O13:P13" si="21">D13/7</f>
        <v>0</v>
      </c>
      <c r="P13" s="19">
        <f t="shared" si="21"/>
        <v>0</v>
      </c>
      <c r="Q13" s="16" t="e">
        <f t="shared" si="8"/>
        <v>#DIV/0!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3.6249999999999998E-2</v>
      </c>
      <c r="AD13" s="24">
        <f t="shared" si="12"/>
        <v>0</v>
      </c>
      <c r="AE13" s="24">
        <v>-4.9000000000000004</v>
      </c>
      <c r="AF13" s="24">
        <v>-2.77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0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3.6249999999999998E-2</v>
      </c>
      <c r="AD14" s="24">
        <f t="shared" si="12"/>
        <v>0</v>
      </c>
      <c r="AE14" s="24">
        <v>-4.9000000000000004</v>
      </c>
      <c r="AF14" s="24">
        <v>-2.77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0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0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3.6249999999999998E-2</v>
      </c>
      <c r="AD15" s="24">
        <f t="shared" si="12"/>
        <v>0</v>
      </c>
      <c r="AE15" s="24">
        <v>-4.9000000000000004</v>
      </c>
      <c r="AF15" s="24">
        <v>-2.77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0</v>
      </c>
      <c r="O16" s="19">
        <f t="shared" ref="O16:P16" si="24">D16/7</f>
        <v>0</v>
      </c>
      <c r="P16" s="19">
        <f t="shared" si="24"/>
        <v>0</v>
      </c>
      <c r="Q16" s="16" t="e">
        <f t="shared" si="8"/>
        <v>#DIV/0!</v>
      </c>
      <c r="R16" s="16"/>
      <c r="S16" s="27">
        <v>0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3.6249999999999998E-2</v>
      </c>
      <c r="AD16" s="24">
        <f t="shared" si="12"/>
        <v>0</v>
      </c>
      <c r="AE16" s="24">
        <v>-4.9000000000000004</v>
      </c>
      <c r="AF16" s="24">
        <v>-2.77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0</v>
      </c>
      <c r="O17" s="19">
        <f t="shared" ref="O17:P17" si="25">D17/7</f>
        <v>0</v>
      </c>
      <c r="P17" s="19">
        <f t="shared" si="25"/>
        <v>0</v>
      </c>
      <c r="Q17" s="16" t="e">
        <f t="shared" si="8"/>
        <v>#DIV/0!</v>
      </c>
      <c r="R17" s="16"/>
      <c r="S17" s="27">
        <v>0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3.6249999999999998E-2</v>
      </c>
      <c r="AD17" s="24">
        <f t="shared" si="12"/>
        <v>0</v>
      </c>
      <c r="AE17" s="24">
        <v>-4.9000000000000004</v>
      </c>
      <c r="AF17" s="24">
        <v>-2.77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1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0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3.6249999999999998E-2</v>
      </c>
      <c r="AD18" s="24">
        <f t="shared" si="12"/>
        <v>0</v>
      </c>
      <c r="AE18" s="24">
        <v>-4.9000000000000004</v>
      </c>
      <c r="AF18" s="24">
        <v>-2.77</v>
      </c>
      <c r="AG18" s="24">
        <v>0</v>
      </c>
    </row>
    <row r="19" spans="1:33" ht="15.75" customHeight="1">
      <c r="A19" s="2" t="s">
        <v>47</v>
      </c>
      <c r="B19" s="2"/>
      <c r="C19" s="15" t="str">
        <f t="shared" si="4"/>
        <v xml:space="preserve"> - </v>
      </c>
      <c r="D19" s="28">
        <v>0</v>
      </c>
      <c r="E19" s="16">
        <v>0</v>
      </c>
      <c r="F19" s="15">
        <v>0</v>
      </c>
      <c r="G19" s="15">
        <v>0</v>
      </c>
      <c r="H19" s="17" t="e">
        <f t="shared" si="1"/>
        <v>#DIV/0!</v>
      </c>
      <c r="I19" s="17" t="e">
        <f t="shared" ca="1" si="2"/>
        <v>#DIV/0!</v>
      </c>
      <c r="J19" s="15">
        <f t="shared" ca="1" si="5"/>
        <v>0</v>
      </c>
      <c r="K19" s="15" t="e">
        <f t="shared" ca="1" si="3"/>
        <v>#DIV/0!</v>
      </c>
      <c r="L19" s="16">
        <v>0</v>
      </c>
      <c r="M19" s="18" t="str">
        <f t="shared" si="6"/>
        <v>-</v>
      </c>
      <c r="N19" s="16">
        <v>0</v>
      </c>
      <c r="O19" s="19">
        <f t="shared" ref="O19:P19" si="27">D19/7</f>
        <v>0</v>
      </c>
      <c r="P19" s="19">
        <f t="shared" si="27"/>
        <v>0</v>
      </c>
      <c r="Q19" s="16" t="e">
        <f t="shared" si="8"/>
        <v>#DIV/0!</v>
      </c>
      <c r="R19" s="16"/>
      <c r="S19" s="27">
        <v>0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3.6249999999999998E-2</v>
      </c>
      <c r="AD19" s="24">
        <f t="shared" si="12"/>
        <v>0</v>
      </c>
      <c r="AE19" s="24">
        <v>-4.9000000000000004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SKUs!B2:BZ3000""),48,false),"""")*-1"),-3.31219232)</f>
        <v>-3.3121923199999999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1</v>
      </c>
      <c r="O20" s="19">
        <f t="shared" ref="O20:P20" si="28">D20/7</f>
        <v>0</v>
      </c>
      <c r="P20" s="19">
        <f t="shared" si="28"/>
        <v>0</v>
      </c>
      <c r="Q20" s="16" t="e">
        <f t="shared" si="8"/>
        <v>#DIV/0!</v>
      </c>
      <c r="R20" s="16"/>
      <c r="S20" s="27">
        <v>0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3.6249999999999998E-2</v>
      </c>
      <c r="AD20" s="24">
        <f t="shared" si="12"/>
        <v>0</v>
      </c>
      <c r="AE20" s="24">
        <v>-4.9000000000000004</v>
      </c>
      <c r="AF20" s="24">
        <v>-2.8513999999999999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1</v>
      </c>
      <c r="O21" s="19">
        <f t="shared" ref="O21:P21" si="29">D21/7</f>
        <v>0</v>
      </c>
      <c r="P21" s="19">
        <f t="shared" si="29"/>
        <v>0</v>
      </c>
      <c r="Q21" s="16" t="e">
        <f t="shared" si="8"/>
        <v>#DIV/0!</v>
      </c>
      <c r="R21" s="16"/>
      <c r="S21" s="27">
        <v>0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3.6249999999999998E-2</v>
      </c>
      <c r="AD21" s="24">
        <f t="shared" si="12"/>
        <v>0</v>
      </c>
      <c r="AE21" s="24">
        <v>-4.9000000000000004</v>
      </c>
      <c r="AF21" s="24">
        <v>-2.8513999999999999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1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3.6249999999999998E-2</v>
      </c>
      <c r="AD22" s="24">
        <f t="shared" si="12"/>
        <v>0</v>
      </c>
      <c r="AE22" s="24">
        <v>-4.9000000000000004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SKUs!B2:BZ3000""),48,false),"""")*-1"),-3.31219232)</f>
        <v>-3.3121923199999999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1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3.6249999999999998E-2</v>
      </c>
      <c r="AD23" s="24">
        <f t="shared" si="12"/>
        <v>0</v>
      </c>
      <c r="AE23" s="24">
        <v>-4.9000000000000004</v>
      </c>
      <c r="AF23" s="24">
        <v>-2.8513999999999999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1</v>
      </c>
      <c r="O24" s="19">
        <f t="shared" ref="O24:P24" si="32">D24/7</f>
        <v>0</v>
      </c>
      <c r="P24" s="19">
        <f t="shared" si="32"/>
        <v>0</v>
      </c>
      <c r="Q24" s="16" t="e">
        <f t="shared" si="8"/>
        <v>#DIV/0!</v>
      </c>
      <c r="R24" s="16"/>
      <c r="S24" s="27">
        <v>0</v>
      </c>
      <c r="T24" s="2">
        <v>0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3.6249999999999998E-2</v>
      </c>
      <c r="AD24" s="24">
        <f t="shared" si="12"/>
        <v>0</v>
      </c>
      <c r="AE24" s="24">
        <v>-4.95</v>
      </c>
      <c r="AF24" s="24">
        <v>-2.8513999999999999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1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3.6249999999999998E-2</v>
      </c>
      <c r="AD25" s="24">
        <f t="shared" si="12"/>
        <v>0</v>
      </c>
      <c r="AE25" s="24">
        <v>-4.95</v>
      </c>
      <c r="AF25" s="24">
        <v>-2.8513999999999999</v>
      </c>
      <c r="AG25" s="24">
        <v>0</v>
      </c>
    </row>
    <row r="26" spans="1:33" ht="15.75" customHeight="1">
      <c r="A26" s="2" t="s">
        <v>55</v>
      </c>
      <c r="B26" s="2"/>
      <c r="C26" s="15">
        <f t="shared" si="4"/>
        <v>14.99</v>
      </c>
      <c r="D26" s="16">
        <v>1</v>
      </c>
      <c r="E26" s="16">
        <v>0</v>
      </c>
      <c r="F26" s="15">
        <v>14.99</v>
      </c>
      <c r="G26" s="15">
        <v>0</v>
      </c>
      <c r="H26" s="17">
        <f t="shared" si="1"/>
        <v>0</v>
      </c>
      <c r="I26" s="17">
        <f t="shared" si="2"/>
        <v>0.29119829886591064</v>
      </c>
      <c r="J26" s="15">
        <f t="shared" si="5"/>
        <v>4.3650625000000005</v>
      </c>
      <c r="K26" s="15">
        <f t="shared" si="3"/>
        <v>4.3650625000000005</v>
      </c>
      <c r="L26" s="16">
        <v>35</v>
      </c>
      <c r="M26" s="18">
        <f t="shared" si="6"/>
        <v>2.8571428571428571E-2</v>
      </c>
      <c r="N26" s="16">
        <v>0</v>
      </c>
      <c r="O26" s="19">
        <f t="shared" ref="O26:P26" si="34">D26/7</f>
        <v>0.14285714285714285</v>
      </c>
      <c r="P26" s="19">
        <f t="shared" si="34"/>
        <v>0</v>
      </c>
      <c r="Q26" s="16">
        <f t="shared" si="8"/>
        <v>0</v>
      </c>
      <c r="R26" s="16"/>
      <c r="S26" s="27">
        <v>0</v>
      </c>
      <c r="T26" s="2">
        <v>0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3.6249999999999998E-2</v>
      </c>
      <c r="AD26" s="24">
        <f t="shared" si="12"/>
        <v>-7.5037499999999993E-2</v>
      </c>
      <c r="AE26" s="24">
        <v>-4.95</v>
      </c>
      <c r="AF26" s="24">
        <v>-3.3513999999999999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0</v>
      </c>
      <c r="O27" s="19">
        <f t="shared" ref="O27:P27" si="35">D27/7</f>
        <v>0</v>
      </c>
      <c r="P27" s="19">
        <f t="shared" si="35"/>
        <v>0</v>
      </c>
      <c r="Q27" s="16" t="e">
        <f t="shared" si="8"/>
        <v>#DIV/0!</v>
      </c>
      <c r="R27" s="16"/>
      <c r="S27" s="27">
        <v>0</v>
      </c>
      <c r="T27" s="2">
        <v>0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3.6249999999999998E-2</v>
      </c>
      <c r="AD27" s="24">
        <f t="shared" si="12"/>
        <v>0</v>
      </c>
      <c r="AE27" s="24">
        <v>-4.95</v>
      </c>
      <c r="AF27" s="24">
        <v>-3.3513999999999999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0</v>
      </c>
      <c r="O28" s="19">
        <f t="shared" ref="O28:P28" si="36">D28/7</f>
        <v>0</v>
      </c>
      <c r="P28" s="19">
        <f t="shared" si="36"/>
        <v>0</v>
      </c>
      <c r="Q28" s="16" t="e">
        <f t="shared" si="8"/>
        <v>#DIV/0!</v>
      </c>
      <c r="R28" s="16"/>
      <c r="S28" s="27">
        <v>0</v>
      </c>
      <c r="T28" s="2">
        <v>0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3.6249999999999998E-2</v>
      </c>
      <c r="AD28" s="24">
        <f t="shared" si="12"/>
        <v>0</v>
      </c>
      <c r="AE28" s="24">
        <v>-4.95</v>
      </c>
      <c r="AF28" s="24">
        <v>-3.3513999999999999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0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</v>
      </c>
      <c r="T29" s="2">
        <v>0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3.6249999999999998E-2</v>
      </c>
      <c r="AD29" s="24">
        <f t="shared" si="12"/>
        <v>0</v>
      </c>
      <c r="AE29" s="24">
        <v>-4.95</v>
      </c>
      <c r="AF29" s="24">
        <v>-3.3121923199999999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0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</v>
      </c>
      <c r="T30" s="2">
        <f ca="1">IFERROR(__xludf.DUMMYFUNCTION("IFERROR(VLOOKUP($B$2,IMPORTRANGE(""https://docs.google.com/spreadsheets/d/1iVgg6Mw12RULLujzHmfOFIY8Q_KaAD8anoZzgtVAQ74/edit#gid=1503384807"",""Complete Mart - Summary!A1:AD2000""),9,FALSE),"""")"),0)</f>
        <v>0</v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3.6249999999999998E-2</v>
      </c>
      <c r="AD30" s="24">
        <f t="shared" si="12"/>
        <v>0</v>
      </c>
      <c r="AE30" s="24">
        <v>-4.95</v>
      </c>
      <c r="AF30" s="24">
        <v>-3.3121923199999999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3.6249999999999998E-2</v>
      </c>
      <c r="AD31" s="24">
        <f t="shared" si="12"/>
        <v>0</v>
      </c>
      <c r="AE31" s="24">
        <v>-4.95</v>
      </c>
      <c r="AF31" s="24">
        <v>-3.3121923199999999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IFERROR(__xludf.DUMMYFUNCTION("IFERROR(VLOOKUP(B2,IMPORTRANGE(""https://docs.google.com/spreadsheets/d/1V-qh4gaE8Fnon_cFgLuR_3iyE-fuVbrHr9YQylaPLK4/edit#gid=0"",""Sheet1!A2:F100""),2,FALSE),"""")"),"Watt Meter Single")</f>
        <v>Watt Meter Single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IFERROR(__xludf.DUMMYFUNCTION("IFERROR(VLOOKUP(B2,IMPORTRANGE(""https://docs.google.com/spreadsheets/d/1V-qh4gaE8Fnon_cFgLuR_3iyE-fuVbrHr9YQylaPLK4/edit?usp=sharing"",""Sheet1!A1:AA1000""),3,FALSE),"""")"),"B083HKT375")</f>
        <v>B083HKT375</v>
      </c>
      <c r="B2" s="4" t="s">
        <v>118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11.63529411764706</v>
      </c>
      <c r="D3" s="6">
        <f>SUM(D4:D99766)</f>
        <v>81</v>
      </c>
      <c r="E3" s="6"/>
      <c r="F3" s="5">
        <f t="shared" ref="F3:G3" si="0">SUM(F4:F99766)</f>
        <v>1695.2000000000003</v>
      </c>
      <c r="G3" s="5">
        <f t="shared" si="0"/>
        <v>-510.13999999999993</v>
      </c>
      <c r="H3" s="7">
        <f t="shared" ref="H3:H30" si="1">G3/F3*-1</f>
        <v>0.30093204341670593</v>
      </c>
      <c r="I3" s="7">
        <f t="shared" ref="I3:I30" ca="1" si="2">J3/F3</f>
        <v>7.9829262033978429E-2</v>
      </c>
      <c r="J3" s="5">
        <f ca="1">SUM(J4:J99766)</f>
        <v>135.32656500000024</v>
      </c>
      <c r="K3" s="5">
        <f t="shared" ref="K3:K30" ca="1" si="3">J3/D3</f>
        <v>1.6706983333333363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56</v>
      </c>
      <c r="X3" s="13">
        <f>AVERAGE(X4:X99766)</f>
        <v>0.207012432012432</v>
      </c>
      <c r="Y3" s="11">
        <f>ROUND(AVERAGE(Y4:Y99766),2)</f>
        <v>1.4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SKUs!B2:BZ3000""),48,FALSE),"""")*-1"),-6.41)</f>
        <v>-6.41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19.989999999999998</v>
      </c>
      <c r="D4" s="16">
        <v>9</v>
      </c>
      <c r="E4" s="16">
        <v>0</v>
      </c>
      <c r="F4" s="15">
        <v>179.91</v>
      </c>
      <c r="G4" s="15">
        <v>-104.44</v>
      </c>
      <c r="H4" s="17">
        <f t="shared" si="1"/>
        <v>0.58051247846145293</v>
      </c>
      <c r="I4" s="17">
        <f t="shared" si="2"/>
        <v>-0.22834051748096273</v>
      </c>
      <c r="J4" s="15">
        <f t="shared" ref="J4:J30" si="5">F4*0.85+G4+AF4*D4+D4*AE4+AG4+AD4</f>
        <v>-41.080742500000007</v>
      </c>
      <c r="K4" s="15">
        <f t="shared" si="3"/>
        <v>-4.5645269444444452</v>
      </c>
      <c r="L4" s="16">
        <v>117</v>
      </c>
      <c r="M4" s="18">
        <f t="shared" ref="M4:M31" si="6">IFERROR(D4/L4,"-")</f>
        <v>7.6923076923076927E-2</v>
      </c>
      <c r="N4" s="16">
        <v>71</v>
      </c>
      <c r="O4" s="19">
        <f t="shared" ref="O4:P4" si="7">D4/7</f>
        <v>1.2857142857142858</v>
      </c>
      <c r="P4" s="19">
        <f t="shared" si="7"/>
        <v>0</v>
      </c>
      <c r="Q4" s="16">
        <f t="shared" ref="Q4:Q30" si="8">ROUNDDOWN(N4/(O4+P4),0)</f>
        <v>55</v>
      </c>
      <c r="R4" s="16"/>
      <c r="S4" s="20">
        <v>2.3923444976076498</v>
      </c>
      <c r="T4" s="2"/>
      <c r="U4" s="21"/>
      <c r="V4" s="22"/>
      <c r="W4" s="2">
        <v>9</v>
      </c>
      <c r="X4" s="23">
        <f t="shared" ref="X4:X30" si="9">IFERROR(W4/D4,0)</f>
        <v>1</v>
      </c>
      <c r="Y4" s="24">
        <f t="shared" ref="Y4:Y30" si="10">IFERROR(G4/(W4+Z4)*-1,0)</f>
        <v>8.7033333333333331</v>
      </c>
      <c r="Z4" s="2">
        <v>3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2.9750000000000002E-2</v>
      </c>
      <c r="AD4" s="24">
        <f t="shared" ref="AD4:AD31" si="12">IFERROR(AB4*AC4*D4*3,0)</f>
        <v>-0.55424249999999997</v>
      </c>
      <c r="AE4" s="24">
        <v>-3.48</v>
      </c>
      <c r="AF4" s="24">
        <v>-6.41</v>
      </c>
      <c r="AG4" s="24">
        <v>0</v>
      </c>
    </row>
    <row r="5" spans="1:33" ht="15.75" customHeight="1">
      <c r="A5" s="2" t="s">
        <v>32</v>
      </c>
      <c r="B5" s="2"/>
      <c r="C5" s="15">
        <f t="shared" si="4"/>
        <v>19.990000000000002</v>
      </c>
      <c r="D5" s="16">
        <v>18</v>
      </c>
      <c r="E5" s="16">
        <v>0</v>
      </c>
      <c r="F5" s="15">
        <v>359.82000000000005</v>
      </c>
      <c r="G5" s="15">
        <v>-101.79999999999998</v>
      </c>
      <c r="H5" s="17">
        <f t="shared" si="1"/>
        <v>0.28291923739647595</v>
      </c>
      <c r="I5" s="17">
        <f t="shared" si="2"/>
        <v>6.9252723584014381E-2</v>
      </c>
      <c r="J5" s="15">
        <f t="shared" si="5"/>
        <v>24.918515000000056</v>
      </c>
      <c r="K5" s="15">
        <f t="shared" si="3"/>
        <v>1.3843619444444475</v>
      </c>
      <c r="L5" s="16">
        <v>152</v>
      </c>
      <c r="M5" s="18">
        <f t="shared" si="6"/>
        <v>0.11842105263157894</v>
      </c>
      <c r="N5" s="16">
        <v>54</v>
      </c>
      <c r="O5" s="19">
        <f t="shared" ref="O5:P5" si="13">D5/7</f>
        <v>2.5714285714285716</v>
      </c>
      <c r="P5" s="19">
        <f t="shared" si="13"/>
        <v>0</v>
      </c>
      <c r="Q5" s="16">
        <f t="shared" si="8"/>
        <v>21</v>
      </c>
      <c r="R5" s="16"/>
      <c r="S5" s="20">
        <v>3.0270270270270201</v>
      </c>
      <c r="T5" s="2"/>
      <c r="U5" s="21"/>
      <c r="V5" s="22"/>
      <c r="W5" s="2">
        <v>10</v>
      </c>
      <c r="X5" s="23">
        <f t="shared" si="9"/>
        <v>0.55555555555555558</v>
      </c>
      <c r="Y5" s="24">
        <f t="shared" si="10"/>
        <v>7.2714285714285705</v>
      </c>
      <c r="Z5" s="2">
        <v>4</v>
      </c>
      <c r="AA5" s="2" t="s">
        <v>40</v>
      </c>
      <c r="AB5" s="25">
        <f t="shared" si="11"/>
        <v>-0.69</v>
      </c>
      <c r="AC5" s="26">
        <v>2.9750000000000002E-2</v>
      </c>
      <c r="AD5" s="24">
        <f t="shared" si="12"/>
        <v>-1.1084849999999999</v>
      </c>
      <c r="AE5" s="24">
        <v>-3.48</v>
      </c>
      <c r="AF5" s="24">
        <v>-6.41</v>
      </c>
      <c r="AG5" s="24">
        <v>0</v>
      </c>
    </row>
    <row r="6" spans="1:33" ht="15.75" customHeight="1">
      <c r="A6" s="2" t="s">
        <v>33</v>
      </c>
      <c r="B6" s="2"/>
      <c r="C6" s="15">
        <f t="shared" si="4"/>
        <v>21.220769230769235</v>
      </c>
      <c r="D6" s="16">
        <v>13</v>
      </c>
      <c r="E6" s="16">
        <v>0</v>
      </c>
      <c r="F6" s="15">
        <v>275.87000000000006</v>
      </c>
      <c r="G6" s="15">
        <v>-87.13</v>
      </c>
      <c r="H6" s="17">
        <f t="shared" si="1"/>
        <v>0.3158371696813716</v>
      </c>
      <c r="I6" s="17">
        <f t="shared" si="2"/>
        <v>6.5207987457860758E-2</v>
      </c>
      <c r="J6" s="15">
        <f t="shared" si="5"/>
        <v>17.988927500000052</v>
      </c>
      <c r="K6" s="15">
        <f t="shared" si="3"/>
        <v>1.383763653846158</v>
      </c>
      <c r="L6" s="16">
        <v>118</v>
      </c>
      <c r="M6" s="18">
        <f t="shared" si="6"/>
        <v>0.11016949152542373</v>
      </c>
      <c r="N6" s="16">
        <v>36</v>
      </c>
      <c r="O6" s="19">
        <f t="shared" ref="O6:P6" si="14">D6/7</f>
        <v>1.8571428571428572</v>
      </c>
      <c r="P6" s="19">
        <f t="shared" si="14"/>
        <v>0</v>
      </c>
      <c r="Q6" s="16">
        <f t="shared" si="8"/>
        <v>19</v>
      </c>
      <c r="R6" s="16"/>
      <c r="S6" s="20">
        <v>1.8023255813953489</v>
      </c>
      <c r="T6" s="2"/>
      <c r="U6" s="21"/>
      <c r="V6" s="22"/>
      <c r="W6" s="2">
        <v>9</v>
      </c>
      <c r="X6" s="23">
        <f t="shared" si="9"/>
        <v>0.69230769230769229</v>
      </c>
      <c r="Y6" s="24">
        <f t="shared" si="10"/>
        <v>4.8405555555555555</v>
      </c>
      <c r="Z6" s="2">
        <v>9</v>
      </c>
      <c r="AA6" s="2" t="s">
        <v>40</v>
      </c>
      <c r="AB6" s="25">
        <f t="shared" si="11"/>
        <v>-0.69</v>
      </c>
      <c r="AC6" s="26">
        <v>2.9750000000000002E-2</v>
      </c>
      <c r="AD6" s="24">
        <f t="shared" si="12"/>
        <v>-0.80057250000000013</v>
      </c>
      <c r="AE6" s="24">
        <v>-3.48</v>
      </c>
      <c r="AF6" s="24">
        <v>-6.41</v>
      </c>
      <c r="AG6" s="24">
        <v>0</v>
      </c>
    </row>
    <row r="7" spans="1:33" ht="15.75" customHeight="1">
      <c r="A7" s="2" t="s">
        <v>34</v>
      </c>
      <c r="B7" s="2"/>
      <c r="C7" s="15">
        <f t="shared" si="4"/>
        <v>20.990454545454551</v>
      </c>
      <c r="D7" s="16">
        <v>22</v>
      </c>
      <c r="E7" s="16">
        <v>0</v>
      </c>
      <c r="F7" s="15">
        <v>461.79000000000013</v>
      </c>
      <c r="G7" s="15">
        <v>-84.649999999999991</v>
      </c>
      <c r="H7" s="17">
        <f t="shared" si="1"/>
        <v>0.1833084302388531</v>
      </c>
      <c r="I7" s="17">
        <f t="shared" si="2"/>
        <v>0.19259118863552718</v>
      </c>
      <c r="J7" s="15">
        <f t="shared" si="5"/>
        <v>88.936685000000125</v>
      </c>
      <c r="K7" s="15">
        <f t="shared" si="3"/>
        <v>4.0425765909090963</v>
      </c>
      <c r="L7" s="16">
        <v>119</v>
      </c>
      <c r="M7" s="18">
        <f t="shared" si="6"/>
        <v>0.18487394957983194</v>
      </c>
      <c r="N7" s="16">
        <v>20</v>
      </c>
      <c r="O7" s="19">
        <f t="shared" ref="O7:P7" si="15">D7/7</f>
        <v>3.1428571428571428</v>
      </c>
      <c r="P7" s="19">
        <f t="shared" si="15"/>
        <v>0</v>
      </c>
      <c r="Q7" s="16">
        <f t="shared" si="8"/>
        <v>6</v>
      </c>
      <c r="R7" s="16"/>
      <c r="S7" s="20">
        <v>2.5571428571428569</v>
      </c>
      <c r="T7" s="2"/>
      <c r="U7" s="21"/>
      <c r="V7" s="22"/>
      <c r="W7" s="2">
        <v>15</v>
      </c>
      <c r="X7" s="23">
        <f t="shared" si="9"/>
        <v>0.68181818181818177</v>
      </c>
      <c r="Y7" s="24">
        <f t="shared" si="10"/>
        <v>4.9794117647058815</v>
      </c>
      <c r="Z7" s="2">
        <v>2</v>
      </c>
      <c r="AA7" s="2" t="s">
        <v>40</v>
      </c>
      <c r="AB7" s="25">
        <f t="shared" si="11"/>
        <v>-0.69</v>
      </c>
      <c r="AC7" s="26">
        <v>2.9750000000000002E-2</v>
      </c>
      <c r="AD7" s="24">
        <f t="shared" si="12"/>
        <v>-1.3548150000000001</v>
      </c>
      <c r="AE7" s="24">
        <v>-3.48</v>
      </c>
      <c r="AF7" s="24">
        <v>-6.41</v>
      </c>
      <c r="AG7" s="24">
        <v>0</v>
      </c>
    </row>
    <row r="8" spans="1:33" ht="15.75" customHeight="1">
      <c r="A8" s="2" t="s">
        <v>35</v>
      </c>
      <c r="B8" s="2"/>
      <c r="C8" s="15">
        <f t="shared" si="4"/>
        <v>21.990000000000002</v>
      </c>
      <c r="D8" s="16">
        <v>15</v>
      </c>
      <c r="E8" s="16">
        <v>0</v>
      </c>
      <c r="F8" s="15">
        <v>329.85</v>
      </c>
      <c r="G8" s="15">
        <v>-74.659999999999982</v>
      </c>
      <c r="H8" s="17">
        <f t="shared" si="1"/>
        <v>0.2263453084735485</v>
      </c>
      <c r="I8" s="17">
        <f t="shared" si="2"/>
        <v>0.17110432772472342</v>
      </c>
      <c r="J8" s="15">
        <f t="shared" si="5"/>
        <v>56.438762500000024</v>
      </c>
      <c r="K8" s="15">
        <f t="shared" si="3"/>
        <v>3.7625841666666684</v>
      </c>
      <c r="L8" s="16">
        <v>144</v>
      </c>
      <c r="M8" s="18">
        <f t="shared" si="6"/>
        <v>0.10416666666666667</v>
      </c>
      <c r="N8" s="16">
        <v>6</v>
      </c>
      <c r="O8" s="19">
        <f t="shared" ref="O8:P8" si="16">D8/7</f>
        <v>2.1428571428571428</v>
      </c>
      <c r="P8" s="19">
        <f t="shared" si="16"/>
        <v>0</v>
      </c>
      <c r="Q8" s="16">
        <f t="shared" si="8"/>
        <v>2</v>
      </c>
      <c r="R8" s="16"/>
      <c r="S8" s="20">
        <v>3.36</v>
      </c>
      <c r="T8" s="2"/>
      <c r="U8" s="21"/>
      <c r="V8" s="22"/>
      <c r="W8" s="2">
        <v>8</v>
      </c>
      <c r="X8" s="23">
        <f t="shared" si="9"/>
        <v>0.53333333333333333</v>
      </c>
      <c r="Y8" s="24">
        <f t="shared" si="10"/>
        <v>5.7430769230769219</v>
      </c>
      <c r="Z8" s="2">
        <v>5</v>
      </c>
      <c r="AA8" s="2" t="s">
        <v>40</v>
      </c>
      <c r="AB8" s="25">
        <f t="shared" si="11"/>
        <v>-0.69</v>
      </c>
      <c r="AC8" s="26">
        <v>2.9750000000000002E-2</v>
      </c>
      <c r="AD8" s="24">
        <f t="shared" si="12"/>
        <v>-0.9237375000000001</v>
      </c>
      <c r="AE8" s="24">
        <v>-3.48</v>
      </c>
      <c r="AF8" s="24">
        <v>-6.41</v>
      </c>
      <c r="AG8" s="24">
        <v>0</v>
      </c>
    </row>
    <row r="9" spans="1:33" ht="15.75" customHeight="1">
      <c r="A9" s="2" t="s">
        <v>36</v>
      </c>
      <c r="B9" s="2"/>
      <c r="C9" s="15">
        <f t="shared" si="4"/>
        <v>21.99</v>
      </c>
      <c r="D9" s="16">
        <v>3</v>
      </c>
      <c r="E9" s="16">
        <v>0</v>
      </c>
      <c r="F9" s="15">
        <v>65.97</v>
      </c>
      <c r="G9" s="15">
        <v>-15.000000000000002</v>
      </c>
      <c r="H9" s="17">
        <f t="shared" si="1"/>
        <v>0.22737608003638021</v>
      </c>
      <c r="I9" s="17">
        <f t="shared" si="2"/>
        <v>0.33112778535698045</v>
      </c>
      <c r="J9" s="15">
        <f t="shared" si="5"/>
        <v>21.8445</v>
      </c>
      <c r="K9" s="15">
        <f t="shared" si="3"/>
        <v>7.2815000000000003</v>
      </c>
      <c r="L9" s="16">
        <v>28</v>
      </c>
      <c r="M9" s="18">
        <f t="shared" si="6"/>
        <v>0.10714285714285714</v>
      </c>
      <c r="N9" s="16">
        <v>1</v>
      </c>
      <c r="O9" s="19">
        <f t="shared" ref="O9:P9" si="17">D9/7</f>
        <v>0.42857142857142855</v>
      </c>
      <c r="P9" s="19">
        <f t="shared" si="17"/>
        <v>0</v>
      </c>
      <c r="Q9" s="16">
        <f t="shared" si="8"/>
        <v>2</v>
      </c>
      <c r="R9" s="16"/>
      <c r="S9" s="20">
        <v>4.1684210526315786</v>
      </c>
      <c r="T9" s="2"/>
      <c r="U9" s="21"/>
      <c r="V9" s="22"/>
      <c r="W9" s="2">
        <v>4</v>
      </c>
      <c r="X9" s="23">
        <f t="shared" si="9"/>
        <v>1.3333333333333333</v>
      </c>
      <c r="Y9" s="24">
        <f t="shared" si="10"/>
        <v>3.0000000000000004</v>
      </c>
      <c r="Z9" s="2">
        <v>1</v>
      </c>
      <c r="AA9" s="2" t="s">
        <v>40</v>
      </c>
      <c r="AB9" s="25">
        <f t="shared" si="11"/>
        <v>-0.69</v>
      </c>
      <c r="AC9" s="26">
        <v>0</v>
      </c>
      <c r="AD9" s="24">
        <f t="shared" si="12"/>
        <v>0</v>
      </c>
      <c r="AE9" s="24">
        <v>0</v>
      </c>
      <c r="AF9" s="24">
        <v>-6.41</v>
      </c>
      <c r="AG9" s="24">
        <v>0</v>
      </c>
    </row>
    <row r="10" spans="1:33" ht="15.75" customHeight="1">
      <c r="A10" s="2" t="s">
        <v>37</v>
      </c>
      <c r="B10" s="2"/>
      <c r="C10" s="15" t="str">
        <f t="shared" si="4"/>
        <v xml:space="preserve"> - </v>
      </c>
      <c r="D10" s="16">
        <v>0</v>
      </c>
      <c r="E10" s="16">
        <v>0</v>
      </c>
      <c r="F10" s="15">
        <v>0</v>
      </c>
      <c r="G10" s="15">
        <v>0</v>
      </c>
      <c r="H10" s="17" t="e">
        <f t="shared" si="1"/>
        <v>#DIV/0!</v>
      </c>
      <c r="I10" s="17" t="e">
        <f t="shared" si="2"/>
        <v>#DIV/0!</v>
      </c>
      <c r="J10" s="15">
        <f t="shared" si="5"/>
        <v>0</v>
      </c>
      <c r="K10" s="15" t="e">
        <f t="shared" si="3"/>
        <v>#DIV/0!</v>
      </c>
      <c r="L10" s="16">
        <v>0</v>
      </c>
      <c r="M10" s="18" t="str">
        <f t="shared" si="6"/>
        <v>-</v>
      </c>
      <c r="N10" s="16">
        <v>1</v>
      </c>
      <c r="O10" s="19">
        <f t="shared" ref="O10:P10" si="18">D10/7</f>
        <v>0</v>
      </c>
      <c r="P10" s="19">
        <f t="shared" si="18"/>
        <v>0</v>
      </c>
      <c r="Q10" s="16" t="e">
        <f t="shared" si="8"/>
        <v>#DIV/0!</v>
      </c>
      <c r="R10" s="16"/>
      <c r="S10" s="20">
        <v>2.1960784313725492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2.9750000000000002E-2</v>
      </c>
      <c r="AD10" s="24">
        <f t="shared" si="12"/>
        <v>0</v>
      </c>
      <c r="AE10" s="24">
        <v>-3.48</v>
      </c>
      <c r="AF10" s="24">
        <v>-6.41</v>
      </c>
      <c r="AG10" s="24">
        <v>0</v>
      </c>
    </row>
    <row r="11" spans="1:33" ht="15.75" customHeight="1">
      <c r="A11" s="2" t="s">
        <v>38</v>
      </c>
      <c r="B11" s="2"/>
      <c r="C11" s="15" t="str">
        <f t="shared" si="4"/>
        <v xml:space="preserve"> - </v>
      </c>
      <c r="D11" s="16">
        <v>0</v>
      </c>
      <c r="E11" s="16">
        <v>0</v>
      </c>
      <c r="F11" s="15">
        <v>0</v>
      </c>
      <c r="G11" s="15">
        <v>0</v>
      </c>
      <c r="H11" s="17" t="e">
        <f t="shared" si="1"/>
        <v>#DIV/0!</v>
      </c>
      <c r="I11" s="17" t="e">
        <f t="shared" si="2"/>
        <v>#DIV/0!</v>
      </c>
      <c r="J11" s="15">
        <f t="shared" si="5"/>
        <v>0</v>
      </c>
      <c r="K11" s="15" t="e">
        <f t="shared" si="3"/>
        <v>#DIV/0!</v>
      </c>
      <c r="L11" s="16">
        <v>0</v>
      </c>
      <c r="M11" s="18" t="str">
        <f t="shared" si="6"/>
        <v>-</v>
      </c>
      <c r="N11" s="16">
        <v>1</v>
      </c>
      <c r="O11" s="19">
        <f t="shared" ref="O11:P11" si="19">D11/7</f>
        <v>0</v>
      </c>
      <c r="P11" s="19">
        <f t="shared" si="19"/>
        <v>0</v>
      </c>
      <c r="Q11" s="16" t="e">
        <f t="shared" si="8"/>
        <v>#DIV/0!</v>
      </c>
      <c r="R11" s="16"/>
      <c r="S11" s="20">
        <v>2.370860927152318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2.9750000000000002E-2</v>
      </c>
      <c r="AD11" s="24">
        <f t="shared" si="12"/>
        <v>0</v>
      </c>
      <c r="AE11" s="24">
        <v>-3.48</v>
      </c>
      <c r="AF11" s="24">
        <v>-6.41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2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2.4855967078189298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2.9750000000000002E-2</v>
      </c>
      <c r="AD12" s="24">
        <f t="shared" si="12"/>
        <v>0</v>
      </c>
      <c r="AE12" s="24">
        <v>-3.48</v>
      </c>
      <c r="AF12" s="24">
        <v>-6.41</v>
      </c>
      <c r="AG12" s="24">
        <v>0</v>
      </c>
    </row>
    <row r="13" spans="1:33" ht="15.75" customHeight="1">
      <c r="A13" s="2" t="s">
        <v>41</v>
      </c>
      <c r="B13" s="2"/>
      <c r="C13" s="15">
        <f t="shared" si="4"/>
        <v>21.99</v>
      </c>
      <c r="D13" s="16">
        <v>1</v>
      </c>
      <c r="E13" s="16">
        <v>0</v>
      </c>
      <c r="F13" s="15">
        <v>21.99</v>
      </c>
      <c r="G13" s="15">
        <v>-42.46</v>
      </c>
      <c r="H13" s="17">
        <f t="shared" si="1"/>
        <v>1.9308776716689406</v>
      </c>
      <c r="I13" s="17">
        <f t="shared" si="2"/>
        <v>-1.5334280354706689</v>
      </c>
      <c r="J13" s="15">
        <f t="shared" si="5"/>
        <v>-33.720082500000004</v>
      </c>
      <c r="K13" s="15">
        <f t="shared" si="3"/>
        <v>-33.720082500000004</v>
      </c>
      <c r="L13" s="16">
        <v>73</v>
      </c>
      <c r="M13" s="18">
        <f t="shared" si="6"/>
        <v>1.3698630136986301E-2</v>
      </c>
      <c r="N13" s="16">
        <v>1</v>
      </c>
      <c r="O13" s="19">
        <f t="shared" ref="O13:P13" si="21">D13/7</f>
        <v>0.14285714285714285</v>
      </c>
      <c r="P13" s="19">
        <f t="shared" si="21"/>
        <v>0</v>
      </c>
      <c r="Q13" s="16">
        <f t="shared" si="8"/>
        <v>7</v>
      </c>
      <c r="R13" s="16"/>
      <c r="S13" s="27">
        <v>2.6</v>
      </c>
      <c r="T13" s="2"/>
      <c r="U13" s="21"/>
      <c r="V13" s="22"/>
      <c r="W13" s="2">
        <v>1</v>
      </c>
      <c r="X13" s="23">
        <f t="shared" si="9"/>
        <v>1</v>
      </c>
      <c r="Y13" s="24">
        <f t="shared" si="10"/>
        <v>4.7177777777777781</v>
      </c>
      <c r="Z13" s="2">
        <v>8</v>
      </c>
      <c r="AA13" s="2" t="s">
        <v>40</v>
      </c>
      <c r="AB13" s="25">
        <f t="shared" si="11"/>
        <v>-0.69</v>
      </c>
      <c r="AC13" s="26">
        <v>2.9750000000000002E-2</v>
      </c>
      <c r="AD13" s="24">
        <f t="shared" si="12"/>
        <v>-6.1582499999999998E-2</v>
      </c>
      <c r="AE13" s="24">
        <v>-3.48</v>
      </c>
      <c r="AF13" s="24">
        <v>-6.41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1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2.666666666666667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2.9750000000000002E-2</v>
      </c>
      <c r="AD14" s="24">
        <f t="shared" si="12"/>
        <v>0</v>
      </c>
      <c r="AE14" s="24">
        <v>-3.48</v>
      </c>
      <c r="AF14" s="24">
        <v>-6.41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1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2.6950354609929081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2.9750000000000002E-2</v>
      </c>
      <c r="AD15" s="24">
        <f t="shared" si="12"/>
        <v>0</v>
      </c>
      <c r="AE15" s="24">
        <v>-3.48</v>
      </c>
      <c r="AF15" s="24">
        <v>-6.41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1</v>
      </c>
      <c r="O16" s="19">
        <f t="shared" ref="O16:P16" si="24">D16/7</f>
        <v>0</v>
      </c>
      <c r="P16" s="19">
        <f t="shared" si="24"/>
        <v>0</v>
      </c>
      <c r="Q16" s="16" t="e">
        <f t="shared" si="8"/>
        <v>#DIV/0!</v>
      </c>
      <c r="R16" s="16"/>
      <c r="S16" s="27">
        <v>2.956521739130435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2.9750000000000002E-2</v>
      </c>
      <c r="AD16" s="24">
        <f t="shared" si="12"/>
        <v>0</v>
      </c>
      <c r="AE16" s="24">
        <v>-3.48</v>
      </c>
      <c r="AF16" s="24">
        <v>-6.41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1</v>
      </c>
      <c r="O17" s="19">
        <f t="shared" ref="O17:P17" si="25">D17/7</f>
        <v>0</v>
      </c>
      <c r="P17" s="19">
        <f t="shared" si="25"/>
        <v>0</v>
      </c>
      <c r="Q17" s="16" t="e">
        <f t="shared" si="8"/>
        <v>#DIV/0!</v>
      </c>
      <c r="R17" s="16"/>
      <c r="S17" s="27">
        <v>3.3563218390804601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2.9750000000000002E-2</v>
      </c>
      <c r="AD17" s="24">
        <f t="shared" si="12"/>
        <v>0</v>
      </c>
      <c r="AE17" s="24">
        <v>-3.48</v>
      </c>
      <c r="AF17" s="24">
        <v>-6.41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1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3.380281690140845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2.9750000000000002E-2</v>
      </c>
      <c r="AD18" s="24">
        <f t="shared" si="12"/>
        <v>0</v>
      </c>
      <c r="AE18" s="24">
        <v>-3.48</v>
      </c>
      <c r="AF18" s="24">
        <v>-6.41</v>
      </c>
      <c r="AG18" s="24">
        <v>0</v>
      </c>
    </row>
    <row r="19" spans="1:33" ht="15.75" customHeight="1">
      <c r="A19" s="2" t="s">
        <v>47</v>
      </c>
      <c r="B19" s="2"/>
      <c r="C19" s="15" t="str">
        <f t="shared" si="4"/>
        <v xml:space="preserve"> - </v>
      </c>
      <c r="D19" s="28">
        <v>0</v>
      </c>
      <c r="E19" s="16">
        <v>0</v>
      </c>
      <c r="F19" s="15">
        <v>0</v>
      </c>
      <c r="G19" s="15">
        <v>0</v>
      </c>
      <c r="H19" s="17" t="e">
        <f t="shared" si="1"/>
        <v>#DIV/0!</v>
      </c>
      <c r="I19" s="17" t="e">
        <f t="shared" ca="1" si="2"/>
        <v>#DIV/0!</v>
      </c>
      <c r="J19" s="15">
        <f t="shared" ca="1" si="5"/>
        <v>0</v>
      </c>
      <c r="K19" s="15" t="e">
        <f t="shared" ca="1" si="3"/>
        <v>#DIV/0!</v>
      </c>
      <c r="L19" s="16">
        <v>0</v>
      </c>
      <c r="M19" s="18" t="str">
        <f t="shared" si="6"/>
        <v>-</v>
      </c>
      <c r="N19" s="16">
        <v>1</v>
      </c>
      <c r="O19" s="19">
        <f t="shared" ref="O19:P19" si="27">D19/7</f>
        <v>0</v>
      </c>
      <c r="P19" s="19">
        <f t="shared" si="27"/>
        <v>0</v>
      </c>
      <c r="Q19" s="16" t="e">
        <f t="shared" si="8"/>
        <v>#DIV/0!</v>
      </c>
      <c r="R19" s="16"/>
      <c r="S19" s="27">
        <v>3.1428571428571428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2.9750000000000002E-2</v>
      </c>
      <c r="AD19" s="24">
        <f t="shared" si="12"/>
        <v>0</v>
      </c>
      <c r="AE19" s="24">
        <v>-3.48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SKUs!B2:BZ3000""),48,false),"""")*-1"),-6.41)</f>
        <v>-6.41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1</v>
      </c>
      <c r="O20" s="19">
        <f t="shared" ref="O20:P20" si="28">D20/7</f>
        <v>0</v>
      </c>
      <c r="P20" s="19">
        <f t="shared" si="28"/>
        <v>0</v>
      </c>
      <c r="Q20" s="16" t="e">
        <f t="shared" si="8"/>
        <v>#DIV/0!</v>
      </c>
      <c r="R20" s="16"/>
      <c r="S20" s="27">
        <v>2.625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2.9750000000000002E-2</v>
      </c>
      <c r="AD20" s="24">
        <f t="shared" si="12"/>
        <v>0</v>
      </c>
      <c r="AE20" s="24">
        <v>-3.48</v>
      </c>
      <c r="AF20" s="24">
        <v>-6.41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1</v>
      </c>
      <c r="O21" s="19">
        <f t="shared" ref="O21:P21" si="29">D21/7</f>
        <v>0</v>
      </c>
      <c r="P21" s="19">
        <f t="shared" si="29"/>
        <v>0</v>
      </c>
      <c r="Q21" s="16" t="e">
        <f t="shared" si="8"/>
        <v>#DIV/0!</v>
      </c>
      <c r="R21" s="16"/>
      <c r="S21" s="27">
        <v>1.8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2.9750000000000002E-2</v>
      </c>
      <c r="AD21" s="24">
        <f t="shared" si="12"/>
        <v>0</v>
      </c>
      <c r="AE21" s="24">
        <v>-3.48</v>
      </c>
      <c r="AF21" s="24">
        <v>-6.41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1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1.0909090909090911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2.9750000000000002E-2</v>
      </c>
      <c r="AD22" s="24">
        <f t="shared" si="12"/>
        <v>0</v>
      </c>
      <c r="AE22" s="24">
        <v>-3.48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SKUs!B2:BZ3000""),48,false),"""")*-1"),-6.41)</f>
        <v>-6.41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1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0.4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2.9750000000000002E-2</v>
      </c>
      <c r="AD23" s="24">
        <f t="shared" si="12"/>
        <v>0</v>
      </c>
      <c r="AE23" s="24">
        <v>-3.48</v>
      </c>
      <c r="AF23" s="24">
        <v>-6.41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1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1</v>
      </c>
      <c r="O24" s="19">
        <f t="shared" ref="O24:P24" si="32">D24/7</f>
        <v>0</v>
      </c>
      <c r="P24" s="19">
        <f t="shared" si="32"/>
        <v>0.14285714285714285</v>
      </c>
      <c r="Q24" s="16">
        <f t="shared" si="8"/>
        <v>7</v>
      </c>
      <c r="R24" s="16"/>
      <c r="S24" s="27">
        <v>0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2.9750000000000002E-2</v>
      </c>
      <c r="AD24" s="24">
        <f t="shared" si="12"/>
        <v>0</v>
      </c>
      <c r="AE24" s="24">
        <v>-3.48</v>
      </c>
      <c r="AF24" s="24">
        <v>-6.41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1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2.9750000000000002E-2</v>
      </c>
      <c r="AD25" s="24">
        <f t="shared" si="12"/>
        <v>0</v>
      </c>
      <c r="AE25" s="24">
        <v>-3.48</v>
      </c>
      <c r="AF25" s="24">
        <v>-6.41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4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1"/>
        <v>#DIV/0!</v>
      </c>
      <c r="I26" s="17" t="e">
        <f t="shared" si="2"/>
        <v>#DIV/0!</v>
      </c>
      <c r="J26" s="15">
        <f t="shared" si="5"/>
        <v>0</v>
      </c>
      <c r="K26" s="15" t="e">
        <f t="shared" si="3"/>
        <v>#DIV/0!</v>
      </c>
      <c r="L26" s="16">
        <v>0</v>
      </c>
      <c r="M26" s="18" t="str">
        <f t="shared" si="6"/>
        <v>-</v>
      </c>
      <c r="N26" s="16">
        <v>1</v>
      </c>
      <c r="O26" s="19">
        <f t="shared" ref="O26:P26" si="34">D26/7</f>
        <v>0</v>
      </c>
      <c r="P26" s="19">
        <f t="shared" si="34"/>
        <v>0</v>
      </c>
      <c r="Q26" s="16" t="e">
        <f t="shared" si="8"/>
        <v>#DIV/0!</v>
      </c>
      <c r="R26" s="16"/>
      <c r="S26" s="27">
        <v>0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2.9750000000000002E-2</v>
      </c>
      <c r="AD26" s="24">
        <f t="shared" si="12"/>
        <v>0</v>
      </c>
      <c r="AE26" s="24">
        <v>-3.48</v>
      </c>
      <c r="AF26" s="24">
        <v>-6.41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1</v>
      </c>
      <c r="O27" s="19">
        <f t="shared" ref="O27:P27" si="35">D27/7</f>
        <v>0</v>
      </c>
      <c r="P27" s="19">
        <f t="shared" si="35"/>
        <v>0</v>
      </c>
      <c r="Q27" s="16" t="e">
        <f t="shared" si="8"/>
        <v>#DIV/0!</v>
      </c>
      <c r="R27" s="16"/>
      <c r="S27" s="27">
        <v>0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2.9750000000000002E-2</v>
      </c>
      <c r="AD27" s="24">
        <f t="shared" si="12"/>
        <v>0</v>
      </c>
      <c r="AE27" s="24">
        <v>-3.48</v>
      </c>
      <c r="AF27" s="24">
        <v>-6.41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1</v>
      </c>
      <c r="O28" s="19">
        <f t="shared" ref="O28:P28" si="36">D28/7</f>
        <v>0</v>
      </c>
      <c r="P28" s="19">
        <f t="shared" si="36"/>
        <v>0</v>
      </c>
      <c r="Q28" s="16" t="e">
        <f t="shared" si="8"/>
        <v>#DIV/0!</v>
      </c>
      <c r="R28" s="16"/>
      <c r="S28" s="27">
        <v>0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2.9750000000000002E-2</v>
      </c>
      <c r="AD28" s="24">
        <f t="shared" si="12"/>
        <v>0</v>
      </c>
      <c r="AE28" s="24">
        <v>-3.48</v>
      </c>
      <c r="AF28" s="24">
        <v>-6.41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1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2.9750000000000002E-2</v>
      </c>
      <c r="AD29" s="24">
        <f t="shared" si="12"/>
        <v>0</v>
      </c>
      <c r="AE29" s="24">
        <v>-3.48</v>
      </c>
      <c r="AF29" s="24">
        <v>-6.41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1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2.9750000000000002E-2</v>
      </c>
      <c r="AD30" s="24">
        <f t="shared" si="12"/>
        <v>0</v>
      </c>
      <c r="AE30" s="24">
        <v>-3.48</v>
      </c>
      <c r="AF30" s="24">
        <v>-6.41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1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2.9750000000000002E-2</v>
      </c>
      <c r="AD31" s="24">
        <f t="shared" si="12"/>
        <v>0</v>
      </c>
      <c r="AE31" s="24">
        <v>-3.48</v>
      </c>
      <c r="AF31" s="24">
        <v>-6.41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8.33203125" customWidth="1"/>
    <col min="4" max="4" width="4.83203125" customWidth="1"/>
    <col min="5" max="5" width="9.3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IFERROR(__xludf.DUMMYFUNCTION("IFERROR(VLOOKUP(B2,IMPORTRANGE(""https://docs.google.com/spreadsheets/d/1V-qh4gaE8Fnon_cFgLuR_3iyE-fuVbrHr9YQylaPLK4/edit#gid=0"",""Sheet1!A2:F100""),2,FALSE),"""")"),"Full Size Pro")</f>
        <v>Full Size Pro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IFERROR(__xludf.DUMMYFUNCTION("IFERROR(VLOOKUP(B2,IMPORTRANGE(""https://docs.google.com/spreadsheets/d/1V-qh4gaE8Fnon_cFgLuR_3iyE-fuVbrHr9YQylaPLK4/edit?usp=sharing"",""Sheet1!A1:AA1000""),3,FALSE),"""")"),"B084ZWHT6P")</f>
        <v>B084ZWHT6P</v>
      </c>
      <c r="B2" s="4" t="s">
        <v>119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37.752941176470593</v>
      </c>
      <c r="D3" s="6">
        <f>SUM(D4:D99766)</f>
        <v>1</v>
      </c>
      <c r="E3" s="6"/>
      <c r="F3" s="5">
        <f t="shared" ref="F3:G3" si="0">SUM(F4:F99766)</f>
        <v>39.99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0.37763190797699425</v>
      </c>
      <c r="J3" s="5">
        <f ca="1">SUM(J4:J99766)</f>
        <v>15.101500000000001</v>
      </c>
      <c r="K3" s="5">
        <f t="shared" ref="K3:K30" ca="1" si="3">J3/D3</f>
        <v>15.101500000000001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SKUs!B2:BZ3000""),48,FALSE),"""")*-1"),-18.89)</f>
        <v>-18.89</v>
      </c>
      <c r="AG3" s="14">
        <f>SUM(AG4:AG99766)</f>
        <v>0</v>
      </c>
    </row>
    <row r="4" spans="1:33" ht="15.75" customHeight="1">
      <c r="A4" s="2" t="s">
        <v>31</v>
      </c>
      <c r="B4" s="2"/>
      <c r="C4" s="15" t="str">
        <f t="shared" ref="C4:C31" si="4">IFERROR(F4/D4," - ")</f>
        <v xml:space="preserve"> - </v>
      </c>
      <c r="D4" s="16">
        <v>0</v>
      </c>
      <c r="E4" s="16">
        <v>0</v>
      </c>
      <c r="F4" s="15">
        <v>0</v>
      </c>
      <c r="G4" s="15">
        <v>0</v>
      </c>
      <c r="H4" s="17" t="e">
        <f t="shared" si="1"/>
        <v>#DIV/0!</v>
      </c>
      <c r="I4" s="17" t="e">
        <f t="shared" si="2"/>
        <v>#DIV/0!</v>
      </c>
      <c r="J4" s="15">
        <f t="shared" ref="J4:J30" si="5">F4*0.85+G4+AF4*D4+D4*AE4+AG4+AD4</f>
        <v>0</v>
      </c>
      <c r="K4" s="15" t="e">
        <f t="shared" si="3"/>
        <v>#DIV/0!</v>
      </c>
      <c r="L4" s="16">
        <v>0</v>
      </c>
      <c r="M4" s="18" t="str">
        <f t="shared" ref="M4:M31" si="6">IFERROR(D4/L4,"-")</f>
        <v>-</v>
      </c>
      <c r="N4" s="16">
        <v>3</v>
      </c>
      <c r="O4" s="19">
        <f t="shared" ref="O4:P4" si="7">D4/7</f>
        <v>0</v>
      </c>
      <c r="P4" s="19">
        <f t="shared" si="7"/>
        <v>0</v>
      </c>
      <c r="Q4" s="16" t="e">
        <f t="shared" ref="Q4:Q30" si="8">ROUNDDOWN(N4/(O4+P4),0)</f>
        <v>#DIV/0!</v>
      </c>
      <c r="R4" s="16"/>
      <c r="S4" s="20">
        <v>0.65625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64</v>
      </c>
      <c r="AB4" s="25">
        <f t="shared" ref="AB4:AB31" si="11">IF(OR(AA4="UsLargeStandardSize",AA4="UsSmallStandardSize"),-0.69,-0.48)</f>
        <v>-0.48</v>
      </c>
      <c r="AC4" s="26" t="e">
        <v>#N/A</v>
      </c>
      <c r="AD4" s="24">
        <f t="shared" ref="AD4:AD31" si="12">IFERROR(AB4*AC4*D4*3,0)</f>
        <v>0</v>
      </c>
      <c r="AE4" s="24">
        <v>0</v>
      </c>
      <c r="AF4" s="24">
        <v>-18.89</v>
      </c>
      <c r="AG4" s="24">
        <v>0</v>
      </c>
    </row>
    <row r="5" spans="1:33" ht="15.75" customHeight="1">
      <c r="A5" s="2" t="s">
        <v>32</v>
      </c>
      <c r="B5" s="2"/>
      <c r="C5" s="15" t="str">
        <f t="shared" si="4"/>
        <v xml:space="preserve"> - </v>
      </c>
      <c r="D5" s="16">
        <v>0</v>
      </c>
      <c r="E5" s="16">
        <v>0</v>
      </c>
      <c r="F5" s="15">
        <v>0</v>
      </c>
      <c r="G5" s="15">
        <v>0</v>
      </c>
      <c r="H5" s="17" t="e">
        <f t="shared" si="1"/>
        <v>#DIV/0!</v>
      </c>
      <c r="I5" s="17" t="e">
        <f t="shared" si="2"/>
        <v>#DIV/0!</v>
      </c>
      <c r="J5" s="15">
        <f t="shared" si="5"/>
        <v>0</v>
      </c>
      <c r="K5" s="15" t="e">
        <f t="shared" si="3"/>
        <v>#DIV/0!</v>
      </c>
      <c r="L5" s="16">
        <v>0</v>
      </c>
      <c r="M5" s="18" t="str">
        <f t="shared" si="6"/>
        <v>-</v>
      </c>
      <c r="N5" s="16">
        <v>3</v>
      </c>
      <c r="O5" s="19">
        <f t="shared" ref="O5:P5" si="13">D5/7</f>
        <v>0</v>
      </c>
      <c r="P5" s="19">
        <f t="shared" si="13"/>
        <v>0</v>
      </c>
      <c r="Q5" s="16" t="e">
        <f t="shared" si="8"/>
        <v>#DIV/0!</v>
      </c>
      <c r="R5" s="16"/>
      <c r="S5" s="20">
        <v>0.63865546218487301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64</v>
      </c>
      <c r="AB5" s="25">
        <f t="shared" si="11"/>
        <v>-0.48</v>
      </c>
      <c r="AC5" s="26">
        <v>1.1151186342592592</v>
      </c>
      <c r="AD5" s="24">
        <f t="shared" si="12"/>
        <v>0</v>
      </c>
      <c r="AE5" s="24">
        <v>-13.2</v>
      </c>
      <c r="AF5" s="24">
        <v>-18.89</v>
      </c>
      <c r="AG5" s="24">
        <v>0</v>
      </c>
    </row>
    <row r="6" spans="1:33" ht="15.75" customHeight="1">
      <c r="A6" s="2" t="s">
        <v>33</v>
      </c>
      <c r="B6" s="2"/>
      <c r="C6" s="15">
        <f t="shared" si="4"/>
        <v>39.99</v>
      </c>
      <c r="D6" s="16">
        <v>1</v>
      </c>
      <c r="E6" s="16">
        <v>0</v>
      </c>
      <c r="F6" s="15">
        <v>39.99</v>
      </c>
      <c r="G6" s="15">
        <v>0</v>
      </c>
      <c r="H6" s="17">
        <f t="shared" si="1"/>
        <v>0</v>
      </c>
      <c r="I6" s="17">
        <f t="shared" si="2"/>
        <v>0.37763190797699425</v>
      </c>
      <c r="J6" s="15">
        <f t="shared" si="5"/>
        <v>15.101500000000001</v>
      </c>
      <c r="K6" s="15">
        <f t="shared" si="3"/>
        <v>15.101500000000001</v>
      </c>
      <c r="L6" s="16">
        <v>23</v>
      </c>
      <c r="M6" s="18">
        <f t="shared" si="6"/>
        <v>4.3478260869565216E-2</v>
      </c>
      <c r="N6" s="16">
        <v>1</v>
      </c>
      <c r="O6" s="19">
        <f t="shared" ref="O6:P6" si="14">D6/7</f>
        <v>0.14285714285714285</v>
      </c>
      <c r="P6" s="19">
        <f t="shared" si="14"/>
        <v>0</v>
      </c>
      <c r="Q6" s="16">
        <f t="shared" si="8"/>
        <v>7</v>
      </c>
      <c r="R6" s="16"/>
      <c r="S6" s="20">
        <v>0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64</v>
      </c>
      <c r="AB6" s="25">
        <f t="shared" si="11"/>
        <v>-0.48</v>
      </c>
      <c r="AC6" s="26">
        <v>0</v>
      </c>
      <c r="AD6" s="24">
        <f t="shared" si="12"/>
        <v>0</v>
      </c>
      <c r="AE6" s="24">
        <v>0</v>
      </c>
      <c r="AF6" s="24">
        <v>-18.89</v>
      </c>
      <c r="AG6" s="24">
        <v>0</v>
      </c>
    </row>
    <row r="7" spans="1:33" ht="15.75" customHeight="1">
      <c r="A7" s="2" t="s">
        <v>34</v>
      </c>
      <c r="B7" s="2"/>
      <c r="C7" s="15" t="str">
        <f t="shared" si="4"/>
        <v xml:space="preserve"> - </v>
      </c>
      <c r="D7" s="16">
        <v>0</v>
      </c>
      <c r="E7" s="16">
        <v>0</v>
      </c>
      <c r="F7" s="15">
        <v>0</v>
      </c>
      <c r="G7" s="15">
        <v>0</v>
      </c>
      <c r="H7" s="17" t="e">
        <f t="shared" si="1"/>
        <v>#DIV/0!</v>
      </c>
      <c r="I7" s="17" t="e">
        <f t="shared" si="2"/>
        <v>#DIV/0!</v>
      </c>
      <c r="J7" s="15">
        <f t="shared" si="5"/>
        <v>0</v>
      </c>
      <c r="K7" s="15" t="e">
        <f t="shared" si="3"/>
        <v>#DIV/0!</v>
      </c>
      <c r="L7" s="16">
        <v>0</v>
      </c>
      <c r="M7" s="18" t="str">
        <f t="shared" si="6"/>
        <v>-</v>
      </c>
      <c r="N7" s="16">
        <v>1</v>
      </c>
      <c r="O7" s="19">
        <f t="shared" ref="O7:P7" si="15">D7/7</f>
        <v>0</v>
      </c>
      <c r="P7" s="19">
        <f t="shared" si="15"/>
        <v>0</v>
      </c>
      <c r="Q7" s="16" t="e">
        <f t="shared" si="8"/>
        <v>#DIV/0!</v>
      </c>
      <c r="R7" s="16"/>
      <c r="S7" s="20">
        <v>0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64</v>
      </c>
      <c r="AB7" s="25">
        <f t="shared" si="11"/>
        <v>-0.48</v>
      </c>
      <c r="AC7" s="26">
        <v>0</v>
      </c>
      <c r="AD7" s="24">
        <f t="shared" si="12"/>
        <v>0</v>
      </c>
      <c r="AE7" s="24">
        <v>0</v>
      </c>
      <c r="AF7" s="24">
        <v>-18.89</v>
      </c>
      <c r="AG7" s="24">
        <v>0</v>
      </c>
    </row>
    <row r="8" spans="1:33" ht="15.75" customHeight="1">
      <c r="A8" s="2" t="s">
        <v>35</v>
      </c>
      <c r="B8" s="2"/>
      <c r="C8" s="15" t="str">
        <f t="shared" si="4"/>
        <v xml:space="preserve"> - </v>
      </c>
      <c r="D8" s="16">
        <v>0</v>
      </c>
      <c r="E8" s="16">
        <v>0</v>
      </c>
      <c r="F8" s="15">
        <v>0</v>
      </c>
      <c r="G8" s="15">
        <v>0</v>
      </c>
      <c r="H8" s="17" t="e">
        <f t="shared" si="1"/>
        <v>#DIV/0!</v>
      </c>
      <c r="I8" s="17" t="e">
        <f t="shared" si="2"/>
        <v>#DIV/0!</v>
      </c>
      <c r="J8" s="15">
        <f t="shared" si="5"/>
        <v>0</v>
      </c>
      <c r="K8" s="15" t="e">
        <f t="shared" si="3"/>
        <v>#DIV/0!</v>
      </c>
      <c r="L8" s="16">
        <v>0</v>
      </c>
      <c r="M8" s="18" t="str">
        <f t="shared" si="6"/>
        <v>-</v>
      </c>
      <c r="N8" s="16">
        <v>1</v>
      </c>
      <c r="O8" s="19">
        <f t="shared" ref="O8:P8" si="16">D8/7</f>
        <v>0</v>
      </c>
      <c r="P8" s="19">
        <f t="shared" si="16"/>
        <v>0</v>
      </c>
      <c r="Q8" s="16" t="e">
        <f t="shared" si="8"/>
        <v>#DIV/0!</v>
      </c>
      <c r="R8" s="16"/>
      <c r="S8" s="20">
        <v>0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64</v>
      </c>
      <c r="AB8" s="25">
        <f t="shared" si="11"/>
        <v>-0.48</v>
      </c>
      <c r="AC8" s="26">
        <v>0</v>
      </c>
      <c r="AD8" s="24">
        <f t="shared" si="12"/>
        <v>0</v>
      </c>
      <c r="AE8" s="24">
        <v>-13.2</v>
      </c>
      <c r="AF8" s="24">
        <v>-18.89</v>
      </c>
      <c r="AG8" s="24">
        <v>0</v>
      </c>
    </row>
    <row r="9" spans="1:33" ht="15.75" customHeight="1">
      <c r="A9" s="2" t="s">
        <v>36</v>
      </c>
      <c r="B9" s="2"/>
      <c r="C9" s="15" t="str">
        <f t="shared" si="4"/>
        <v xml:space="preserve"> - </v>
      </c>
      <c r="D9" s="16">
        <v>0</v>
      </c>
      <c r="E9" s="16">
        <v>0</v>
      </c>
      <c r="F9" s="15">
        <v>0</v>
      </c>
      <c r="G9" s="15">
        <v>0</v>
      </c>
      <c r="H9" s="17" t="e">
        <f t="shared" si="1"/>
        <v>#DIV/0!</v>
      </c>
      <c r="I9" s="17" t="e">
        <f t="shared" si="2"/>
        <v>#DIV/0!</v>
      </c>
      <c r="J9" s="15">
        <f t="shared" si="5"/>
        <v>0</v>
      </c>
      <c r="K9" s="15" t="e">
        <f t="shared" si="3"/>
        <v>#DIV/0!</v>
      </c>
      <c r="L9" s="16">
        <v>0</v>
      </c>
      <c r="M9" s="18" t="str">
        <f t="shared" si="6"/>
        <v>-</v>
      </c>
      <c r="N9" s="16">
        <v>0</v>
      </c>
      <c r="O9" s="19">
        <f t="shared" ref="O9:P9" si="17">D9/7</f>
        <v>0</v>
      </c>
      <c r="P9" s="19">
        <f t="shared" si="17"/>
        <v>0</v>
      </c>
      <c r="Q9" s="16" t="e">
        <f t="shared" si="8"/>
        <v>#DIV/0!</v>
      </c>
      <c r="R9" s="16"/>
      <c r="S9" s="20">
        <v>0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64</v>
      </c>
      <c r="AB9" s="25">
        <f t="shared" si="11"/>
        <v>-0.48</v>
      </c>
      <c r="AC9" s="26">
        <v>0</v>
      </c>
      <c r="AD9" s="24">
        <f t="shared" si="12"/>
        <v>0</v>
      </c>
      <c r="AE9" s="24">
        <v>0</v>
      </c>
      <c r="AF9" s="24">
        <v>-18.89</v>
      </c>
      <c r="AG9" s="24">
        <v>0</v>
      </c>
    </row>
    <row r="10" spans="1:33" ht="15.75" customHeight="1">
      <c r="A10" s="2" t="s">
        <v>37</v>
      </c>
      <c r="B10" s="2"/>
      <c r="C10" s="15" t="str">
        <f t="shared" si="4"/>
        <v xml:space="preserve"> - </v>
      </c>
      <c r="D10" s="16">
        <v>0</v>
      </c>
      <c r="E10" s="16">
        <v>0</v>
      </c>
      <c r="F10" s="15">
        <v>0</v>
      </c>
      <c r="G10" s="15">
        <v>0</v>
      </c>
      <c r="H10" s="17" t="e">
        <f t="shared" si="1"/>
        <v>#DIV/0!</v>
      </c>
      <c r="I10" s="17" t="e">
        <f t="shared" si="2"/>
        <v>#DIV/0!</v>
      </c>
      <c r="J10" s="15">
        <f t="shared" si="5"/>
        <v>0</v>
      </c>
      <c r="K10" s="15" t="e">
        <f t="shared" si="3"/>
        <v>#DIV/0!</v>
      </c>
      <c r="L10" s="16">
        <v>0</v>
      </c>
      <c r="M10" s="18" t="str">
        <f t="shared" si="6"/>
        <v>-</v>
      </c>
      <c r="N10" s="16">
        <v>0</v>
      </c>
      <c r="O10" s="19">
        <f t="shared" ref="O10:P10" si="18">D10/7</f>
        <v>0</v>
      </c>
      <c r="P10" s="19">
        <f t="shared" si="18"/>
        <v>0</v>
      </c>
      <c r="Q10" s="16" t="e">
        <f t="shared" si="8"/>
        <v>#DIV/0!</v>
      </c>
      <c r="R10" s="16"/>
      <c r="S10" s="20">
        <v>0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64</v>
      </c>
      <c r="AB10" s="25">
        <f t="shared" si="11"/>
        <v>-0.48</v>
      </c>
      <c r="AC10" s="26">
        <v>1.1151186342592592</v>
      </c>
      <c r="AD10" s="24">
        <f t="shared" si="12"/>
        <v>0</v>
      </c>
      <c r="AE10" s="24">
        <v>-13.2</v>
      </c>
      <c r="AF10" s="24">
        <v>-18.89</v>
      </c>
      <c r="AG10" s="24">
        <v>0</v>
      </c>
    </row>
    <row r="11" spans="1:33" ht="15.75" customHeight="1">
      <c r="A11" s="2" t="s">
        <v>38</v>
      </c>
      <c r="B11" s="2"/>
      <c r="C11" s="15" t="str">
        <f t="shared" si="4"/>
        <v xml:space="preserve"> - </v>
      </c>
      <c r="D11" s="16">
        <v>0</v>
      </c>
      <c r="E11" s="16">
        <v>0</v>
      </c>
      <c r="F11" s="15">
        <v>0</v>
      </c>
      <c r="G11" s="15">
        <v>0</v>
      </c>
      <c r="H11" s="17" t="e">
        <f t="shared" si="1"/>
        <v>#DIV/0!</v>
      </c>
      <c r="I11" s="17" t="e">
        <f t="shared" si="2"/>
        <v>#DIV/0!</v>
      </c>
      <c r="J11" s="15">
        <f t="shared" si="5"/>
        <v>0</v>
      </c>
      <c r="K11" s="15" t="e">
        <f t="shared" si="3"/>
        <v>#DIV/0!</v>
      </c>
      <c r="L11" s="16">
        <v>0</v>
      </c>
      <c r="M11" s="18" t="str">
        <f t="shared" si="6"/>
        <v>-</v>
      </c>
      <c r="N11" s="16">
        <v>0</v>
      </c>
      <c r="O11" s="19">
        <f t="shared" ref="O11:P11" si="19">D11/7</f>
        <v>0</v>
      </c>
      <c r="P11" s="19">
        <f t="shared" si="19"/>
        <v>0</v>
      </c>
      <c r="Q11" s="16" t="e">
        <f t="shared" si="8"/>
        <v>#DIV/0!</v>
      </c>
      <c r="R11" s="16"/>
      <c r="S11" s="20">
        <v>0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64</v>
      </c>
      <c r="AB11" s="25">
        <f t="shared" si="11"/>
        <v>-0.48</v>
      </c>
      <c r="AC11" s="26">
        <v>1.1151186342592592</v>
      </c>
      <c r="AD11" s="24">
        <f t="shared" si="12"/>
        <v>0</v>
      </c>
      <c r="AE11" s="24">
        <v>-13.2</v>
      </c>
      <c r="AF11" s="24">
        <v>-18.89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0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0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64</v>
      </c>
      <c r="AB12" s="25">
        <f t="shared" si="11"/>
        <v>-0.48</v>
      </c>
      <c r="AC12" s="26">
        <v>1.1151186342592592</v>
      </c>
      <c r="AD12" s="24">
        <f t="shared" si="12"/>
        <v>0</v>
      </c>
      <c r="AE12" s="24">
        <v>-13.2</v>
      </c>
      <c r="AF12" s="24">
        <v>-18.89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0</v>
      </c>
      <c r="M13" s="18" t="str">
        <f t="shared" si="6"/>
        <v>-</v>
      </c>
      <c r="N13" s="16">
        <v>0</v>
      </c>
      <c r="O13" s="19">
        <f t="shared" ref="O13:P13" si="21">D13/7</f>
        <v>0</v>
      </c>
      <c r="P13" s="19">
        <f t="shared" si="21"/>
        <v>0</v>
      </c>
      <c r="Q13" s="16" t="e">
        <f t="shared" si="8"/>
        <v>#DIV/0!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64</v>
      </c>
      <c r="AB13" s="25">
        <f t="shared" si="11"/>
        <v>-0.48</v>
      </c>
      <c r="AC13" s="26">
        <v>1.1151186342592592</v>
      </c>
      <c r="AD13" s="24">
        <f t="shared" si="12"/>
        <v>0</v>
      </c>
      <c r="AE13" s="24">
        <v>-13.2</v>
      </c>
      <c r="AF13" s="24">
        <v>-18.89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0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64</v>
      </c>
      <c r="AB14" s="25">
        <f t="shared" si="11"/>
        <v>-0.48</v>
      </c>
      <c r="AC14" s="26">
        <v>1.1151186342592592</v>
      </c>
      <c r="AD14" s="24">
        <f t="shared" si="12"/>
        <v>0</v>
      </c>
      <c r="AE14" s="24">
        <v>-13.2</v>
      </c>
      <c r="AF14" s="24">
        <v>-18.89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0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0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64</v>
      </c>
      <c r="AB15" s="25">
        <f t="shared" si="11"/>
        <v>-0.48</v>
      </c>
      <c r="AC15" s="26">
        <v>1.1151186342592592</v>
      </c>
      <c r="AD15" s="24">
        <f t="shared" si="12"/>
        <v>0</v>
      </c>
      <c r="AE15" s="24">
        <v>-13.2</v>
      </c>
      <c r="AF15" s="24">
        <v>-18.89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0</v>
      </c>
      <c r="O16" s="19">
        <f t="shared" ref="O16:P16" si="24">D16/7</f>
        <v>0</v>
      </c>
      <c r="P16" s="19">
        <f t="shared" si="24"/>
        <v>0</v>
      </c>
      <c r="Q16" s="16" t="e">
        <f t="shared" si="8"/>
        <v>#DIV/0!</v>
      </c>
      <c r="R16" s="16"/>
      <c r="S16" s="27">
        <v>0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64</v>
      </c>
      <c r="AB16" s="25">
        <f t="shared" si="11"/>
        <v>-0.48</v>
      </c>
      <c r="AC16" s="26">
        <v>1.1151186342592592</v>
      </c>
      <c r="AD16" s="24">
        <f t="shared" si="12"/>
        <v>0</v>
      </c>
      <c r="AE16" s="24">
        <v>-13.2</v>
      </c>
      <c r="AF16" s="24">
        <v>-18.89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0</v>
      </c>
      <c r="O17" s="19">
        <f t="shared" ref="O17:P17" si="25">D17/7</f>
        <v>0</v>
      </c>
      <c r="P17" s="19">
        <f t="shared" si="25"/>
        <v>0</v>
      </c>
      <c r="Q17" s="16" t="e">
        <f t="shared" si="8"/>
        <v>#DIV/0!</v>
      </c>
      <c r="R17" s="16"/>
      <c r="S17" s="27">
        <v>0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64</v>
      </c>
      <c r="AB17" s="25">
        <f t="shared" si="11"/>
        <v>-0.48</v>
      </c>
      <c r="AC17" s="26">
        <v>1.1151186342592592</v>
      </c>
      <c r="AD17" s="24">
        <f t="shared" si="12"/>
        <v>0</v>
      </c>
      <c r="AE17" s="24">
        <v>-13.2</v>
      </c>
      <c r="AF17" s="24">
        <v>-18.89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0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0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64</v>
      </c>
      <c r="AB18" s="25">
        <f t="shared" si="11"/>
        <v>-0.48</v>
      </c>
      <c r="AC18" s="26">
        <v>1.1151186342592592</v>
      </c>
      <c r="AD18" s="24">
        <f t="shared" si="12"/>
        <v>0</v>
      </c>
      <c r="AE18" s="24">
        <v>-13.2</v>
      </c>
      <c r="AF18" s="24">
        <v>-18.89</v>
      </c>
      <c r="AG18" s="24">
        <v>0</v>
      </c>
    </row>
    <row r="19" spans="1:33" ht="15.75" customHeight="1">
      <c r="A19" s="2" t="s">
        <v>47</v>
      </c>
      <c r="B19" s="2"/>
      <c r="C19" s="15" t="str">
        <f t="shared" si="4"/>
        <v xml:space="preserve"> - </v>
      </c>
      <c r="D19" s="28">
        <v>0</v>
      </c>
      <c r="E19" s="16">
        <v>0</v>
      </c>
      <c r="F19" s="15">
        <v>0</v>
      </c>
      <c r="G19" s="15">
        <v>0</v>
      </c>
      <c r="H19" s="17" t="e">
        <f t="shared" si="1"/>
        <v>#DIV/0!</v>
      </c>
      <c r="I19" s="17" t="e">
        <f t="shared" ca="1" si="2"/>
        <v>#DIV/0!</v>
      </c>
      <c r="J19" s="15">
        <f t="shared" ca="1" si="5"/>
        <v>0</v>
      </c>
      <c r="K19" s="15" t="e">
        <f t="shared" ca="1" si="3"/>
        <v>#DIV/0!</v>
      </c>
      <c r="L19" s="16">
        <v>0</v>
      </c>
      <c r="M19" s="18" t="str">
        <f t="shared" si="6"/>
        <v>-</v>
      </c>
      <c r="N19" s="16">
        <v>0</v>
      </c>
      <c r="O19" s="19">
        <f t="shared" ref="O19:P19" si="27">D19/7</f>
        <v>0</v>
      </c>
      <c r="P19" s="19">
        <f t="shared" si="27"/>
        <v>0</v>
      </c>
      <c r="Q19" s="16" t="e">
        <f t="shared" si="8"/>
        <v>#DIV/0!</v>
      </c>
      <c r="R19" s="16"/>
      <c r="S19" s="27">
        <v>0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64</v>
      </c>
      <c r="AB19" s="25">
        <f t="shared" si="11"/>
        <v>-0.48</v>
      </c>
      <c r="AC19" s="26">
        <v>1.1151186342592592</v>
      </c>
      <c r="AD19" s="24">
        <f t="shared" si="12"/>
        <v>0</v>
      </c>
      <c r="AE19" s="24">
        <v>-13.2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SKUs!B2:BZ3000""),48,false),"""")*-1"),-18.89)</f>
        <v>-18.89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0</v>
      </c>
      <c r="O20" s="19">
        <f t="shared" ref="O20:P20" si="28">D20/7</f>
        <v>0</v>
      </c>
      <c r="P20" s="19">
        <f t="shared" si="28"/>
        <v>0</v>
      </c>
      <c r="Q20" s="16" t="e">
        <f t="shared" si="8"/>
        <v>#DIV/0!</v>
      </c>
      <c r="R20" s="16"/>
      <c r="S20" s="27">
        <v>0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64</v>
      </c>
      <c r="AB20" s="25">
        <f t="shared" si="11"/>
        <v>-0.48</v>
      </c>
      <c r="AC20" s="26">
        <v>1.1151186342592592</v>
      </c>
      <c r="AD20" s="24">
        <f t="shared" si="12"/>
        <v>0</v>
      </c>
      <c r="AE20" s="24">
        <v>-13.2</v>
      </c>
      <c r="AF20" s="24">
        <v>-18.89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0</v>
      </c>
      <c r="O21" s="19">
        <f t="shared" ref="O21:P21" si="29">D21/7</f>
        <v>0</v>
      </c>
      <c r="P21" s="19">
        <f t="shared" si="29"/>
        <v>0</v>
      </c>
      <c r="Q21" s="16" t="e">
        <f t="shared" si="8"/>
        <v>#DIV/0!</v>
      </c>
      <c r="R21" s="16"/>
      <c r="S21" s="27">
        <v>0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64</v>
      </c>
      <c r="AB21" s="25">
        <f t="shared" si="11"/>
        <v>-0.48</v>
      </c>
      <c r="AC21" s="26">
        <v>1.1151186342592592</v>
      </c>
      <c r="AD21" s="24">
        <f t="shared" si="12"/>
        <v>0</v>
      </c>
      <c r="AE21" s="24">
        <v>-13.2</v>
      </c>
      <c r="AF21" s="24">
        <v>-18.89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0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64</v>
      </c>
      <c r="AB22" s="25">
        <f t="shared" si="11"/>
        <v>-0.48</v>
      </c>
      <c r="AC22" s="26">
        <v>1.1151186342592592</v>
      </c>
      <c r="AD22" s="24">
        <f t="shared" si="12"/>
        <v>0</v>
      </c>
      <c r="AE22" s="24">
        <v>-13.2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SKUs!B2:BZ3000""),48,false),"""")*-1"),-18.89)</f>
        <v>-18.89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0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64</v>
      </c>
      <c r="AB23" s="25">
        <f t="shared" si="11"/>
        <v>-0.48</v>
      </c>
      <c r="AC23" s="26">
        <v>1.1151186342592592</v>
      </c>
      <c r="AD23" s="24">
        <f t="shared" si="12"/>
        <v>0</v>
      </c>
      <c r="AE23" s="24">
        <v>-13.2</v>
      </c>
      <c r="AF23" s="24">
        <v>-18.89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0</v>
      </c>
      <c r="O24" s="19">
        <f t="shared" ref="O24:P24" si="32">D24/7</f>
        <v>0</v>
      </c>
      <c r="P24" s="19">
        <f t="shared" si="32"/>
        <v>0</v>
      </c>
      <c r="Q24" s="16" t="e">
        <f t="shared" si="8"/>
        <v>#DIV/0!</v>
      </c>
      <c r="R24" s="16"/>
      <c r="S24" s="27">
        <v>0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64</v>
      </c>
      <c r="AB24" s="25">
        <f t="shared" si="11"/>
        <v>-0.48</v>
      </c>
      <c r="AC24" s="26">
        <v>1.1151186342592592</v>
      </c>
      <c r="AD24" s="24">
        <f t="shared" si="12"/>
        <v>0</v>
      </c>
      <c r="AE24" s="24">
        <v>-13.2</v>
      </c>
      <c r="AF24" s="24">
        <v>-18.89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1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64</v>
      </c>
      <c r="AB25" s="25">
        <f t="shared" si="11"/>
        <v>-0.48</v>
      </c>
      <c r="AC25" s="26">
        <v>1.1151186342592592</v>
      </c>
      <c r="AD25" s="24">
        <f t="shared" si="12"/>
        <v>0</v>
      </c>
      <c r="AE25" s="24">
        <v>-13.2</v>
      </c>
      <c r="AF25" s="24">
        <v>-18.89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4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1"/>
        <v>#DIV/0!</v>
      </c>
      <c r="I26" s="17" t="e">
        <f t="shared" si="2"/>
        <v>#DIV/0!</v>
      </c>
      <c r="J26" s="15">
        <f t="shared" si="5"/>
        <v>0</v>
      </c>
      <c r="K26" s="15" t="e">
        <f t="shared" si="3"/>
        <v>#DIV/0!</v>
      </c>
      <c r="L26" s="16">
        <v>0</v>
      </c>
      <c r="M26" s="18" t="str">
        <f t="shared" si="6"/>
        <v>-</v>
      </c>
      <c r="N26" s="16">
        <v>1</v>
      </c>
      <c r="O26" s="19">
        <f t="shared" ref="O26:P26" si="34">D26/7</f>
        <v>0</v>
      </c>
      <c r="P26" s="19">
        <f t="shared" si="34"/>
        <v>0</v>
      </c>
      <c r="Q26" s="16" t="e">
        <f t="shared" si="8"/>
        <v>#DIV/0!</v>
      </c>
      <c r="R26" s="16"/>
      <c r="S26" s="27">
        <v>0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64</v>
      </c>
      <c r="AB26" s="25">
        <f t="shared" si="11"/>
        <v>-0.48</v>
      </c>
      <c r="AC26" s="26">
        <v>1.1151186342592592</v>
      </c>
      <c r="AD26" s="24">
        <f t="shared" si="12"/>
        <v>0</v>
      </c>
      <c r="AE26" s="24">
        <v>-13.2</v>
      </c>
      <c r="AF26" s="24">
        <v>-18.89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1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0</v>
      </c>
      <c r="O27" s="19">
        <f t="shared" ref="O27:P27" si="35">D27/7</f>
        <v>0</v>
      </c>
      <c r="P27" s="19">
        <f t="shared" si="35"/>
        <v>0.14285714285714285</v>
      </c>
      <c r="Q27" s="16">
        <f t="shared" si="8"/>
        <v>0</v>
      </c>
      <c r="R27" s="16"/>
      <c r="S27" s="27">
        <v>0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64</v>
      </c>
      <c r="AB27" s="25">
        <f t="shared" si="11"/>
        <v>-0.48</v>
      </c>
      <c r="AC27" s="26">
        <v>1.1151186342592592</v>
      </c>
      <c r="AD27" s="24">
        <f t="shared" si="12"/>
        <v>0</v>
      </c>
      <c r="AE27" s="24">
        <v>-13.2</v>
      </c>
      <c r="AF27" s="24">
        <v>-18.89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0</v>
      </c>
      <c r="O28" s="19">
        <f t="shared" ref="O28:P28" si="36">D28/7</f>
        <v>0</v>
      </c>
      <c r="P28" s="19">
        <f t="shared" si="36"/>
        <v>0</v>
      </c>
      <c r="Q28" s="16" t="e">
        <f t="shared" si="8"/>
        <v>#DIV/0!</v>
      </c>
      <c r="R28" s="16"/>
      <c r="S28" s="27">
        <v>0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64</v>
      </c>
      <c r="AB28" s="25">
        <f t="shared" si="11"/>
        <v>-0.48</v>
      </c>
      <c r="AC28" s="26">
        <v>1.1151186342592592</v>
      </c>
      <c r="AD28" s="24">
        <f t="shared" si="12"/>
        <v>0</v>
      </c>
      <c r="AE28" s="24">
        <v>-13.2</v>
      </c>
      <c r="AF28" s="24">
        <v>-18.89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0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64</v>
      </c>
      <c r="AB29" s="25">
        <f t="shared" si="11"/>
        <v>-0.48</v>
      </c>
      <c r="AC29" s="26">
        <v>1.1151186342592592</v>
      </c>
      <c r="AD29" s="24">
        <f t="shared" si="12"/>
        <v>0</v>
      </c>
      <c r="AE29" s="24">
        <v>-13.2</v>
      </c>
      <c r="AF29" s="24">
        <v>-18.89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0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64</v>
      </c>
      <c r="AB30" s="25">
        <f t="shared" si="11"/>
        <v>-0.48</v>
      </c>
      <c r="AC30" s="26">
        <v>1.1151186342592592</v>
      </c>
      <c r="AD30" s="24">
        <f t="shared" si="12"/>
        <v>0</v>
      </c>
      <c r="AE30" s="24">
        <v>-13.2</v>
      </c>
      <c r="AF30" s="24">
        <v>-18.89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64</v>
      </c>
      <c r="AB31" s="25">
        <f t="shared" si="11"/>
        <v>-0.48</v>
      </c>
      <c r="AC31" s="26">
        <v>1.1151186342592592</v>
      </c>
      <c r="AD31" s="24">
        <f t="shared" si="12"/>
        <v>0</v>
      </c>
      <c r="AE31" s="24">
        <v>-13.2</v>
      </c>
      <c r="AF31" s="24">
        <v>-18.89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IFERROR(__xludf.DUMMYFUNCTION("IFERROR(VLOOKUP(B2,IMPORTRANGE(""https://docs.google.com/spreadsheets/d/1V-qh4gaE8Fnon_cFgLuR_3iyE-fuVbrHr9YQylaPLK4/edit#gid=0"",""Sheet1!A2:F100""),2,FALSE),"""")"),"Half Size Commercial")</f>
        <v>Half Size Commercial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IFERROR(__xludf.DUMMYFUNCTION("IFERROR(VLOOKUP(B2,IMPORTRANGE(""https://docs.google.com/spreadsheets/d/1V-qh4gaE8Fnon_cFgLuR_3iyE-fuVbrHr9YQylaPLK4/edit?usp=sharing"",""Sheet1!A1:AA1000""),3,FALSE),"""")"),"B07FC2749Q")</f>
        <v>B07FC2749Q</v>
      </c>
      <c r="B2" s="4" t="s">
        <v>120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16.447058823529414</v>
      </c>
      <c r="D3" s="6">
        <f>SUM(D4:D99766)</f>
        <v>5</v>
      </c>
      <c r="E3" s="6"/>
      <c r="F3" s="5">
        <f t="shared" ref="F3:G3" si="0">SUM(F4:F99766)</f>
        <v>89.949999999999989</v>
      </c>
      <c r="G3" s="5">
        <f t="shared" si="0"/>
        <v>-0.1</v>
      </c>
      <c r="H3" s="7">
        <f t="shared" ref="H3:H30" si="1">G3/F3*-1</f>
        <v>1.1117287381878823E-3</v>
      </c>
      <c r="I3" s="7">
        <f t="shared" ref="I3:I30" ca="1" si="2">J3/F3</f>
        <v>3.4212868607559607E-2</v>
      </c>
      <c r="J3" s="5">
        <f ca="1">SUM(J4:J99766)</f>
        <v>3.0774475312499865</v>
      </c>
      <c r="K3" s="5">
        <f t="shared" ref="K3:K30" ca="1" si="3">J3/D3</f>
        <v>0.61548950624999732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SKUs!B2:BZ3000""),48,FALSE),"""")*-1"),-7.7)</f>
        <v>-7.7</v>
      </c>
      <c r="AG3" s="14">
        <f>SUM(AG4:AG99766)</f>
        <v>0</v>
      </c>
    </row>
    <row r="4" spans="1:33" ht="15.75" customHeight="1">
      <c r="A4" s="2" t="s">
        <v>31</v>
      </c>
      <c r="B4" s="2"/>
      <c r="C4" s="15" t="str">
        <f t="shared" ref="C4:C31" si="4">IFERROR(F4/D4," - ")</f>
        <v xml:space="preserve"> - </v>
      </c>
      <c r="D4" s="16">
        <v>0</v>
      </c>
      <c r="E4" s="16">
        <v>0</v>
      </c>
      <c r="F4" s="15">
        <v>0</v>
      </c>
      <c r="G4" s="15">
        <v>-0.05</v>
      </c>
      <c r="H4" s="17" t="e">
        <f t="shared" si="1"/>
        <v>#DIV/0!</v>
      </c>
      <c r="I4" s="17" t="e">
        <f t="shared" si="2"/>
        <v>#DIV/0!</v>
      </c>
      <c r="J4" s="15">
        <f t="shared" ref="J4:J30" si="5">F4*0.85+G4+AF4*D4+D4*AE4+AG4+AD4</f>
        <v>-0.05</v>
      </c>
      <c r="K4" s="15" t="e">
        <f t="shared" si="3"/>
        <v>#DIV/0!</v>
      </c>
      <c r="L4" s="16">
        <v>0</v>
      </c>
      <c r="M4" s="18" t="str">
        <f t="shared" ref="M4:M31" si="6">IFERROR(D4/L4,"-")</f>
        <v>-</v>
      </c>
      <c r="N4" s="16">
        <v>1</v>
      </c>
      <c r="O4" s="19">
        <f t="shared" ref="O4:P4" si="7">D4/7</f>
        <v>0</v>
      </c>
      <c r="P4" s="19">
        <f t="shared" si="7"/>
        <v>0</v>
      </c>
      <c r="Q4" s="16" t="e">
        <f t="shared" ref="Q4:Q30" si="8">ROUNDDOWN(N4/(O4+P4),0)</f>
        <v>#DIV/0!</v>
      </c>
      <c r="R4" s="16"/>
      <c r="S4" s="20" t="e">
        <v>#N/A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0.35556062499999996</v>
      </c>
      <c r="AD4" s="24">
        <f t="shared" ref="AD4:AD31" si="12">IFERROR(AB4*AC4*D4*3,0)</f>
        <v>0</v>
      </c>
      <c r="AE4" s="24">
        <v>-6.18</v>
      </c>
      <c r="AF4" s="24">
        <v>-7.7</v>
      </c>
      <c r="AG4" s="24">
        <v>0</v>
      </c>
    </row>
    <row r="5" spans="1:33" ht="15.75" customHeight="1">
      <c r="A5" s="2" t="s">
        <v>32</v>
      </c>
      <c r="B5" s="2"/>
      <c r="C5" s="15">
        <f t="shared" si="4"/>
        <v>17.989999999999998</v>
      </c>
      <c r="D5" s="16">
        <v>1</v>
      </c>
      <c r="E5" s="16">
        <v>0</v>
      </c>
      <c r="F5" s="15">
        <v>17.989999999999998</v>
      </c>
      <c r="G5" s="15">
        <v>-0.05</v>
      </c>
      <c r="H5" s="17">
        <f t="shared" si="1"/>
        <v>2.7793218454697059E-3</v>
      </c>
      <c r="I5" s="17">
        <f t="shared" si="2"/>
        <v>3.4768732976653532E-2</v>
      </c>
      <c r="J5" s="15">
        <f t="shared" si="5"/>
        <v>0.625489506249997</v>
      </c>
      <c r="K5" s="15">
        <f t="shared" si="3"/>
        <v>0.625489506249997</v>
      </c>
      <c r="L5" s="16">
        <v>11</v>
      </c>
      <c r="M5" s="18">
        <f t="shared" si="6"/>
        <v>9.0909090909090912E-2</v>
      </c>
      <c r="N5" s="16">
        <v>0</v>
      </c>
      <c r="O5" s="19">
        <f t="shared" ref="O5:P5" si="13">D5/7</f>
        <v>0.14285714285714285</v>
      </c>
      <c r="P5" s="19">
        <f t="shared" si="13"/>
        <v>0</v>
      </c>
      <c r="Q5" s="16">
        <f t="shared" si="8"/>
        <v>0</v>
      </c>
      <c r="R5" s="16"/>
      <c r="S5" s="20" t="e">
        <v>#N/A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0.35556062499999996</v>
      </c>
      <c r="AD5" s="24">
        <f t="shared" si="12"/>
        <v>-0.73601049374999983</v>
      </c>
      <c r="AE5" s="24">
        <v>-6.18</v>
      </c>
      <c r="AF5" s="24">
        <v>-7.7</v>
      </c>
      <c r="AG5" s="24">
        <v>0</v>
      </c>
    </row>
    <row r="6" spans="1:33" ht="15.75" customHeight="1">
      <c r="A6" s="2" t="s">
        <v>33</v>
      </c>
      <c r="B6" s="2"/>
      <c r="C6" s="15" t="str">
        <f t="shared" si="4"/>
        <v xml:space="preserve"> - </v>
      </c>
      <c r="D6" s="16">
        <v>0</v>
      </c>
      <c r="E6" s="16">
        <v>0</v>
      </c>
      <c r="F6" s="15">
        <v>0</v>
      </c>
      <c r="G6" s="15">
        <v>0</v>
      </c>
      <c r="H6" s="17" t="e">
        <f t="shared" si="1"/>
        <v>#DIV/0!</v>
      </c>
      <c r="I6" s="17" t="e">
        <f t="shared" si="2"/>
        <v>#DIV/0!</v>
      </c>
      <c r="J6" s="15">
        <f t="shared" si="5"/>
        <v>0</v>
      </c>
      <c r="K6" s="15" t="e">
        <f t="shared" si="3"/>
        <v>#DIV/0!</v>
      </c>
      <c r="L6" s="16">
        <v>0</v>
      </c>
      <c r="M6" s="18" t="str">
        <f t="shared" si="6"/>
        <v>-</v>
      </c>
      <c r="N6" s="16">
        <v>0</v>
      </c>
      <c r="O6" s="19">
        <f t="shared" ref="O6:P6" si="14">D6/7</f>
        <v>0</v>
      </c>
      <c r="P6" s="19">
        <f t="shared" si="14"/>
        <v>0</v>
      </c>
      <c r="Q6" s="16" t="e">
        <f t="shared" si="8"/>
        <v>#DIV/0!</v>
      </c>
      <c r="R6" s="16"/>
      <c r="S6" s="20">
        <v>0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0</v>
      </c>
      <c r="AD6" s="24">
        <f t="shared" si="12"/>
        <v>0</v>
      </c>
      <c r="AE6" s="24">
        <v>0</v>
      </c>
      <c r="AF6" s="24">
        <v>-7.7</v>
      </c>
      <c r="AG6" s="24">
        <v>0</v>
      </c>
    </row>
    <row r="7" spans="1:33" ht="15.75" customHeight="1">
      <c r="A7" s="2" t="s">
        <v>34</v>
      </c>
      <c r="B7" s="2"/>
      <c r="C7" s="15" t="str">
        <f t="shared" si="4"/>
        <v xml:space="preserve"> - </v>
      </c>
      <c r="D7" s="16">
        <v>0</v>
      </c>
      <c r="E7" s="16">
        <v>0</v>
      </c>
      <c r="F7" s="15">
        <v>0</v>
      </c>
      <c r="G7" s="15">
        <v>0</v>
      </c>
      <c r="H7" s="17" t="e">
        <f t="shared" si="1"/>
        <v>#DIV/0!</v>
      </c>
      <c r="I7" s="17" t="e">
        <f t="shared" si="2"/>
        <v>#DIV/0!</v>
      </c>
      <c r="J7" s="15">
        <f t="shared" si="5"/>
        <v>0</v>
      </c>
      <c r="K7" s="15" t="e">
        <f t="shared" si="3"/>
        <v>#DIV/0!</v>
      </c>
      <c r="L7" s="16">
        <v>0</v>
      </c>
      <c r="M7" s="18" t="str">
        <f t="shared" si="6"/>
        <v>-</v>
      </c>
      <c r="N7" s="16">
        <v>0</v>
      </c>
      <c r="O7" s="19">
        <f t="shared" ref="O7:P7" si="15">D7/7</f>
        <v>0</v>
      </c>
      <c r="P7" s="19">
        <f t="shared" si="15"/>
        <v>0</v>
      </c>
      <c r="Q7" s="16" t="e">
        <f t="shared" si="8"/>
        <v>#DIV/0!</v>
      </c>
      <c r="R7" s="16"/>
      <c r="S7" s="20">
        <v>0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0</v>
      </c>
      <c r="AD7" s="24">
        <f t="shared" si="12"/>
        <v>0</v>
      </c>
      <c r="AE7" s="24">
        <v>0</v>
      </c>
      <c r="AF7" s="24">
        <v>-7.7</v>
      </c>
      <c r="AG7" s="24">
        <v>0</v>
      </c>
    </row>
    <row r="8" spans="1:33" ht="15.75" customHeight="1">
      <c r="A8" s="2" t="s">
        <v>35</v>
      </c>
      <c r="B8" s="2"/>
      <c r="C8" s="15" t="str">
        <f t="shared" si="4"/>
        <v xml:space="preserve"> - </v>
      </c>
      <c r="D8" s="16">
        <v>0</v>
      </c>
      <c r="E8" s="16">
        <v>0</v>
      </c>
      <c r="F8" s="15">
        <v>0</v>
      </c>
      <c r="G8" s="15">
        <v>0</v>
      </c>
      <c r="H8" s="17" t="e">
        <f t="shared" si="1"/>
        <v>#DIV/0!</v>
      </c>
      <c r="I8" s="17" t="e">
        <f t="shared" si="2"/>
        <v>#DIV/0!</v>
      </c>
      <c r="J8" s="15">
        <f t="shared" si="5"/>
        <v>0</v>
      </c>
      <c r="K8" s="15" t="e">
        <f t="shared" si="3"/>
        <v>#DIV/0!</v>
      </c>
      <c r="L8" s="16">
        <v>0</v>
      </c>
      <c r="M8" s="18" t="str">
        <f t="shared" si="6"/>
        <v>-</v>
      </c>
      <c r="N8" s="16">
        <v>0</v>
      </c>
      <c r="O8" s="19">
        <f t="shared" ref="O8:P8" si="16">D8/7</f>
        <v>0</v>
      </c>
      <c r="P8" s="19">
        <f t="shared" si="16"/>
        <v>0</v>
      </c>
      <c r="Q8" s="16" t="e">
        <f t="shared" si="8"/>
        <v>#DIV/0!</v>
      </c>
      <c r="R8" s="16"/>
      <c r="S8" s="20">
        <v>0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0</v>
      </c>
      <c r="AD8" s="24">
        <f t="shared" si="12"/>
        <v>0</v>
      </c>
      <c r="AE8" s="24">
        <v>-6.18</v>
      </c>
      <c r="AF8" s="24">
        <v>-7.7</v>
      </c>
      <c r="AG8" s="24">
        <v>0</v>
      </c>
    </row>
    <row r="9" spans="1:33" ht="15.75" customHeight="1">
      <c r="A9" s="2" t="s">
        <v>36</v>
      </c>
      <c r="B9" s="2"/>
      <c r="C9" s="15" t="str">
        <f t="shared" si="4"/>
        <v xml:space="preserve"> - </v>
      </c>
      <c r="D9" s="16">
        <v>0</v>
      </c>
      <c r="E9" s="16">
        <v>0</v>
      </c>
      <c r="F9" s="15">
        <v>0</v>
      </c>
      <c r="G9" s="15">
        <v>0</v>
      </c>
      <c r="H9" s="17" t="e">
        <f t="shared" si="1"/>
        <v>#DIV/0!</v>
      </c>
      <c r="I9" s="17" t="e">
        <f t="shared" si="2"/>
        <v>#DIV/0!</v>
      </c>
      <c r="J9" s="15">
        <f t="shared" si="5"/>
        <v>0</v>
      </c>
      <c r="K9" s="15" t="e">
        <f t="shared" si="3"/>
        <v>#DIV/0!</v>
      </c>
      <c r="L9" s="16">
        <v>0</v>
      </c>
      <c r="M9" s="18" t="str">
        <f t="shared" si="6"/>
        <v>-</v>
      </c>
      <c r="N9" s="16">
        <v>0</v>
      </c>
      <c r="O9" s="19">
        <f t="shared" ref="O9:P9" si="17">D9/7</f>
        <v>0</v>
      </c>
      <c r="P9" s="19">
        <f t="shared" si="17"/>
        <v>0</v>
      </c>
      <c r="Q9" s="16" t="e">
        <f t="shared" si="8"/>
        <v>#DIV/0!</v>
      </c>
      <c r="R9" s="16"/>
      <c r="S9" s="20">
        <v>0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0</v>
      </c>
      <c r="AD9" s="24">
        <f t="shared" si="12"/>
        <v>0</v>
      </c>
      <c r="AE9" s="24">
        <v>0</v>
      </c>
      <c r="AF9" s="24">
        <v>-7.7</v>
      </c>
      <c r="AG9" s="24">
        <v>0</v>
      </c>
    </row>
    <row r="10" spans="1:33" ht="15.75" customHeight="1">
      <c r="A10" s="2" t="s">
        <v>37</v>
      </c>
      <c r="B10" s="2"/>
      <c r="C10" s="15" t="str">
        <f t="shared" si="4"/>
        <v xml:space="preserve"> - </v>
      </c>
      <c r="D10" s="16">
        <v>0</v>
      </c>
      <c r="E10" s="16">
        <v>0</v>
      </c>
      <c r="F10" s="15">
        <v>0</v>
      </c>
      <c r="G10" s="15">
        <v>0</v>
      </c>
      <c r="H10" s="17" t="e">
        <f t="shared" si="1"/>
        <v>#DIV/0!</v>
      </c>
      <c r="I10" s="17" t="e">
        <f t="shared" si="2"/>
        <v>#DIV/0!</v>
      </c>
      <c r="J10" s="15">
        <f t="shared" si="5"/>
        <v>0</v>
      </c>
      <c r="K10" s="15" t="e">
        <f t="shared" si="3"/>
        <v>#DIV/0!</v>
      </c>
      <c r="L10" s="16">
        <v>0</v>
      </c>
      <c r="M10" s="18" t="str">
        <f t="shared" si="6"/>
        <v>-</v>
      </c>
      <c r="N10" s="16">
        <v>0</v>
      </c>
      <c r="O10" s="19">
        <f t="shared" ref="O10:P10" si="18">D10/7</f>
        <v>0</v>
      </c>
      <c r="P10" s="19">
        <f t="shared" si="18"/>
        <v>0</v>
      </c>
      <c r="Q10" s="16" t="e">
        <f t="shared" si="8"/>
        <v>#DIV/0!</v>
      </c>
      <c r="R10" s="16"/>
      <c r="S10" s="20">
        <v>0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0.35556062499999996</v>
      </c>
      <c r="AD10" s="24">
        <f t="shared" si="12"/>
        <v>0</v>
      </c>
      <c r="AE10" s="24">
        <v>-6.18</v>
      </c>
      <c r="AF10" s="24">
        <v>-7.7</v>
      </c>
      <c r="AG10" s="24">
        <v>0</v>
      </c>
    </row>
    <row r="11" spans="1:33" ht="15.75" customHeight="1">
      <c r="A11" s="2" t="s">
        <v>38</v>
      </c>
      <c r="B11" s="2"/>
      <c r="C11" s="15" t="str">
        <f t="shared" si="4"/>
        <v xml:space="preserve"> - </v>
      </c>
      <c r="D11" s="16">
        <v>0</v>
      </c>
      <c r="E11" s="16">
        <v>0</v>
      </c>
      <c r="F11" s="15">
        <v>0</v>
      </c>
      <c r="G11" s="15">
        <v>0</v>
      </c>
      <c r="H11" s="17" t="e">
        <f t="shared" si="1"/>
        <v>#DIV/0!</v>
      </c>
      <c r="I11" s="17" t="e">
        <f t="shared" si="2"/>
        <v>#DIV/0!</v>
      </c>
      <c r="J11" s="15">
        <f t="shared" si="5"/>
        <v>0</v>
      </c>
      <c r="K11" s="15" t="e">
        <f t="shared" si="3"/>
        <v>#DIV/0!</v>
      </c>
      <c r="L11" s="16">
        <v>0</v>
      </c>
      <c r="M11" s="18" t="str">
        <f t="shared" si="6"/>
        <v>-</v>
      </c>
      <c r="N11" s="16">
        <v>0</v>
      </c>
      <c r="O11" s="19">
        <f t="shared" ref="O11:P11" si="19">D11/7</f>
        <v>0</v>
      </c>
      <c r="P11" s="19">
        <f t="shared" si="19"/>
        <v>0</v>
      </c>
      <c r="Q11" s="16" t="e">
        <f t="shared" si="8"/>
        <v>#DIV/0!</v>
      </c>
      <c r="R11" s="16"/>
      <c r="S11" s="20">
        <v>0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0.35556062499999996</v>
      </c>
      <c r="AD11" s="24">
        <f t="shared" si="12"/>
        <v>0</v>
      </c>
      <c r="AE11" s="24">
        <v>-6.18</v>
      </c>
      <c r="AF11" s="24">
        <v>-7.7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0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0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0.35556062499999996</v>
      </c>
      <c r="AD12" s="24">
        <f t="shared" si="12"/>
        <v>0</v>
      </c>
      <c r="AE12" s="24">
        <v>-6.18</v>
      </c>
      <c r="AF12" s="24">
        <v>-7.7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0</v>
      </c>
      <c r="M13" s="18" t="str">
        <f t="shared" si="6"/>
        <v>-</v>
      </c>
      <c r="N13" s="16">
        <v>0</v>
      </c>
      <c r="O13" s="19">
        <f t="shared" ref="O13:P13" si="21">D13/7</f>
        <v>0</v>
      </c>
      <c r="P13" s="19">
        <f t="shared" si="21"/>
        <v>0</v>
      </c>
      <c r="Q13" s="16" t="e">
        <f t="shared" si="8"/>
        <v>#DIV/0!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0.35556062499999996</v>
      </c>
      <c r="AD13" s="24">
        <f t="shared" si="12"/>
        <v>0</v>
      </c>
      <c r="AE13" s="24">
        <v>-6.18</v>
      </c>
      <c r="AF13" s="24">
        <v>-7.7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0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0.35556062499999996</v>
      </c>
      <c r="AD14" s="24">
        <f t="shared" si="12"/>
        <v>0</v>
      </c>
      <c r="AE14" s="24">
        <v>-6.18</v>
      </c>
      <c r="AF14" s="24">
        <v>-7.7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0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0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0.35556062499999996</v>
      </c>
      <c r="AD15" s="24">
        <f t="shared" si="12"/>
        <v>0</v>
      </c>
      <c r="AE15" s="24">
        <v>-6.18</v>
      </c>
      <c r="AF15" s="24">
        <v>-7.7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0</v>
      </c>
      <c r="O16" s="19">
        <f t="shared" ref="O16:P16" si="24">D16/7</f>
        <v>0</v>
      </c>
      <c r="P16" s="19">
        <f t="shared" si="24"/>
        <v>0</v>
      </c>
      <c r="Q16" s="16" t="e">
        <f t="shared" si="8"/>
        <v>#DIV/0!</v>
      </c>
      <c r="R16" s="16"/>
      <c r="S16" s="27">
        <v>0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0.35556062499999996</v>
      </c>
      <c r="AD16" s="24">
        <f t="shared" si="12"/>
        <v>0</v>
      </c>
      <c r="AE16" s="24">
        <v>-6.18</v>
      </c>
      <c r="AF16" s="24">
        <v>-7.7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0</v>
      </c>
      <c r="O17" s="19">
        <f t="shared" ref="O17:P17" si="25">D17/7</f>
        <v>0</v>
      </c>
      <c r="P17" s="19">
        <f t="shared" si="25"/>
        <v>0</v>
      </c>
      <c r="Q17" s="16" t="e">
        <f t="shared" si="8"/>
        <v>#DIV/0!</v>
      </c>
      <c r="R17" s="16"/>
      <c r="S17" s="27">
        <v>0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0.35556062499999996</v>
      </c>
      <c r="AD17" s="24">
        <f t="shared" si="12"/>
        <v>0</v>
      </c>
      <c r="AE17" s="24">
        <v>-6.18</v>
      </c>
      <c r="AF17" s="24">
        <v>-7.7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0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0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0.35556062499999996</v>
      </c>
      <c r="AD18" s="24">
        <f t="shared" si="12"/>
        <v>0</v>
      </c>
      <c r="AE18" s="24">
        <v>-6.18</v>
      </c>
      <c r="AF18" s="24">
        <v>-7.7</v>
      </c>
      <c r="AG18" s="24">
        <v>0</v>
      </c>
    </row>
    <row r="19" spans="1:33" ht="15.75" customHeight="1">
      <c r="A19" s="2" t="s">
        <v>47</v>
      </c>
      <c r="B19" s="2"/>
      <c r="C19" s="15" t="str">
        <f t="shared" si="4"/>
        <v xml:space="preserve"> - </v>
      </c>
      <c r="D19" s="28">
        <v>0</v>
      </c>
      <c r="E19" s="16">
        <v>0</v>
      </c>
      <c r="F19" s="15">
        <v>0</v>
      </c>
      <c r="G19" s="15">
        <v>0</v>
      </c>
      <c r="H19" s="17" t="e">
        <f t="shared" si="1"/>
        <v>#DIV/0!</v>
      </c>
      <c r="I19" s="17" t="e">
        <f t="shared" ca="1" si="2"/>
        <v>#DIV/0!</v>
      </c>
      <c r="J19" s="15">
        <f t="shared" ca="1" si="5"/>
        <v>0</v>
      </c>
      <c r="K19" s="15" t="e">
        <f t="shared" ca="1" si="3"/>
        <v>#DIV/0!</v>
      </c>
      <c r="L19" s="16">
        <v>0</v>
      </c>
      <c r="M19" s="18" t="str">
        <f t="shared" si="6"/>
        <v>-</v>
      </c>
      <c r="N19" s="16">
        <v>0</v>
      </c>
      <c r="O19" s="19">
        <f t="shared" ref="O19:P19" si="27">D19/7</f>
        <v>0</v>
      </c>
      <c r="P19" s="19">
        <f t="shared" si="27"/>
        <v>0</v>
      </c>
      <c r="Q19" s="16" t="e">
        <f t="shared" si="8"/>
        <v>#DIV/0!</v>
      </c>
      <c r="R19" s="16"/>
      <c r="S19" s="27">
        <v>0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0.35556062499999996</v>
      </c>
      <c r="AD19" s="24">
        <f t="shared" si="12"/>
        <v>0</v>
      </c>
      <c r="AE19" s="24">
        <v>-6.18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SKUs!B2:BZ3000""),48,false),"""")*-1"),-7.7)</f>
        <v>-7.7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1</v>
      </c>
      <c r="O20" s="19">
        <f t="shared" ref="O20:P20" si="28">D20/7</f>
        <v>0</v>
      </c>
      <c r="P20" s="19">
        <f t="shared" si="28"/>
        <v>0</v>
      </c>
      <c r="Q20" s="16" t="e">
        <f t="shared" si="8"/>
        <v>#DIV/0!</v>
      </c>
      <c r="R20" s="16"/>
      <c r="S20" s="27">
        <v>0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0.35556062499999996</v>
      </c>
      <c r="AD20" s="24">
        <f t="shared" si="12"/>
        <v>0</v>
      </c>
      <c r="AE20" s="24">
        <v>-6.18</v>
      </c>
      <c r="AF20" s="24">
        <v>-7.7</v>
      </c>
      <c r="AG20" s="24">
        <v>0</v>
      </c>
    </row>
    <row r="21" spans="1:33" ht="15.75" customHeight="1">
      <c r="A21" s="2" t="s">
        <v>49</v>
      </c>
      <c r="B21" s="2"/>
      <c r="C21" s="15">
        <f t="shared" si="4"/>
        <v>17.989999999999998</v>
      </c>
      <c r="D21" s="16">
        <v>1</v>
      </c>
      <c r="E21" s="16">
        <v>0</v>
      </c>
      <c r="F21" s="15">
        <v>17.989999999999998</v>
      </c>
      <c r="G21" s="15">
        <v>0</v>
      </c>
      <c r="H21" s="17">
        <f t="shared" si="1"/>
        <v>0</v>
      </c>
      <c r="I21" s="17">
        <f t="shared" si="2"/>
        <v>3.7548054822123277E-2</v>
      </c>
      <c r="J21" s="15">
        <f t="shared" si="5"/>
        <v>0.67548950624999771</v>
      </c>
      <c r="K21" s="15">
        <f t="shared" si="3"/>
        <v>0.67548950624999771</v>
      </c>
      <c r="L21" s="16">
        <v>0</v>
      </c>
      <c r="M21" s="18" t="str">
        <f t="shared" si="6"/>
        <v>-</v>
      </c>
      <c r="N21" s="16">
        <v>0</v>
      </c>
      <c r="O21" s="19">
        <f t="shared" ref="O21:P21" si="29">D21/7</f>
        <v>0.14285714285714285</v>
      </c>
      <c r="P21" s="19">
        <f t="shared" si="29"/>
        <v>0</v>
      </c>
      <c r="Q21" s="16">
        <f t="shared" si="8"/>
        <v>0</v>
      </c>
      <c r="R21" s="16"/>
      <c r="S21" s="27">
        <v>0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0.35556062499999996</v>
      </c>
      <c r="AD21" s="24">
        <f t="shared" si="12"/>
        <v>-0.73601049374999983</v>
      </c>
      <c r="AE21" s="24">
        <v>-6.18</v>
      </c>
      <c r="AF21" s="24">
        <v>-7.7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0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0.35556062499999996</v>
      </c>
      <c r="AD22" s="24">
        <f t="shared" si="12"/>
        <v>0</v>
      </c>
      <c r="AE22" s="24">
        <v>-6.18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SKUs!B2:BZ3000""),48,false),"""")*-1"),-7.7)</f>
        <v>-7.7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0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0.35556062499999996</v>
      </c>
      <c r="AD23" s="24">
        <f t="shared" si="12"/>
        <v>0</v>
      </c>
      <c r="AE23" s="24">
        <v>-6.18</v>
      </c>
      <c r="AF23" s="24">
        <v>-7.7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0</v>
      </c>
      <c r="O24" s="19">
        <f t="shared" ref="O24:P24" si="32">D24/7</f>
        <v>0</v>
      </c>
      <c r="P24" s="19">
        <f t="shared" si="32"/>
        <v>0</v>
      </c>
      <c r="Q24" s="16" t="e">
        <f t="shared" si="8"/>
        <v>#DIV/0!</v>
      </c>
      <c r="R24" s="16"/>
      <c r="S24" s="27">
        <v>0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0.35556062499999996</v>
      </c>
      <c r="AD24" s="24">
        <f t="shared" si="12"/>
        <v>0</v>
      </c>
      <c r="AE24" s="24">
        <v>-6.18</v>
      </c>
      <c r="AF24" s="24">
        <v>-7.7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0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0.35556062499999996</v>
      </c>
      <c r="AD25" s="24">
        <f t="shared" si="12"/>
        <v>0</v>
      </c>
      <c r="AE25" s="24">
        <v>-6.18</v>
      </c>
      <c r="AF25" s="24">
        <v>-7.7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4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1"/>
        <v>#DIV/0!</v>
      </c>
      <c r="I26" s="17" t="e">
        <f t="shared" si="2"/>
        <v>#DIV/0!</v>
      </c>
      <c r="J26" s="15">
        <f t="shared" si="5"/>
        <v>0</v>
      </c>
      <c r="K26" s="15" t="e">
        <f t="shared" si="3"/>
        <v>#DIV/0!</v>
      </c>
      <c r="L26" s="16">
        <v>0</v>
      </c>
      <c r="M26" s="18" t="str">
        <f t="shared" si="6"/>
        <v>-</v>
      </c>
      <c r="N26" s="16">
        <v>0</v>
      </c>
      <c r="O26" s="19">
        <f t="shared" ref="O26:P26" si="34">D26/7</f>
        <v>0</v>
      </c>
      <c r="P26" s="19">
        <f t="shared" si="34"/>
        <v>0</v>
      </c>
      <c r="Q26" s="16" t="e">
        <f t="shared" si="8"/>
        <v>#DIV/0!</v>
      </c>
      <c r="R26" s="16"/>
      <c r="S26" s="27">
        <v>0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0.35556062499999996</v>
      </c>
      <c r="AD26" s="24">
        <f t="shared" si="12"/>
        <v>0</v>
      </c>
      <c r="AE26" s="24">
        <v>-6.18</v>
      </c>
      <c r="AF26" s="24">
        <v>-7.7</v>
      </c>
      <c r="AG26" s="24">
        <v>0</v>
      </c>
    </row>
    <row r="27" spans="1:33" ht="15.75" customHeight="1">
      <c r="A27" s="2" t="s">
        <v>56</v>
      </c>
      <c r="B27" s="2"/>
      <c r="C27" s="15">
        <f t="shared" si="4"/>
        <v>17.989999999999998</v>
      </c>
      <c r="D27" s="16">
        <v>1</v>
      </c>
      <c r="E27" s="16">
        <v>0</v>
      </c>
      <c r="F27" s="15">
        <v>17.989999999999998</v>
      </c>
      <c r="G27" s="15">
        <v>0</v>
      </c>
      <c r="H27" s="17">
        <f t="shared" si="1"/>
        <v>0</v>
      </c>
      <c r="I27" s="17">
        <f t="shared" si="2"/>
        <v>3.7548054822123277E-2</v>
      </c>
      <c r="J27" s="15">
        <f t="shared" si="5"/>
        <v>0.67548950624999771</v>
      </c>
      <c r="K27" s="15">
        <f t="shared" si="3"/>
        <v>0.67548950624999771</v>
      </c>
      <c r="L27" s="16">
        <v>17</v>
      </c>
      <c r="M27" s="18">
        <f t="shared" si="6"/>
        <v>5.8823529411764705E-2</v>
      </c>
      <c r="N27" s="16">
        <v>0</v>
      </c>
      <c r="O27" s="19">
        <f t="shared" ref="O27:P27" si="35">D27/7</f>
        <v>0.14285714285714285</v>
      </c>
      <c r="P27" s="19">
        <f t="shared" si="35"/>
        <v>0</v>
      </c>
      <c r="Q27" s="16">
        <f t="shared" si="8"/>
        <v>0</v>
      </c>
      <c r="R27" s="16"/>
      <c r="S27" s="27">
        <v>0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0.35556062499999996</v>
      </c>
      <c r="AD27" s="24">
        <f t="shared" si="12"/>
        <v>-0.73601049374999983</v>
      </c>
      <c r="AE27" s="24">
        <v>-6.18</v>
      </c>
      <c r="AF27" s="24">
        <v>-7.7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0</v>
      </c>
      <c r="O28" s="19">
        <f t="shared" ref="O28:P28" si="36">D28/7</f>
        <v>0</v>
      </c>
      <c r="P28" s="19">
        <f t="shared" si="36"/>
        <v>0</v>
      </c>
      <c r="Q28" s="16" t="e">
        <f t="shared" si="8"/>
        <v>#DIV/0!</v>
      </c>
      <c r="R28" s="16"/>
      <c r="S28" s="27">
        <v>8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0.35556062499999996</v>
      </c>
      <c r="AD28" s="24">
        <f t="shared" si="12"/>
        <v>0</v>
      </c>
      <c r="AE28" s="24">
        <v>-6.28</v>
      </c>
      <c r="AF28" s="24">
        <v>-7.7</v>
      </c>
      <c r="AG28" s="24">
        <v>0</v>
      </c>
    </row>
    <row r="29" spans="1:33" ht="15.75" customHeight="1">
      <c r="A29" s="2" t="s">
        <v>58</v>
      </c>
      <c r="B29" s="2"/>
      <c r="C29" s="15">
        <f t="shared" si="4"/>
        <v>17.989999999999998</v>
      </c>
      <c r="D29" s="16">
        <v>2</v>
      </c>
      <c r="E29" s="16">
        <v>0</v>
      </c>
      <c r="F29" s="15">
        <v>35.979999999999997</v>
      </c>
      <c r="G29" s="15">
        <v>0</v>
      </c>
      <c r="H29" s="17">
        <f t="shared" si="1"/>
        <v>0</v>
      </c>
      <c r="I29" s="17">
        <f t="shared" si="2"/>
        <v>3.1989411131183837E-2</v>
      </c>
      <c r="J29" s="15">
        <f t="shared" si="5"/>
        <v>1.1509790124999943</v>
      </c>
      <c r="K29" s="15">
        <f t="shared" si="3"/>
        <v>0.57548950624999717</v>
      </c>
      <c r="L29" s="16">
        <v>7</v>
      </c>
      <c r="M29" s="18">
        <f t="shared" si="6"/>
        <v>0.2857142857142857</v>
      </c>
      <c r="N29" s="16">
        <v>0</v>
      </c>
      <c r="O29" s="19">
        <f t="shared" ref="O29:P29" si="37">D29/7</f>
        <v>0.2857142857142857</v>
      </c>
      <c r="P29" s="19">
        <f t="shared" si="37"/>
        <v>0</v>
      </c>
      <c r="Q29" s="16">
        <f t="shared" si="8"/>
        <v>0</v>
      </c>
      <c r="R29" s="16"/>
      <c r="S29" s="27">
        <v>0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0.35556062499999996</v>
      </c>
      <c r="AD29" s="24">
        <f t="shared" si="12"/>
        <v>-1.4720209874999997</v>
      </c>
      <c r="AE29" s="24">
        <v>-6.28</v>
      </c>
      <c r="AF29" s="24">
        <v>-7.7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0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0.35556062499999996</v>
      </c>
      <c r="AD30" s="24">
        <f t="shared" si="12"/>
        <v>0</v>
      </c>
      <c r="AE30" s="24">
        <v>-6.28</v>
      </c>
      <c r="AF30" s="24">
        <v>-7.7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0.35556062499999996</v>
      </c>
      <c r="AD31" s="24">
        <f t="shared" si="12"/>
        <v>0</v>
      </c>
      <c r="AE31" s="24">
        <v>-6.28</v>
      </c>
      <c r="AF31" s="24">
        <v>-7.7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IFERROR(__xludf.DUMMYFUNCTION("IFERROR(VLOOKUP(B2,IMPORTRANGE(""https://docs.google.com/spreadsheets/d/1V-qh4gaE8Fnon_cFgLuR_3iyE-fuVbrHr9YQylaPLK4/edit#gid=0"",""Sheet1!A2:F100""),2,FALSE),"""")"),"Oven Mitt Watch Me Whip")</f>
        <v>Oven Mitt Watch Me Whip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IFERROR(__xludf.DUMMYFUNCTION("IFERROR(VLOOKUP(B2,IMPORTRANGE(""https://docs.google.com/spreadsheets/d/1V-qh4gaE8Fnon_cFgLuR_3iyE-fuVbrHr9YQylaPLK4/edit?usp=sharing"",""Sheet1!A1:AA1000""),3,FALSE),"""")"),"B0838LBQ8P")</f>
        <v>B0838LBQ8P</v>
      </c>
      <c r="B2" s="4" t="s">
        <v>121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8.4941176470588253</v>
      </c>
      <c r="D3" s="6">
        <f>SUM(D4:D99766)</f>
        <v>132</v>
      </c>
      <c r="E3" s="6"/>
      <c r="F3" s="5">
        <f t="shared" ref="F3:G3" si="0">SUM(F4:F99766)</f>
        <v>1978.6800000000003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0.3704938369010527</v>
      </c>
      <c r="J3" s="5">
        <f ca="1">SUM(J4:J99766)</f>
        <v>733.08874519937501</v>
      </c>
      <c r="K3" s="5">
        <f t="shared" ref="K3:K30" ca="1" si="3">J3/D3</f>
        <v>5.5537026151467801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3" s="14">
        <f>SUM(AG4:AG99766)</f>
        <v>0</v>
      </c>
    </row>
    <row r="4" spans="1:33" ht="15.75" customHeight="1">
      <c r="A4" s="2" t="s">
        <v>31</v>
      </c>
      <c r="B4" s="2"/>
      <c r="C4" s="15" t="str">
        <f t="shared" ref="C4:C31" si="4">IFERROR(F4/D4," - ")</f>
        <v xml:space="preserve"> - </v>
      </c>
      <c r="D4" s="16">
        <v>0</v>
      </c>
      <c r="E4" s="16">
        <v>0</v>
      </c>
      <c r="F4" s="15">
        <v>0</v>
      </c>
      <c r="G4" s="15">
        <v>0</v>
      </c>
      <c r="H4" s="17" t="e">
        <f t="shared" si="1"/>
        <v>#DIV/0!</v>
      </c>
      <c r="I4" s="17" t="e">
        <f t="shared" si="2"/>
        <v>#DIV/0!</v>
      </c>
      <c r="J4" s="15">
        <f t="shared" ref="J4:J30" si="5">F4*0.85+G4+AF4*D4+D4*AE4+AG4+AD4</f>
        <v>0</v>
      </c>
      <c r="K4" s="15" t="e">
        <f t="shared" si="3"/>
        <v>#DIV/0!</v>
      </c>
      <c r="L4" s="16">
        <v>0</v>
      </c>
      <c r="M4" s="18" t="str">
        <f t="shared" ref="M4:M31" si="6">IFERROR(D4/L4,"-")</f>
        <v>-</v>
      </c>
      <c r="N4" s="16">
        <v>0</v>
      </c>
      <c r="O4" s="19">
        <f t="shared" ref="O4:P4" si="7">D4/7</f>
        <v>0</v>
      </c>
      <c r="P4" s="19">
        <f t="shared" si="7"/>
        <v>0</v>
      </c>
      <c r="Q4" s="16" t="e">
        <f t="shared" ref="Q4:Q30" si="8">ROUNDDOWN(N4/(O4+P4),0)</f>
        <v>#DIV/0!</v>
      </c>
      <c r="R4" s="16"/>
      <c r="S4" s="20">
        <v>3.7543859649122799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 t="e">
        <v>#N/A</v>
      </c>
      <c r="AD4" s="24">
        <f t="shared" ref="AD4:AD31" si="12">IFERROR(AB4*AC4*D4*3,0)</f>
        <v>0</v>
      </c>
      <c r="AE4" s="24">
        <v>0</v>
      </c>
      <c r="AF4" s="24">
        <v>-3.75</v>
      </c>
      <c r="AG4" s="24">
        <v>0</v>
      </c>
    </row>
    <row r="5" spans="1:33" ht="15.75" customHeight="1">
      <c r="A5" s="2" t="s">
        <v>32</v>
      </c>
      <c r="B5" s="2"/>
      <c r="C5" s="15" t="str">
        <f t="shared" si="4"/>
        <v xml:space="preserve"> - </v>
      </c>
      <c r="D5" s="16">
        <v>0</v>
      </c>
      <c r="E5" s="16">
        <v>0</v>
      </c>
      <c r="F5" s="15">
        <v>0</v>
      </c>
      <c r="G5" s="15">
        <v>0</v>
      </c>
      <c r="H5" s="17" t="e">
        <f t="shared" si="1"/>
        <v>#DIV/0!</v>
      </c>
      <c r="I5" s="17" t="e">
        <f t="shared" si="2"/>
        <v>#DIV/0!</v>
      </c>
      <c r="J5" s="15">
        <f t="shared" si="5"/>
        <v>0</v>
      </c>
      <c r="K5" s="15" t="e">
        <f t="shared" si="3"/>
        <v>#DIV/0!</v>
      </c>
      <c r="L5" s="16">
        <v>0</v>
      </c>
      <c r="M5" s="18" t="str">
        <f t="shared" si="6"/>
        <v>-</v>
      </c>
      <c r="N5" s="16">
        <v>1</v>
      </c>
      <c r="O5" s="19">
        <f t="shared" ref="O5:P5" si="13">D5/7</f>
        <v>0</v>
      </c>
      <c r="P5" s="19">
        <f t="shared" si="13"/>
        <v>0</v>
      </c>
      <c r="Q5" s="16" t="e">
        <f t="shared" si="8"/>
        <v>#DIV/0!</v>
      </c>
      <c r="R5" s="16"/>
      <c r="S5" s="20">
        <v>4.0956937799043001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 t="e">
        <v>#N/A</v>
      </c>
      <c r="AD5" s="24">
        <f t="shared" si="12"/>
        <v>0</v>
      </c>
      <c r="AE5" s="24">
        <v>0</v>
      </c>
      <c r="AF5" s="24">
        <v>-3.75</v>
      </c>
      <c r="AG5" s="24">
        <v>0</v>
      </c>
    </row>
    <row r="6" spans="1:33" ht="15.75" customHeight="1">
      <c r="A6" s="2" t="s">
        <v>33</v>
      </c>
      <c r="B6" s="2"/>
      <c r="C6" s="15">
        <f t="shared" si="4"/>
        <v>14.99</v>
      </c>
      <c r="D6" s="16">
        <v>1</v>
      </c>
      <c r="E6" s="16">
        <v>0</v>
      </c>
      <c r="F6" s="15">
        <v>14.99</v>
      </c>
      <c r="G6" s="15">
        <v>0</v>
      </c>
      <c r="H6" s="17">
        <f t="shared" si="1"/>
        <v>0</v>
      </c>
      <c r="I6" s="17">
        <f t="shared" si="2"/>
        <v>0.59983322214809875</v>
      </c>
      <c r="J6" s="15">
        <f t="shared" si="5"/>
        <v>8.9915000000000003</v>
      </c>
      <c r="K6" s="15">
        <f t="shared" si="3"/>
        <v>8.9915000000000003</v>
      </c>
      <c r="L6" s="16">
        <v>17</v>
      </c>
      <c r="M6" s="18">
        <f t="shared" si="6"/>
        <v>5.8823529411764705E-2</v>
      </c>
      <c r="N6" s="16">
        <v>0</v>
      </c>
      <c r="O6" s="19">
        <f t="shared" ref="O6:P6" si="14">D6/7</f>
        <v>0.14285714285714285</v>
      </c>
      <c r="P6" s="19">
        <f t="shared" si="14"/>
        <v>0</v>
      </c>
      <c r="Q6" s="16">
        <f t="shared" si="8"/>
        <v>0</v>
      </c>
      <c r="R6" s="16"/>
      <c r="S6" s="20">
        <v>12.58823529411765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0</v>
      </c>
      <c r="AD6" s="24">
        <f t="shared" si="12"/>
        <v>0</v>
      </c>
      <c r="AE6" s="24">
        <v>0</v>
      </c>
      <c r="AF6" s="24">
        <v>-3.75</v>
      </c>
      <c r="AG6" s="24">
        <v>0</v>
      </c>
    </row>
    <row r="7" spans="1:33" ht="15.75" customHeight="1">
      <c r="A7" s="2" t="s">
        <v>34</v>
      </c>
      <c r="B7" s="2"/>
      <c r="C7" s="15" t="str">
        <f t="shared" si="4"/>
        <v xml:space="preserve"> - </v>
      </c>
      <c r="D7" s="16">
        <v>0</v>
      </c>
      <c r="E7" s="16">
        <v>0</v>
      </c>
      <c r="F7" s="15">
        <v>0</v>
      </c>
      <c r="G7" s="15">
        <v>0</v>
      </c>
      <c r="H7" s="17" t="e">
        <f t="shared" si="1"/>
        <v>#DIV/0!</v>
      </c>
      <c r="I7" s="17" t="e">
        <f t="shared" si="2"/>
        <v>#DIV/0!</v>
      </c>
      <c r="J7" s="15">
        <f t="shared" si="5"/>
        <v>0</v>
      </c>
      <c r="K7" s="15" t="e">
        <f t="shared" si="3"/>
        <v>#DIV/0!</v>
      </c>
      <c r="L7" s="16">
        <v>0</v>
      </c>
      <c r="M7" s="18" t="str">
        <f t="shared" si="6"/>
        <v>-</v>
      </c>
      <c r="N7" s="16">
        <v>0</v>
      </c>
      <c r="O7" s="19">
        <f t="shared" ref="O7:P7" si="15">D7/7</f>
        <v>0</v>
      </c>
      <c r="P7" s="19">
        <f t="shared" si="15"/>
        <v>0</v>
      </c>
      <c r="Q7" s="16" t="e">
        <f t="shared" si="8"/>
        <v>#DIV/0!</v>
      </c>
      <c r="R7" s="16"/>
      <c r="S7" s="20">
        <v>0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0</v>
      </c>
      <c r="AD7" s="24">
        <f t="shared" si="12"/>
        <v>0</v>
      </c>
      <c r="AE7" s="24">
        <v>0</v>
      </c>
      <c r="AF7" s="24">
        <v>-3.75</v>
      </c>
      <c r="AG7" s="24">
        <v>0</v>
      </c>
    </row>
    <row r="8" spans="1:33" ht="15.75" customHeight="1">
      <c r="A8" s="2" t="s">
        <v>35</v>
      </c>
      <c r="B8" s="2"/>
      <c r="C8" s="15" t="str">
        <f t="shared" si="4"/>
        <v xml:space="preserve"> - </v>
      </c>
      <c r="D8" s="16">
        <v>0</v>
      </c>
      <c r="E8" s="16">
        <v>0</v>
      </c>
      <c r="F8" s="15">
        <v>0</v>
      </c>
      <c r="G8" s="15">
        <v>0</v>
      </c>
      <c r="H8" s="17" t="e">
        <f t="shared" si="1"/>
        <v>#DIV/0!</v>
      </c>
      <c r="I8" s="17" t="e">
        <f t="shared" si="2"/>
        <v>#DIV/0!</v>
      </c>
      <c r="J8" s="15">
        <f t="shared" si="5"/>
        <v>0</v>
      </c>
      <c r="K8" s="15" t="e">
        <f t="shared" si="3"/>
        <v>#DIV/0!</v>
      </c>
      <c r="L8" s="16">
        <v>0</v>
      </c>
      <c r="M8" s="18" t="str">
        <f t="shared" si="6"/>
        <v>-</v>
      </c>
      <c r="N8" s="16">
        <v>0</v>
      </c>
      <c r="O8" s="19">
        <f t="shared" ref="O8:P8" si="16">D8/7</f>
        <v>0</v>
      </c>
      <c r="P8" s="19">
        <f t="shared" si="16"/>
        <v>0</v>
      </c>
      <c r="Q8" s="16" t="e">
        <f t="shared" si="8"/>
        <v>#DIV/0!</v>
      </c>
      <c r="R8" s="16"/>
      <c r="S8" s="20">
        <v>0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0</v>
      </c>
      <c r="AD8" s="24">
        <f t="shared" si="12"/>
        <v>0</v>
      </c>
      <c r="AE8" s="24">
        <v>-3.31</v>
      </c>
      <c r="AF8" s="24">
        <v>-3.75</v>
      </c>
      <c r="AG8" s="24">
        <v>0</v>
      </c>
    </row>
    <row r="9" spans="1:33" ht="15.75" customHeight="1">
      <c r="A9" s="2" t="s">
        <v>36</v>
      </c>
      <c r="B9" s="2"/>
      <c r="C9" s="15" t="str">
        <f t="shared" si="4"/>
        <v xml:space="preserve"> - </v>
      </c>
      <c r="D9" s="16">
        <v>0</v>
      </c>
      <c r="E9" s="16">
        <v>0</v>
      </c>
      <c r="F9" s="15">
        <v>0</v>
      </c>
      <c r="G9" s="15">
        <v>0</v>
      </c>
      <c r="H9" s="17" t="e">
        <f t="shared" si="1"/>
        <v>#DIV/0!</v>
      </c>
      <c r="I9" s="17" t="e">
        <f t="shared" si="2"/>
        <v>#DIV/0!</v>
      </c>
      <c r="J9" s="15">
        <f t="shared" si="5"/>
        <v>0</v>
      </c>
      <c r="K9" s="15" t="e">
        <f t="shared" si="3"/>
        <v>#DIV/0!</v>
      </c>
      <c r="L9" s="16">
        <v>0</v>
      </c>
      <c r="M9" s="18" t="str">
        <f t="shared" si="6"/>
        <v>-</v>
      </c>
      <c r="N9" s="16">
        <v>1</v>
      </c>
      <c r="O9" s="19">
        <f t="shared" ref="O9:P9" si="17">D9/7</f>
        <v>0</v>
      </c>
      <c r="P9" s="19">
        <f t="shared" si="17"/>
        <v>0</v>
      </c>
      <c r="Q9" s="16" t="e">
        <f t="shared" si="8"/>
        <v>#DIV/0!</v>
      </c>
      <c r="R9" s="16"/>
      <c r="S9" s="20">
        <v>3.7719298245614041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4.7273868055555557E-2</v>
      </c>
      <c r="AD9" s="24">
        <f t="shared" si="12"/>
        <v>0</v>
      </c>
      <c r="AE9" s="24">
        <v>-3.31</v>
      </c>
      <c r="AF9" s="24">
        <v>-3.75</v>
      </c>
      <c r="AG9" s="24">
        <v>0</v>
      </c>
    </row>
    <row r="10" spans="1:33" ht="15.75" customHeight="1">
      <c r="A10" s="2" t="s">
        <v>37</v>
      </c>
      <c r="B10" s="2"/>
      <c r="C10" s="15">
        <f t="shared" si="4"/>
        <v>14.99</v>
      </c>
      <c r="D10" s="16">
        <v>1</v>
      </c>
      <c r="E10" s="16">
        <v>0</v>
      </c>
      <c r="F10" s="15">
        <v>14.99</v>
      </c>
      <c r="G10" s="15">
        <v>0</v>
      </c>
      <c r="H10" s="17">
        <f t="shared" si="1"/>
        <v>0</v>
      </c>
      <c r="I10" s="17">
        <f t="shared" si="2"/>
        <v>0.37249120034189459</v>
      </c>
      <c r="J10" s="15">
        <f t="shared" si="5"/>
        <v>5.5836430931249996</v>
      </c>
      <c r="K10" s="15">
        <f t="shared" si="3"/>
        <v>5.5836430931249996</v>
      </c>
      <c r="L10" s="16">
        <v>2</v>
      </c>
      <c r="M10" s="18">
        <f t="shared" si="6"/>
        <v>0.5</v>
      </c>
      <c r="N10" s="16">
        <v>0</v>
      </c>
      <c r="O10" s="19">
        <f t="shared" ref="O10:P10" si="18">D10/7</f>
        <v>0.14285714285714285</v>
      </c>
      <c r="P10" s="19">
        <f t="shared" si="18"/>
        <v>0</v>
      </c>
      <c r="Q10" s="16">
        <f t="shared" si="8"/>
        <v>0</v>
      </c>
      <c r="R10" s="16"/>
      <c r="S10" s="20">
        <v>0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4.7273868055555557E-2</v>
      </c>
      <c r="AD10" s="24">
        <f t="shared" si="12"/>
        <v>-9.785690687500001E-2</v>
      </c>
      <c r="AE10" s="24">
        <v>-3.31</v>
      </c>
      <c r="AF10" s="24">
        <v>-3.75</v>
      </c>
      <c r="AG10" s="24">
        <v>0</v>
      </c>
    </row>
    <row r="11" spans="1:33" ht="15.75" customHeight="1">
      <c r="A11" s="2" t="s">
        <v>38</v>
      </c>
      <c r="B11" s="2"/>
      <c r="C11" s="15">
        <f t="shared" si="4"/>
        <v>14.99</v>
      </c>
      <c r="D11" s="16">
        <v>1</v>
      </c>
      <c r="E11" s="16">
        <v>0</v>
      </c>
      <c r="F11" s="15">
        <v>14.99</v>
      </c>
      <c r="G11" s="15">
        <v>0</v>
      </c>
      <c r="H11" s="17">
        <f t="shared" si="1"/>
        <v>0</v>
      </c>
      <c r="I11" s="17">
        <f t="shared" si="2"/>
        <v>0.37249120034189459</v>
      </c>
      <c r="J11" s="15">
        <f t="shared" si="5"/>
        <v>5.5836430931249996</v>
      </c>
      <c r="K11" s="15">
        <f t="shared" si="3"/>
        <v>5.5836430931249996</v>
      </c>
      <c r="L11" s="16">
        <v>1</v>
      </c>
      <c r="M11" s="18">
        <f t="shared" si="6"/>
        <v>1</v>
      </c>
      <c r="N11" s="16">
        <v>0</v>
      </c>
      <c r="O11" s="19">
        <f t="shared" ref="O11:P11" si="19">D11/7</f>
        <v>0.14285714285714285</v>
      </c>
      <c r="P11" s="19">
        <f t="shared" si="19"/>
        <v>0</v>
      </c>
      <c r="Q11" s="16">
        <f t="shared" si="8"/>
        <v>0</v>
      </c>
      <c r="R11" s="16"/>
      <c r="S11" s="20">
        <v>0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4.7273868055555557E-2</v>
      </c>
      <c r="AD11" s="24">
        <f t="shared" si="12"/>
        <v>-9.785690687500001E-2</v>
      </c>
      <c r="AE11" s="24">
        <v>-3.31</v>
      </c>
      <c r="AF11" s="24">
        <v>-3.75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0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0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4.7273868055555557E-2</v>
      </c>
      <c r="AD12" s="24">
        <f t="shared" si="12"/>
        <v>0</v>
      </c>
      <c r="AE12" s="24">
        <v>-3.31</v>
      </c>
      <c r="AF12" s="24">
        <v>-3.75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6</v>
      </c>
      <c r="M13" s="18">
        <f t="shared" si="6"/>
        <v>0</v>
      </c>
      <c r="N13" s="16">
        <v>0</v>
      </c>
      <c r="O13" s="19">
        <f t="shared" ref="O13:P13" si="21">D13/7</f>
        <v>0</v>
      </c>
      <c r="P13" s="19">
        <f t="shared" si="21"/>
        <v>0</v>
      </c>
      <c r="Q13" s="16" t="e">
        <f t="shared" si="8"/>
        <v>#DIV/0!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4.7273868055555557E-2</v>
      </c>
      <c r="AD13" s="24">
        <f t="shared" si="12"/>
        <v>0</v>
      </c>
      <c r="AE13" s="24">
        <v>-3.31</v>
      </c>
      <c r="AF13" s="24">
        <v>-3.75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154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1.160714285714286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4.7273868055555557E-2</v>
      </c>
      <c r="AD14" s="24">
        <f t="shared" si="12"/>
        <v>0</v>
      </c>
      <c r="AE14" s="24">
        <v>-3.31</v>
      </c>
      <c r="AF14" s="24">
        <v>-3.75</v>
      </c>
      <c r="AG14" s="24">
        <v>0</v>
      </c>
    </row>
    <row r="15" spans="1:33" ht="15.75" customHeight="1">
      <c r="A15" s="2" t="s">
        <v>43</v>
      </c>
      <c r="B15" s="2"/>
      <c r="C15" s="15">
        <f t="shared" si="4"/>
        <v>14.99</v>
      </c>
      <c r="D15" s="16">
        <v>8</v>
      </c>
      <c r="E15" s="16">
        <v>0</v>
      </c>
      <c r="F15" s="15">
        <v>119.92</v>
      </c>
      <c r="G15" s="15">
        <v>0</v>
      </c>
      <c r="H15" s="17">
        <f t="shared" si="1"/>
        <v>0</v>
      </c>
      <c r="I15" s="17">
        <f t="shared" si="2"/>
        <v>0.37249120034189459</v>
      </c>
      <c r="J15" s="15">
        <f t="shared" si="5"/>
        <v>44.669144744999997</v>
      </c>
      <c r="K15" s="15">
        <f t="shared" si="3"/>
        <v>5.5836430931249996</v>
      </c>
      <c r="L15" s="16">
        <v>28</v>
      </c>
      <c r="M15" s="18">
        <f t="shared" si="6"/>
        <v>0.2857142857142857</v>
      </c>
      <c r="N15" s="16">
        <v>148</v>
      </c>
      <c r="O15" s="19">
        <f t="shared" ref="O15:P15" si="23">D15/7</f>
        <v>1.1428571428571428</v>
      </c>
      <c r="P15" s="19">
        <f t="shared" si="23"/>
        <v>0</v>
      </c>
      <c r="Q15" s="16">
        <f t="shared" si="8"/>
        <v>129</v>
      </c>
      <c r="R15" s="16"/>
      <c r="S15" s="27">
        <v>0.55172413793103448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4.7273868055555557E-2</v>
      </c>
      <c r="AD15" s="24">
        <f t="shared" si="12"/>
        <v>-0.78285525500000008</v>
      </c>
      <c r="AE15" s="24">
        <v>-3.31</v>
      </c>
      <c r="AF15" s="24">
        <v>-3.75</v>
      </c>
      <c r="AG15" s="24">
        <v>0</v>
      </c>
    </row>
    <row r="16" spans="1:33" ht="15.75" customHeight="1">
      <c r="A16" s="2" t="s">
        <v>44</v>
      </c>
      <c r="B16" s="2"/>
      <c r="C16" s="15">
        <f t="shared" si="4"/>
        <v>14.99</v>
      </c>
      <c r="D16" s="16">
        <v>8</v>
      </c>
      <c r="E16" s="16">
        <v>0</v>
      </c>
      <c r="F16" s="15">
        <v>119.92</v>
      </c>
      <c r="G16" s="15">
        <v>0</v>
      </c>
      <c r="H16" s="17">
        <f t="shared" si="1"/>
        <v>0</v>
      </c>
      <c r="I16" s="17">
        <f t="shared" si="2"/>
        <v>0.37249120034189459</v>
      </c>
      <c r="J16" s="15">
        <f t="shared" si="5"/>
        <v>44.669144744999997</v>
      </c>
      <c r="K16" s="15">
        <f t="shared" si="3"/>
        <v>5.5836430931249996</v>
      </c>
      <c r="L16" s="16">
        <v>32</v>
      </c>
      <c r="M16" s="18">
        <f t="shared" si="6"/>
        <v>0.25</v>
      </c>
      <c r="N16" s="16">
        <v>136</v>
      </c>
      <c r="O16" s="19">
        <f t="shared" ref="O16:P16" si="24">D16/7</f>
        <v>1.1428571428571428</v>
      </c>
      <c r="P16" s="19">
        <f t="shared" si="24"/>
        <v>0</v>
      </c>
      <c r="Q16" s="16">
        <f t="shared" si="8"/>
        <v>119</v>
      </c>
      <c r="R16" s="16"/>
      <c r="S16" s="27">
        <v>0.39306358381502893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4.7273868055555557E-2</v>
      </c>
      <c r="AD16" s="24">
        <f t="shared" si="12"/>
        <v>-0.78285525500000008</v>
      </c>
      <c r="AE16" s="24">
        <v>-3.31</v>
      </c>
      <c r="AF16" s="24">
        <v>-3.75</v>
      </c>
      <c r="AG16" s="24">
        <v>0</v>
      </c>
    </row>
    <row r="17" spans="1:33" ht="15.75" customHeight="1">
      <c r="A17" s="2" t="s">
        <v>45</v>
      </c>
      <c r="B17" s="2"/>
      <c r="C17" s="15">
        <f t="shared" si="4"/>
        <v>14.99</v>
      </c>
      <c r="D17" s="16">
        <v>10</v>
      </c>
      <c r="E17" s="16">
        <v>0</v>
      </c>
      <c r="F17" s="15">
        <v>149.9</v>
      </c>
      <c r="G17" s="15">
        <v>0</v>
      </c>
      <c r="H17" s="17">
        <f t="shared" si="1"/>
        <v>0</v>
      </c>
      <c r="I17" s="17">
        <f t="shared" si="2"/>
        <v>0.37249120034189465</v>
      </c>
      <c r="J17" s="15">
        <f t="shared" si="5"/>
        <v>55.836430931250007</v>
      </c>
      <c r="K17" s="15">
        <f t="shared" si="3"/>
        <v>5.5836430931250005</v>
      </c>
      <c r="L17" s="16">
        <v>40</v>
      </c>
      <c r="M17" s="18">
        <f t="shared" si="6"/>
        <v>0.25</v>
      </c>
      <c r="N17" s="16">
        <v>125</v>
      </c>
      <c r="O17" s="19">
        <f t="shared" ref="O17:P17" si="25">D17/7</f>
        <v>1.4285714285714286</v>
      </c>
      <c r="P17" s="19">
        <f t="shared" si="25"/>
        <v>0</v>
      </c>
      <c r="Q17" s="16">
        <f t="shared" si="8"/>
        <v>87</v>
      </c>
      <c r="R17" s="16"/>
      <c r="S17" s="27">
        <v>0.69230769230769229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4.7273868055555557E-2</v>
      </c>
      <c r="AD17" s="24">
        <f t="shared" si="12"/>
        <v>-0.97856906874999994</v>
      </c>
      <c r="AE17" s="24">
        <v>-3.31</v>
      </c>
      <c r="AF17" s="24">
        <v>-3.75</v>
      </c>
      <c r="AG17" s="24">
        <v>0</v>
      </c>
    </row>
    <row r="18" spans="1:33" ht="15.75" customHeight="1">
      <c r="A18" s="2" t="s">
        <v>46</v>
      </c>
      <c r="B18" s="2"/>
      <c r="C18" s="15">
        <f t="shared" si="4"/>
        <v>14.99</v>
      </c>
      <c r="D18" s="16">
        <v>10</v>
      </c>
      <c r="E18" s="16">
        <v>0</v>
      </c>
      <c r="F18" s="15">
        <v>149.9</v>
      </c>
      <c r="G18" s="15">
        <v>0</v>
      </c>
      <c r="H18" s="17">
        <f t="shared" si="1"/>
        <v>0</v>
      </c>
      <c r="I18" s="17">
        <f t="shared" si="2"/>
        <v>0.37249120034189465</v>
      </c>
      <c r="J18" s="15">
        <f t="shared" si="5"/>
        <v>55.836430931250007</v>
      </c>
      <c r="K18" s="15">
        <f t="shared" si="3"/>
        <v>5.5836430931250005</v>
      </c>
      <c r="L18" s="16">
        <v>62</v>
      </c>
      <c r="M18" s="18">
        <f t="shared" si="6"/>
        <v>0.16129032258064516</v>
      </c>
      <c r="N18" s="16">
        <v>118</v>
      </c>
      <c r="O18" s="19">
        <f t="shared" ref="O18:P18" si="26">D18/7</f>
        <v>1.4285714285714286</v>
      </c>
      <c r="P18" s="19">
        <f t="shared" si="26"/>
        <v>0</v>
      </c>
      <c r="Q18" s="16">
        <f t="shared" si="8"/>
        <v>82</v>
      </c>
      <c r="R18" s="16"/>
      <c r="S18" s="27">
        <v>0.88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4.7273868055555557E-2</v>
      </c>
      <c r="AD18" s="24">
        <f t="shared" si="12"/>
        <v>-0.97856906874999994</v>
      </c>
      <c r="AE18" s="24">
        <v>-3.31</v>
      </c>
      <c r="AF18" s="24">
        <v>-3.75</v>
      </c>
      <c r="AG18" s="24">
        <v>0</v>
      </c>
    </row>
    <row r="19" spans="1:33" ht="15.75" customHeight="1">
      <c r="A19" s="2" t="s">
        <v>47</v>
      </c>
      <c r="B19" s="2"/>
      <c r="C19" s="15">
        <f t="shared" si="4"/>
        <v>14.99</v>
      </c>
      <c r="D19" s="28">
        <v>6</v>
      </c>
      <c r="E19" s="16">
        <v>0</v>
      </c>
      <c r="F19" s="15">
        <v>89.94</v>
      </c>
      <c r="G19" s="15">
        <v>0</v>
      </c>
      <c r="H19" s="17">
        <f t="shared" si="1"/>
        <v>0</v>
      </c>
      <c r="I19" s="17">
        <f t="shared" ca="1" si="2"/>
        <v>0.37249120034189465</v>
      </c>
      <c r="J19" s="15">
        <f t="shared" ca="1" si="5"/>
        <v>33.501858558750001</v>
      </c>
      <c r="K19" s="15">
        <f t="shared" ca="1" si="3"/>
        <v>5.5836430931250005</v>
      </c>
      <c r="L19" s="16">
        <v>44</v>
      </c>
      <c r="M19" s="18">
        <f t="shared" si="6"/>
        <v>0.13636363636363635</v>
      </c>
      <c r="N19" s="16">
        <v>103</v>
      </c>
      <c r="O19" s="19">
        <f t="shared" ref="O19:P19" si="27">D19/7</f>
        <v>0.8571428571428571</v>
      </c>
      <c r="P19" s="19">
        <f t="shared" si="27"/>
        <v>0</v>
      </c>
      <c r="Q19" s="16">
        <f t="shared" si="8"/>
        <v>120</v>
      </c>
      <c r="R19" s="16"/>
      <c r="S19" s="27">
        <v>0.6539923954372624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4.7273868055555557E-2</v>
      </c>
      <c r="AD19" s="24">
        <f t="shared" si="12"/>
        <v>-0.58714144125000001</v>
      </c>
      <c r="AE19" s="24">
        <v>-3.31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19" s="24">
        <v>0</v>
      </c>
    </row>
    <row r="20" spans="1:33" ht="15.75" customHeight="1">
      <c r="A20" s="2" t="s">
        <v>48</v>
      </c>
      <c r="B20" s="2"/>
      <c r="C20" s="15">
        <f t="shared" si="4"/>
        <v>14.99</v>
      </c>
      <c r="D20" s="16">
        <v>7</v>
      </c>
      <c r="E20" s="16">
        <v>0</v>
      </c>
      <c r="F20" s="15">
        <v>104.93</v>
      </c>
      <c r="G20" s="15">
        <v>0</v>
      </c>
      <c r="H20" s="17">
        <f t="shared" si="1"/>
        <v>0</v>
      </c>
      <c r="I20" s="17">
        <f t="shared" si="2"/>
        <v>0.37249120034189459</v>
      </c>
      <c r="J20" s="15">
        <f t="shared" si="5"/>
        <v>39.085501651874999</v>
      </c>
      <c r="K20" s="15">
        <f t="shared" si="3"/>
        <v>5.5836430931249996</v>
      </c>
      <c r="L20" s="16">
        <v>26</v>
      </c>
      <c r="M20" s="18">
        <f t="shared" si="6"/>
        <v>0.26923076923076922</v>
      </c>
      <c r="N20" s="16">
        <v>99</v>
      </c>
      <c r="O20" s="19">
        <f t="shared" ref="O20:P20" si="28">D20/7</f>
        <v>1</v>
      </c>
      <c r="P20" s="19">
        <f t="shared" si="28"/>
        <v>0</v>
      </c>
      <c r="Q20" s="16">
        <f t="shared" si="8"/>
        <v>99</v>
      </c>
      <c r="R20" s="16"/>
      <c r="S20" s="27">
        <v>0.83606557377049184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4.7273868055555557E-2</v>
      </c>
      <c r="AD20" s="24">
        <f t="shared" si="12"/>
        <v>-0.68499834812500004</v>
      </c>
      <c r="AE20" s="24">
        <v>-3.31</v>
      </c>
      <c r="AF20" s="24">
        <v>-3.75</v>
      </c>
      <c r="AG20" s="24">
        <v>0</v>
      </c>
    </row>
    <row r="21" spans="1:33" ht="15.75" customHeight="1">
      <c r="A21" s="2" t="s">
        <v>49</v>
      </c>
      <c r="B21" s="2"/>
      <c r="C21" s="15">
        <f t="shared" si="4"/>
        <v>14.99</v>
      </c>
      <c r="D21" s="16">
        <v>16</v>
      </c>
      <c r="E21" s="16">
        <v>0</v>
      </c>
      <c r="F21" s="15">
        <v>239.84</v>
      </c>
      <c r="G21" s="15">
        <v>0</v>
      </c>
      <c r="H21" s="17">
        <f t="shared" si="1"/>
        <v>0</v>
      </c>
      <c r="I21" s="17">
        <f t="shared" si="2"/>
        <v>0.37249120034189459</v>
      </c>
      <c r="J21" s="15">
        <f t="shared" si="5"/>
        <v>89.338289489999994</v>
      </c>
      <c r="K21" s="15">
        <f t="shared" si="3"/>
        <v>5.5836430931249996</v>
      </c>
      <c r="L21" s="16">
        <v>66</v>
      </c>
      <c r="M21" s="18">
        <f t="shared" si="6"/>
        <v>0.24242424242424243</v>
      </c>
      <c r="N21" s="16">
        <v>81</v>
      </c>
      <c r="O21" s="19">
        <f t="shared" ref="O21:P21" si="29">D21/7</f>
        <v>2.2857142857142856</v>
      </c>
      <c r="P21" s="19">
        <f t="shared" si="29"/>
        <v>0</v>
      </c>
      <c r="Q21" s="16">
        <f t="shared" si="8"/>
        <v>35</v>
      </c>
      <c r="R21" s="16"/>
      <c r="S21" s="27">
        <v>1.161290322580645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4.7273868055555557E-2</v>
      </c>
      <c r="AD21" s="24">
        <f t="shared" si="12"/>
        <v>-1.5657105100000002</v>
      </c>
      <c r="AE21" s="24">
        <v>-3.31</v>
      </c>
      <c r="AF21" s="24">
        <v>-3.75</v>
      </c>
      <c r="AG21" s="24">
        <v>0</v>
      </c>
    </row>
    <row r="22" spans="1:33" ht="15.75" customHeight="1">
      <c r="A22" s="2" t="s">
        <v>50</v>
      </c>
      <c r="B22" s="2"/>
      <c r="C22" s="15">
        <f t="shared" si="4"/>
        <v>14.99</v>
      </c>
      <c r="D22" s="16">
        <v>10</v>
      </c>
      <c r="E22" s="16">
        <v>0</v>
      </c>
      <c r="F22" s="15">
        <v>149.9</v>
      </c>
      <c r="G22" s="15">
        <v>0</v>
      </c>
      <c r="H22" s="17">
        <f t="shared" si="1"/>
        <v>0</v>
      </c>
      <c r="I22" s="17">
        <f t="shared" ca="1" si="2"/>
        <v>0.37249120034189465</v>
      </c>
      <c r="J22" s="15">
        <f t="shared" ca="1" si="5"/>
        <v>55.836430931250007</v>
      </c>
      <c r="K22" s="15">
        <f t="shared" ca="1" si="3"/>
        <v>5.5836430931250005</v>
      </c>
      <c r="L22" s="16">
        <v>37</v>
      </c>
      <c r="M22" s="18">
        <f t="shared" si="6"/>
        <v>0.27027027027027029</v>
      </c>
      <c r="N22" s="16">
        <v>71</v>
      </c>
      <c r="O22" s="19">
        <f t="shared" ref="O22:P22" si="30">D22/7</f>
        <v>1.4285714285714286</v>
      </c>
      <c r="P22" s="19">
        <f t="shared" si="30"/>
        <v>0</v>
      </c>
      <c r="Q22" s="16">
        <f t="shared" si="8"/>
        <v>49</v>
      </c>
      <c r="R22" s="16"/>
      <c r="S22" s="27">
        <v>1.472636815920398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4.7273868055555557E-2</v>
      </c>
      <c r="AD22" s="24">
        <f t="shared" si="12"/>
        <v>-0.97856906874999994</v>
      </c>
      <c r="AE22" s="24">
        <v>-3.31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SKUs!B2:BZ3000""),48,false),"""")*-1"),-3.75)</f>
        <v>-3.75</v>
      </c>
      <c r="AG22" s="24">
        <v>0</v>
      </c>
    </row>
    <row r="23" spans="1:33" ht="15.75" customHeight="1">
      <c r="A23" s="2" t="s">
        <v>51</v>
      </c>
      <c r="B23" s="2"/>
      <c r="C23" s="15">
        <f t="shared" si="4"/>
        <v>14.99</v>
      </c>
      <c r="D23" s="16">
        <v>8</v>
      </c>
      <c r="E23" s="16">
        <v>0</v>
      </c>
      <c r="F23" s="15">
        <v>119.92</v>
      </c>
      <c r="G23" s="15">
        <v>0</v>
      </c>
      <c r="H23" s="17">
        <f t="shared" si="1"/>
        <v>0</v>
      </c>
      <c r="I23" s="17">
        <f t="shared" si="2"/>
        <v>0.37249120034189459</v>
      </c>
      <c r="J23" s="15">
        <f t="shared" si="5"/>
        <v>44.669144744999997</v>
      </c>
      <c r="K23" s="15">
        <f t="shared" si="3"/>
        <v>5.5836430931249996</v>
      </c>
      <c r="L23" s="16">
        <v>31</v>
      </c>
      <c r="M23" s="18">
        <f t="shared" si="6"/>
        <v>0.25806451612903225</v>
      </c>
      <c r="N23" s="16">
        <v>62</v>
      </c>
      <c r="O23" s="19">
        <f t="shared" ref="O23:P23" si="31">D23/7</f>
        <v>1.1428571428571428</v>
      </c>
      <c r="P23" s="19">
        <f t="shared" si="31"/>
        <v>0</v>
      </c>
      <c r="Q23" s="16">
        <f t="shared" si="8"/>
        <v>54</v>
      </c>
      <c r="R23" s="16"/>
      <c r="S23" s="27">
        <v>0.96142433234421365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4.7273868055555557E-2</v>
      </c>
      <c r="AD23" s="24">
        <f t="shared" si="12"/>
        <v>-0.78285525500000008</v>
      </c>
      <c r="AE23" s="24">
        <v>-3.31</v>
      </c>
      <c r="AF23" s="24">
        <v>-3.75</v>
      </c>
      <c r="AG23" s="24">
        <v>0</v>
      </c>
    </row>
    <row r="24" spans="1:33" ht="15.75" customHeight="1">
      <c r="A24" s="2" t="s">
        <v>52</v>
      </c>
      <c r="B24" s="2"/>
      <c r="C24" s="15">
        <f t="shared" si="4"/>
        <v>14.99</v>
      </c>
      <c r="D24" s="16">
        <v>3</v>
      </c>
      <c r="E24" s="16">
        <v>0</v>
      </c>
      <c r="F24" s="15">
        <v>44.97</v>
      </c>
      <c r="G24" s="15">
        <v>0</v>
      </c>
      <c r="H24" s="17">
        <f t="shared" si="1"/>
        <v>0</v>
      </c>
      <c r="I24" s="17">
        <f t="shared" si="2"/>
        <v>0.36181741782021348</v>
      </c>
      <c r="J24" s="15">
        <f t="shared" si="5"/>
        <v>16.270929279375</v>
      </c>
      <c r="K24" s="15">
        <f t="shared" si="3"/>
        <v>5.4236430931250004</v>
      </c>
      <c r="L24" s="16">
        <v>31</v>
      </c>
      <c r="M24" s="18">
        <f t="shared" si="6"/>
        <v>9.6774193548387094E-2</v>
      </c>
      <c r="N24" s="16">
        <v>56</v>
      </c>
      <c r="O24" s="19">
        <f t="shared" ref="O24:P24" si="32">D24/7</f>
        <v>0.42857142857142855</v>
      </c>
      <c r="P24" s="19">
        <f t="shared" si="32"/>
        <v>0</v>
      </c>
      <c r="Q24" s="16">
        <f t="shared" si="8"/>
        <v>130</v>
      </c>
      <c r="R24" s="16"/>
      <c r="S24" s="27">
        <v>1.1523178807947021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4.7273868055555557E-2</v>
      </c>
      <c r="AD24" s="24">
        <f t="shared" si="12"/>
        <v>-0.293570720625</v>
      </c>
      <c r="AE24" s="24">
        <v>-3.47</v>
      </c>
      <c r="AF24" s="24">
        <v>-3.75</v>
      </c>
      <c r="AG24" s="24">
        <v>0</v>
      </c>
    </row>
    <row r="25" spans="1:33" ht="15.75" customHeight="1">
      <c r="A25" s="2" t="s">
        <v>54</v>
      </c>
      <c r="B25" s="2"/>
      <c r="C25" s="15">
        <f t="shared" si="4"/>
        <v>14.99</v>
      </c>
      <c r="D25" s="16">
        <v>4</v>
      </c>
      <c r="E25" s="16">
        <v>0</v>
      </c>
      <c r="F25" s="15">
        <v>59.96</v>
      </c>
      <c r="G25" s="15">
        <v>0</v>
      </c>
      <c r="H25" s="17">
        <f t="shared" si="1"/>
        <v>0</v>
      </c>
      <c r="I25" s="17">
        <f t="shared" si="2"/>
        <v>0.36181741782021343</v>
      </c>
      <c r="J25" s="15">
        <f t="shared" si="5"/>
        <v>21.694572372499998</v>
      </c>
      <c r="K25" s="15">
        <f t="shared" si="3"/>
        <v>5.4236430931249995</v>
      </c>
      <c r="L25" s="16">
        <v>25</v>
      </c>
      <c r="M25" s="18">
        <f t="shared" si="6"/>
        <v>0.16</v>
      </c>
      <c r="N25" s="16">
        <v>53</v>
      </c>
      <c r="O25" s="19">
        <f t="shared" ref="O25:P25" si="33">D25/7</f>
        <v>0.5714285714285714</v>
      </c>
      <c r="P25" s="19">
        <f t="shared" si="33"/>
        <v>0</v>
      </c>
      <c r="Q25" s="16">
        <f t="shared" si="8"/>
        <v>92</v>
      </c>
      <c r="R25" s="16"/>
      <c r="S25" s="27">
        <v>1.2949640287769779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4.7273868055555557E-2</v>
      </c>
      <c r="AD25" s="24">
        <f t="shared" si="12"/>
        <v>-0.39142762750000004</v>
      </c>
      <c r="AE25" s="24">
        <v>-3.47</v>
      </c>
      <c r="AF25" s="24">
        <v>-3.75</v>
      </c>
      <c r="AG25" s="24">
        <v>0</v>
      </c>
    </row>
    <row r="26" spans="1:33" ht="15.75" customHeight="1">
      <c r="A26" s="2" t="s">
        <v>55</v>
      </c>
      <c r="B26" s="2"/>
      <c r="C26" s="15">
        <f t="shared" si="4"/>
        <v>14.989999999999998</v>
      </c>
      <c r="D26" s="16">
        <v>11</v>
      </c>
      <c r="E26" s="16">
        <v>0</v>
      </c>
      <c r="F26" s="15">
        <v>164.89</v>
      </c>
      <c r="G26" s="15">
        <v>0</v>
      </c>
      <c r="H26" s="17">
        <f t="shared" si="1"/>
        <v>0</v>
      </c>
      <c r="I26" s="17">
        <f t="shared" si="2"/>
        <v>0.36181741782021348</v>
      </c>
      <c r="J26" s="15">
        <f t="shared" si="5"/>
        <v>59.660074024374993</v>
      </c>
      <c r="K26" s="15">
        <f t="shared" si="3"/>
        <v>5.4236430931249995</v>
      </c>
      <c r="L26" s="16">
        <v>40</v>
      </c>
      <c r="M26" s="18">
        <f t="shared" si="6"/>
        <v>0.27500000000000002</v>
      </c>
      <c r="N26" s="16">
        <v>41</v>
      </c>
      <c r="O26" s="19">
        <f t="shared" ref="O26:P26" si="34">D26/7</f>
        <v>1.5714285714285714</v>
      </c>
      <c r="P26" s="19">
        <f t="shared" si="34"/>
        <v>0</v>
      </c>
      <c r="Q26" s="16">
        <f t="shared" si="8"/>
        <v>26</v>
      </c>
      <c r="R26" s="16"/>
      <c r="S26" s="27">
        <v>1.68595041322314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4.7273868055555557E-2</v>
      </c>
      <c r="AD26" s="24">
        <f t="shared" si="12"/>
        <v>-1.0764259756249999</v>
      </c>
      <c r="AE26" s="24">
        <v>-3.47</v>
      </c>
      <c r="AF26" s="24">
        <v>-3.75</v>
      </c>
      <c r="AG26" s="24">
        <v>0</v>
      </c>
    </row>
    <row r="27" spans="1:33" ht="15.75" customHeight="1">
      <c r="A27" s="2" t="s">
        <v>56</v>
      </c>
      <c r="B27" s="2"/>
      <c r="C27" s="15">
        <f t="shared" si="4"/>
        <v>14.99</v>
      </c>
      <c r="D27" s="16">
        <v>7</v>
      </c>
      <c r="E27" s="16">
        <v>0</v>
      </c>
      <c r="F27" s="15">
        <v>104.93</v>
      </c>
      <c r="G27" s="15">
        <v>0</v>
      </c>
      <c r="H27" s="17">
        <f t="shared" si="1"/>
        <v>0</v>
      </c>
      <c r="I27" s="17">
        <f t="shared" si="2"/>
        <v>0.36181741782021343</v>
      </c>
      <c r="J27" s="15">
        <f t="shared" si="5"/>
        <v>37.965501651874995</v>
      </c>
      <c r="K27" s="15">
        <f t="shared" si="3"/>
        <v>5.4236430931249995</v>
      </c>
      <c r="L27" s="16">
        <v>32</v>
      </c>
      <c r="M27" s="18">
        <f t="shared" si="6"/>
        <v>0.21875</v>
      </c>
      <c r="N27" s="16">
        <v>36</v>
      </c>
      <c r="O27" s="19">
        <f t="shared" ref="O27:P27" si="35">D27/7</f>
        <v>1</v>
      </c>
      <c r="P27" s="19">
        <f t="shared" si="35"/>
        <v>0</v>
      </c>
      <c r="Q27" s="16">
        <f t="shared" si="8"/>
        <v>36</v>
      </c>
      <c r="R27" s="16"/>
      <c r="S27" s="27">
        <v>1.1474530831099199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4.7273868055555557E-2</v>
      </c>
      <c r="AD27" s="24">
        <f t="shared" si="12"/>
        <v>-0.68499834812500004</v>
      </c>
      <c r="AE27" s="24">
        <v>-3.47</v>
      </c>
      <c r="AF27" s="24">
        <v>-3.75</v>
      </c>
      <c r="AG27" s="24">
        <v>0</v>
      </c>
    </row>
    <row r="28" spans="1:33" ht="15.75" customHeight="1">
      <c r="A28" s="2" t="s">
        <v>57</v>
      </c>
      <c r="B28" s="2"/>
      <c r="C28" s="15">
        <f t="shared" si="4"/>
        <v>14.99</v>
      </c>
      <c r="D28" s="16">
        <v>4</v>
      </c>
      <c r="E28" s="16">
        <v>0</v>
      </c>
      <c r="F28" s="15">
        <v>59.96</v>
      </c>
      <c r="G28" s="15">
        <v>0</v>
      </c>
      <c r="H28" s="17">
        <f t="shared" si="1"/>
        <v>0</v>
      </c>
      <c r="I28" s="17">
        <f t="shared" si="2"/>
        <v>0.36181741782021343</v>
      </c>
      <c r="J28" s="15">
        <f t="shared" si="5"/>
        <v>21.694572372499998</v>
      </c>
      <c r="K28" s="15">
        <f t="shared" si="3"/>
        <v>5.4236430931249995</v>
      </c>
      <c r="L28" s="16">
        <v>21</v>
      </c>
      <c r="M28" s="18">
        <f t="shared" si="6"/>
        <v>0.19047619047619047</v>
      </c>
      <c r="N28" s="16">
        <v>32</v>
      </c>
      <c r="O28" s="19">
        <f t="shared" ref="O28:P28" si="36">D28/7</f>
        <v>0.5714285714285714</v>
      </c>
      <c r="P28" s="19">
        <f t="shared" si="36"/>
        <v>0</v>
      </c>
      <c r="Q28" s="16">
        <f t="shared" si="8"/>
        <v>56</v>
      </c>
      <c r="R28" s="16"/>
      <c r="S28" s="27">
        <v>1.183908045977011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4.7273868055555557E-2</v>
      </c>
      <c r="AD28" s="24">
        <f t="shared" si="12"/>
        <v>-0.39142762750000004</v>
      </c>
      <c r="AE28" s="24">
        <v>-3.47</v>
      </c>
      <c r="AF28" s="24">
        <v>-3.75</v>
      </c>
      <c r="AG28" s="24">
        <v>0</v>
      </c>
    </row>
    <row r="29" spans="1:33" ht="15.75" customHeight="1">
      <c r="A29" s="2" t="s">
        <v>58</v>
      </c>
      <c r="B29" s="2"/>
      <c r="C29" s="15">
        <f t="shared" si="4"/>
        <v>14.99</v>
      </c>
      <c r="D29" s="16">
        <v>7</v>
      </c>
      <c r="E29" s="16">
        <v>0</v>
      </c>
      <c r="F29" s="15">
        <v>104.93</v>
      </c>
      <c r="G29" s="15">
        <v>0</v>
      </c>
      <c r="H29" s="17">
        <f t="shared" si="1"/>
        <v>0</v>
      </c>
      <c r="I29" s="17">
        <f t="shared" si="2"/>
        <v>0.36181741782021343</v>
      </c>
      <c r="J29" s="15">
        <f t="shared" si="5"/>
        <v>37.965501651874995</v>
      </c>
      <c r="K29" s="15">
        <f t="shared" si="3"/>
        <v>5.4236430931249995</v>
      </c>
      <c r="L29" s="16">
        <v>30</v>
      </c>
      <c r="M29" s="18">
        <f t="shared" si="6"/>
        <v>0.23333333333333334</v>
      </c>
      <c r="N29" s="16">
        <v>26</v>
      </c>
      <c r="O29" s="19">
        <f t="shared" ref="O29:P29" si="37">D29/7</f>
        <v>1</v>
      </c>
      <c r="P29" s="19">
        <f t="shared" si="37"/>
        <v>0</v>
      </c>
      <c r="Q29" s="16">
        <f t="shared" si="8"/>
        <v>26</v>
      </c>
      <c r="R29" s="16"/>
      <c r="S29" s="27">
        <v>1.3246753246753249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4.7273868055555557E-2</v>
      </c>
      <c r="AD29" s="24">
        <f t="shared" si="12"/>
        <v>-0.68499834812500004</v>
      </c>
      <c r="AE29" s="24">
        <v>-3.47</v>
      </c>
      <c r="AF29" s="24">
        <v>-3.75</v>
      </c>
      <c r="AG29" s="24">
        <v>0</v>
      </c>
    </row>
    <row r="30" spans="1:33" ht="15.75" customHeight="1">
      <c r="A30" s="2" t="s">
        <v>59</v>
      </c>
      <c r="B30" s="2"/>
      <c r="C30" s="15">
        <f t="shared" si="4"/>
        <v>14.99</v>
      </c>
      <c r="D30" s="16">
        <v>3</v>
      </c>
      <c r="E30" s="16">
        <v>0</v>
      </c>
      <c r="F30" s="15">
        <v>44.97</v>
      </c>
      <c r="G30" s="15">
        <v>0</v>
      </c>
      <c r="H30" s="17">
        <f t="shared" si="1"/>
        <v>0</v>
      </c>
      <c r="I30" s="17">
        <f t="shared" si="2"/>
        <v>0.36181741782021348</v>
      </c>
      <c r="J30" s="15">
        <f t="shared" si="5"/>
        <v>16.270929279375</v>
      </c>
      <c r="K30" s="15">
        <f t="shared" si="3"/>
        <v>5.4236430931250004</v>
      </c>
      <c r="L30" s="16">
        <v>17</v>
      </c>
      <c r="M30" s="18">
        <f t="shared" si="6"/>
        <v>0.17647058823529413</v>
      </c>
      <c r="N30" s="16">
        <v>22</v>
      </c>
      <c r="O30" s="19">
        <f t="shared" ref="O30:P30" si="38">D30/7</f>
        <v>0.42857142857142855</v>
      </c>
      <c r="P30" s="19">
        <f t="shared" si="38"/>
        <v>0</v>
      </c>
      <c r="Q30" s="16">
        <f t="shared" si="8"/>
        <v>51</v>
      </c>
      <c r="R30" s="16"/>
      <c r="S30" s="27">
        <v>1.366906474820144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4.7273868055555557E-2</v>
      </c>
      <c r="AD30" s="24">
        <f t="shared" si="12"/>
        <v>-0.293570720625</v>
      </c>
      <c r="AE30" s="24">
        <v>-3.47</v>
      </c>
      <c r="AF30" s="24">
        <v>-3.75</v>
      </c>
      <c r="AG30" s="24">
        <v>0</v>
      </c>
    </row>
    <row r="31" spans="1:33" ht="15.75" customHeight="1">
      <c r="A31" s="2" t="s">
        <v>128</v>
      </c>
      <c r="B31" s="2"/>
      <c r="C31" s="35">
        <f t="shared" si="4"/>
        <v>14.99</v>
      </c>
      <c r="D31" s="16">
        <v>7</v>
      </c>
      <c r="E31" s="16">
        <v>0</v>
      </c>
      <c r="F31" s="15">
        <v>104.93</v>
      </c>
      <c r="G31" s="15">
        <v>0</v>
      </c>
      <c r="H31" s="17">
        <f t="shared" ref="H31" si="39">G31/F31*-1</f>
        <v>0</v>
      </c>
      <c r="I31" s="17">
        <f t="shared" ref="I31" si="40">J31/F31</f>
        <v>0.36181741782021343</v>
      </c>
      <c r="J31" s="35">
        <f t="shared" ref="J31" si="41">F31*0.85+G31+AF31*D31+D31*AE31+AG31+AD31</f>
        <v>37.965501651874995</v>
      </c>
      <c r="K31" s="35">
        <f t="shared" ref="K31" si="42">J31/D31</f>
        <v>5.4236430931249995</v>
      </c>
      <c r="L31" s="16">
        <v>34</v>
      </c>
      <c r="M31" s="18">
        <f t="shared" si="6"/>
        <v>0.20588235294117646</v>
      </c>
      <c r="N31" s="16">
        <v>16</v>
      </c>
      <c r="O31" s="19">
        <f t="shared" ref="O31" si="43">D31/7</f>
        <v>1</v>
      </c>
      <c r="P31" s="19">
        <f t="shared" ref="P31" si="44">E31/7</f>
        <v>0</v>
      </c>
      <c r="Q31" s="16">
        <f t="shared" ref="Q31" si="45">ROUNDDOWN(N31/(O31+P31),0)</f>
        <v>16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1.533333333333333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4.7273868055555557E-2</v>
      </c>
      <c r="AD31" s="24">
        <f t="shared" si="12"/>
        <v>-0.68499834812500004</v>
      </c>
      <c r="AE31" s="24">
        <v>-3.47</v>
      </c>
      <c r="AF31" s="24">
        <v>-3.75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IFERROR(__xludf.DUMMYFUNCTION("IFERROR(VLOOKUP(B2,IMPORTRANGE(""https://docs.google.com/spreadsheets/d/1V-qh4gaE8Fnon_cFgLuR_3iyE-fuVbrHr9YQylaPLK4/edit#gid=0"",""Sheet1!A2:F100""),2,FALSE),"""")"),"Table Tennis Blade")</f>
        <v>Table Tennis Blade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IFERROR(__xludf.DUMMYFUNCTION("IFERROR(VLOOKUP(B2,IMPORTRANGE(""https://docs.google.com/spreadsheets/d/1V-qh4gaE8Fnon_cFgLuR_3iyE-fuVbrHr9YQylaPLK4/edit?usp=sharing"",""Sheet1!A1:AA1000""),3,FALSE),"""")"),"B071CKVSZK")</f>
        <v>B071CKVSZK</v>
      </c>
      <c r="B2" s="37" t="s">
        <v>122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11.494117647058824</v>
      </c>
      <c r="D3" s="6">
        <f>SUM(D4:D99766)</f>
        <v>30</v>
      </c>
      <c r="E3" s="6"/>
      <c r="F3" s="5">
        <f t="shared" ref="F3:G3" si="0">SUM(F4:F99766)</f>
        <v>419.71999999999997</v>
      </c>
      <c r="G3" s="5">
        <f t="shared" si="0"/>
        <v>-0.14000000000000001</v>
      </c>
      <c r="H3" s="7">
        <f t="shared" ref="H3:H30" si="1">G3/F3*-1</f>
        <v>3.3355570380253511E-4</v>
      </c>
      <c r="I3" s="7">
        <f t="shared" ref="I3:I30" ca="1" si="2">J3/F3</f>
        <v>0.14985680084341946</v>
      </c>
      <c r="J3" s="5">
        <f ca="1">SUM(J4:J99766)</f>
        <v>62.897896450000012</v>
      </c>
      <c r="K3" s="5">
        <f t="shared" ref="K3:K30" ca="1" si="3">J3/D3</f>
        <v>2.0965965483333338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SKUs!B2:BZ3000""),48,FALSE),"""")*-1"),-6.13)</f>
        <v>-6.13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14.99</v>
      </c>
      <c r="D4" s="16">
        <v>1</v>
      </c>
      <c r="E4" s="16">
        <v>0</v>
      </c>
      <c r="F4" s="15">
        <v>14.99</v>
      </c>
      <c r="G4" s="15">
        <v>0</v>
      </c>
      <c r="H4" s="17">
        <f t="shared" si="1"/>
        <v>0</v>
      </c>
      <c r="I4" s="17">
        <f t="shared" si="2"/>
        <v>0.20075805303535693</v>
      </c>
      <c r="J4" s="15">
        <f t="shared" ref="J4:J30" si="5">F4*0.85+G4+AF4*D4+D4*AE4+AG4+AD4</f>
        <v>3.0093632150000005</v>
      </c>
      <c r="K4" s="15">
        <f t="shared" si="3"/>
        <v>3.0093632150000005</v>
      </c>
      <c r="L4" s="16">
        <v>6</v>
      </c>
      <c r="M4" s="18">
        <f t="shared" ref="M4:M31" si="6">IFERROR(D4/L4,"-")</f>
        <v>0.16666666666666666</v>
      </c>
      <c r="N4" s="16">
        <v>0</v>
      </c>
      <c r="O4" s="19">
        <f t="shared" ref="O4:P4" si="7">D4/7</f>
        <v>0.14285714285714285</v>
      </c>
      <c r="P4" s="19">
        <f t="shared" si="7"/>
        <v>0</v>
      </c>
      <c r="Q4" s="16">
        <f t="shared" ref="Q4:Q30" si="8">ROUNDDOWN(N4/(O4+P4),0)</f>
        <v>0</v>
      </c>
      <c r="R4" s="16"/>
      <c r="S4" s="20">
        <v>0.30075187969924799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5.9003277777777773E-2</v>
      </c>
      <c r="AD4" s="24">
        <f t="shared" ref="AD4:AD31" si="12">IFERROR(AB4*AC4*D4*3,0)</f>
        <v>-0.12213678499999997</v>
      </c>
      <c r="AE4" s="24">
        <v>-3.48</v>
      </c>
      <c r="AF4" s="24">
        <v>-6.13</v>
      </c>
      <c r="AG4" s="24">
        <v>0</v>
      </c>
    </row>
    <row r="5" spans="1:33" ht="15.75" customHeight="1">
      <c r="A5" s="2" t="s">
        <v>32</v>
      </c>
      <c r="B5" s="2"/>
      <c r="C5" s="15" t="str">
        <f t="shared" si="4"/>
        <v xml:space="preserve"> - </v>
      </c>
      <c r="D5" s="16">
        <v>0</v>
      </c>
      <c r="E5" s="16">
        <v>0</v>
      </c>
      <c r="F5" s="15">
        <v>0</v>
      </c>
      <c r="G5" s="15">
        <v>0</v>
      </c>
      <c r="H5" s="17" t="e">
        <f t="shared" si="1"/>
        <v>#DIV/0!</v>
      </c>
      <c r="I5" s="17" t="e">
        <f t="shared" si="2"/>
        <v>#DIV/0!</v>
      </c>
      <c r="J5" s="15">
        <f t="shared" si="5"/>
        <v>0</v>
      </c>
      <c r="K5" s="15" t="e">
        <f t="shared" si="3"/>
        <v>#DIV/0!</v>
      </c>
      <c r="L5" s="16">
        <v>0</v>
      </c>
      <c r="M5" s="18" t="str">
        <f t="shared" si="6"/>
        <v>-</v>
      </c>
      <c r="N5" s="16">
        <v>0</v>
      </c>
      <c r="O5" s="19">
        <f t="shared" ref="O5:P5" si="13">D5/7</f>
        <v>0</v>
      </c>
      <c r="P5" s="19">
        <f t="shared" si="13"/>
        <v>0</v>
      </c>
      <c r="Q5" s="16" t="e">
        <f t="shared" si="8"/>
        <v>#DIV/0!</v>
      </c>
      <c r="R5" s="16"/>
      <c r="S5" s="20">
        <v>0.284644194756554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5.9003277777777773E-2</v>
      </c>
      <c r="AD5" s="24">
        <f t="shared" si="12"/>
        <v>0</v>
      </c>
      <c r="AE5" s="24">
        <v>-3.48</v>
      </c>
      <c r="AF5" s="24">
        <v>-6.13</v>
      </c>
      <c r="AG5" s="24">
        <v>0</v>
      </c>
    </row>
    <row r="6" spans="1:33" ht="15.75" customHeight="1">
      <c r="A6" s="2" t="s">
        <v>33</v>
      </c>
      <c r="B6" s="2"/>
      <c r="C6" s="15" t="str">
        <f t="shared" si="4"/>
        <v xml:space="preserve"> - </v>
      </c>
      <c r="D6" s="16">
        <v>0</v>
      </c>
      <c r="E6" s="16">
        <v>0</v>
      </c>
      <c r="F6" s="15">
        <v>0</v>
      </c>
      <c r="G6" s="15">
        <v>0</v>
      </c>
      <c r="H6" s="17" t="e">
        <f t="shared" si="1"/>
        <v>#DIV/0!</v>
      </c>
      <c r="I6" s="17" t="e">
        <f t="shared" si="2"/>
        <v>#DIV/0!</v>
      </c>
      <c r="J6" s="15">
        <f t="shared" si="5"/>
        <v>0</v>
      </c>
      <c r="K6" s="15" t="e">
        <f t="shared" si="3"/>
        <v>#DIV/0!</v>
      </c>
      <c r="L6" s="16" t="e">
        <v>#N/A</v>
      </c>
      <c r="M6" s="18" t="str">
        <f t="shared" si="6"/>
        <v>-</v>
      </c>
      <c r="N6" s="16" t="e">
        <v>#N/A</v>
      </c>
      <c r="O6" s="19">
        <f t="shared" ref="O6:P6" si="14">D6/7</f>
        <v>0</v>
      </c>
      <c r="P6" s="19">
        <f t="shared" si="14"/>
        <v>0</v>
      </c>
      <c r="Q6" s="16" t="e">
        <f t="shared" si="8"/>
        <v>#N/A</v>
      </c>
      <c r="R6" s="16"/>
      <c r="S6" s="20" t="e">
        <v>#N/A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5.9003277777777773E-2</v>
      </c>
      <c r="AD6" s="24">
        <f t="shared" si="12"/>
        <v>0</v>
      </c>
      <c r="AE6" s="24">
        <v>-3.48</v>
      </c>
      <c r="AF6" s="24">
        <v>-6.13</v>
      </c>
      <c r="AG6" s="24">
        <v>0</v>
      </c>
    </row>
    <row r="7" spans="1:33" ht="15.75" customHeight="1">
      <c r="A7" s="2" t="s">
        <v>34</v>
      </c>
      <c r="B7" s="2"/>
      <c r="C7" s="15" t="str">
        <f t="shared" si="4"/>
        <v xml:space="preserve"> - </v>
      </c>
      <c r="D7" s="16">
        <v>0</v>
      </c>
      <c r="E7" s="16">
        <v>0</v>
      </c>
      <c r="F7" s="15">
        <v>0</v>
      </c>
      <c r="G7" s="15">
        <v>0</v>
      </c>
      <c r="H7" s="17" t="e">
        <f t="shared" si="1"/>
        <v>#DIV/0!</v>
      </c>
      <c r="I7" s="17" t="e">
        <f t="shared" si="2"/>
        <v>#DIV/0!</v>
      </c>
      <c r="J7" s="15">
        <f t="shared" si="5"/>
        <v>0</v>
      </c>
      <c r="K7" s="15" t="e">
        <f t="shared" si="3"/>
        <v>#DIV/0!</v>
      </c>
      <c r="L7" s="16" t="e">
        <v>#N/A</v>
      </c>
      <c r="M7" s="18" t="str">
        <f t="shared" si="6"/>
        <v>-</v>
      </c>
      <c r="N7" s="16" t="e">
        <v>#N/A</v>
      </c>
      <c r="O7" s="19">
        <f t="shared" ref="O7:P7" si="15">D7/7</f>
        <v>0</v>
      </c>
      <c r="P7" s="19">
        <f t="shared" si="15"/>
        <v>0</v>
      </c>
      <c r="Q7" s="16" t="e">
        <f t="shared" si="8"/>
        <v>#N/A</v>
      </c>
      <c r="R7" s="16"/>
      <c r="S7" s="20" t="e">
        <v>#N/A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5.9003277777777773E-2</v>
      </c>
      <c r="AD7" s="24">
        <f t="shared" si="12"/>
        <v>0</v>
      </c>
      <c r="AE7" s="24">
        <v>-3.48</v>
      </c>
      <c r="AF7" s="24">
        <v>-6.13</v>
      </c>
      <c r="AG7" s="24">
        <v>0</v>
      </c>
    </row>
    <row r="8" spans="1:33" ht="15.75" customHeight="1">
      <c r="A8" s="2" t="s">
        <v>35</v>
      </c>
      <c r="B8" s="2"/>
      <c r="C8" s="15">
        <f t="shared" si="4"/>
        <v>14.99</v>
      </c>
      <c r="D8" s="16">
        <v>3</v>
      </c>
      <c r="E8" s="16">
        <v>0</v>
      </c>
      <c r="F8" s="15">
        <v>44.97</v>
      </c>
      <c r="G8" s="15">
        <v>0</v>
      </c>
      <c r="H8" s="17">
        <f t="shared" si="1"/>
        <v>0</v>
      </c>
      <c r="I8" s="17">
        <f t="shared" si="2"/>
        <v>0.2007580530353569</v>
      </c>
      <c r="J8" s="15">
        <f t="shared" si="5"/>
        <v>9.0280896449999997</v>
      </c>
      <c r="K8" s="15">
        <f t="shared" si="3"/>
        <v>3.009363215</v>
      </c>
      <c r="L8" s="16" t="e">
        <v>#N/A</v>
      </c>
      <c r="M8" s="18" t="str">
        <f t="shared" si="6"/>
        <v>-</v>
      </c>
      <c r="N8" s="16" t="e">
        <v>#N/A</v>
      </c>
      <c r="O8" s="19">
        <f t="shared" ref="O8:P8" si="16">D8/7</f>
        <v>0.42857142857142855</v>
      </c>
      <c r="P8" s="19">
        <f t="shared" si="16"/>
        <v>0</v>
      </c>
      <c r="Q8" s="16" t="e">
        <f t="shared" si="8"/>
        <v>#N/A</v>
      </c>
      <c r="R8" s="16"/>
      <c r="S8" s="20" t="e">
        <v>#N/A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5.9003277777777773E-2</v>
      </c>
      <c r="AD8" s="24">
        <f t="shared" si="12"/>
        <v>-0.36641035499999991</v>
      </c>
      <c r="AE8" s="24">
        <v>-3.48</v>
      </c>
      <c r="AF8" s="24">
        <v>-6.13</v>
      </c>
      <c r="AG8" s="24">
        <v>0</v>
      </c>
    </row>
    <row r="9" spans="1:33" ht="15.75" customHeight="1">
      <c r="A9" s="2" t="s">
        <v>36</v>
      </c>
      <c r="B9" s="2"/>
      <c r="C9" s="15">
        <f t="shared" si="4"/>
        <v>14.99</v>
      </c>
      <c r="D9" s="16">
        <v>1</v>
      </c>
      <c r="E9" s="16">
        <v>0</v>
      </c>
      <c r="F9" s="15">
        <v>14.99</v>
      </c>
      <c r="G9" s="15">
        <v>0</v>
      </c>
      <c r="H9" s="17">
        <f t="shared" si="1"/>
        <v>0</v>
      </c>
      <c r="I9" s="17">
        <f t="shared" si="2"/>
        <v>0.20075805303535693</v>
      </c>
      <c r="J9" s="15">
        <f t="shared" si="5"/>
        <v>3.0093632150000005</v>
      </c>
      <c r="K9" s="15">
        <f t="shared" si="3"/>
        <v>3.0093632150000005</v>
      </c>
      <c r="L9" s="16" t="e">
        <v>#N/A</v>
      </c>
      <c r="M9" s="18" t="str">
        <f t="shared" si="6"/>
        <v>-</v>
      </c>
      <c r="N9" s="16" t="e">
        <v>#N/A</v>
      </c>
      <c r="O9" s="19">
        <f t="shared" ref="O9:P9" si="17">D9/7</f>
        <v>0.14285714285714285</v>
      </c>
      <c r="P9" s="19">
        <f t="shared" si="17"/>
        <v>0</v>
      </c>
      <c r="Q9" s="16" t="e">
        <f t="shared" si="8"/>
        <v>#N/A</v>
      </c>
      <c r="R9" s="16"/>
      <c r="S9" s="20" t="e">
        <v>#N/A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5.9003277777777773E-2</v>
      </c>
      <c r="AD9" s="24">
        <f t="shared" si="12"/>
        <v>-0.12213678499999997</v>
      </c>
      <c r="AE9" s="24">
        <v>-3.48</v>
      </c>
      <c r="AF9" s="24">
        <v>-6.13</v>
      </c>
      <c r="AG9" s="24">
        <v>0</v>
      </c>
    </row>
    <row r="10" spans="1:33" ht="15.75" customHeight="1">
      <c r="A10" s="2" t="s">
        <v>37</v>
      </c>
      <c r="B10" s="2"/>
      <c r="C10" s="15">
        <f t="shared" si="4"/>
        <v>14.99</v>
      </c>
      <c r="D10" s="16">
        <v>1</v>
      </c>
      <c r="E10" s="16">
        <v>0</v>
      </c>
      <c r="F10" s="15">
        <v>14.99</v>
      </c>
      <c r="G10" s="15">
        <v>0</v>
      </c>
      <c r="H10" s="17">
        <f t="shared" si="1"/>
        <v>0</v>
      </c>
      <c r="I10" s="17">
        <f t="shared" si="2"/>
        <v>0.20075805303535693</v>
      </c>
      <c r="J10" s="15">
        <f t="shared" si="5"/>
        <v>3.0093632150000005</v>
      </c>
      <c r="K10" s="15">
        <f t="shared" si="3"/>
        <v>3.0093632150000005</v>
      </c>
      <c r="L10" s="16" t="e">
        <v>#N/A</v>
      </c>
      <c r="M10" s="18" t="str">
        <f t="shared" si="6"/>
        <v>-</v>
      </c>
      <c r="N10" s="16" t="e">
        <v>#N/A</v>
      </c>
      <c r="O10" s="19">
        <f t="shared" ref="O10:P10" si="18">D10/7</f>
        <v>0.14285714285714285</v>
      </c>
      <c r="P10" s="19">
        <f t="shared" si="18"/>
        <v>0</v>
      </c>
      <c r="Q10" s="16" t="e">
        <f t="shared" si="8"/>
        <v>#N/A</v>
      </c>
      <c r="R10" s="16"/>
      <c r="S10" s="20" t="e">
        <v>#N/A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5.9003277777777773E-2</v>
      </c>
      <c r="AD10" s="24">
        <f t="shared" si="12"/>
        <v>-0.12213678499999997</v>
      </c>
      <c r="AE10" s="24">
        <v>-3.48</v>
      </c>
      <c r="AF10" s="24">
        <v>-6.13</v>
      </c>
      <c r="AG10" s="24">
        <v>0</v>
      </c>
    </row>
    <row r="11" spans="1:33" ht="15.75" customHeight="1">
      <c r="A11" s="2" t="s">
        <v>38</v>
      </c>
      <c r="B11" s="2"/>
      <c r="C11" s="15">
        <f t="shared" si="4"/>
        <v>14.99</v>
      </c>
      <c r="D11" s="16">
        <v>1</v>
      </c>
      <c r="E11" s="16">
        <v>0</v>
      </c>
      <c r="F11" s="15">
        <v>14.99</v>
      </c>
      <c r="G11" s="15">
        <v>0</v>
      </c>
      <c r="H11" s="17">
        <f t="shared" si="1"/>
        <v>0</v>
      </c>
      <c r="I11" s="17">
        <f t="shared" si="2"/>
        <v>0.20075805303535693</v>
      </c>
      <c r="J11" s="15">
        <f t="shared" si="5"/>
        <v>3.0093632150000005</v>
      </c>
      <c r="K11" s="15">
        <f t="shared" si="3"/>
        <v>3.0093632150000005</v>
      </c>
      <c r="L11" s="16" t="e">
        <v>#N/A</v>
      </c>
      <c r="M11" s="18" t="str">
        <f t="shared" si="6"/>
        <v>-</v>
      </c>
      <c r="N11" s="16" t="e">
        <v>#N/A</v>
      </c>
      <c r="O11" s="19">
        <f t="shared" ref="O11:P11" si="19">D11/7</f>
        <v>0.14285714285714285</v>
      </c>
      <c r="P11" s="19">
        <f t="shared" si="19"/>
        <v>0</v>
      </c>
      <c r="Q11" s="16" t="e">
        <f t="shared" si="8"/>
        <v>#N/A</v>
      </c>
      <c r="R11" s="16"/>
      <c r="S11" s="20" t="e">
        <v>#N/A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5.9003277777777773E-2</v>
      </c>
      <c r="AD11" s="24">
        <f t="shared" si="12"/>
        <v>-0.12213678499999997</v>
      </c>
      <c r="AE11" s="24">
        <v>-3.48</v>
      </c>
      <c r="AF11" s="24">
        <v>-6.13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 t="e">
        <v>#N/A</v>
      </c>
      <c r="M12" s="18" t="str">
        <f t="shared" si="6"/>
        <v>-</v>
      </c>
      <c r="N12" s="16" t="e">
        <v>#N/A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#N/A</v>
      </c>
      <c r="R12" s="16"/>
      <c r="S12" s="20" t="e">
        <v>#N/A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5.9003277777777773E-2</v>
      </c>
      <c r="AD12" s="24">
        <f t="shared" si="12"/>
        <v>0</v>
      </c>
      <c r="AE12" s="24">
        <v>-3.48</v>
      </c>
      <c r="AF12" s="24">
        <v>-6.13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58</v>
      </c>
      <c r="M13" s="18">
        <f t="shared" si="6"/>
        <v>0</v>
      </c>
      <c r="N13" s="16">
        <v>0</v>
      </c>
      <c r="O13" s="19">
        <f t="shared" ref="O13:P13" si="21">D13/7</f>
        <v>0</v>
      </c>
      <c r="P13" s="19">
        <f t="shared" si="21"/>
        <v>0</v>
      </c>
      <c r="Q13" s="16" t="e">
        <f t="shared" si="8"/>
        <v>#DIV/0!</v>
      </c>
      <c r="R13" s="16"/>
      <c r="S13" s="27">
        <v>0.16326530612244899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5.9003277777777773E-2</v>
      </c>
      <c r="AD13" s="24">
        <f t="shared" si="12"/>
        <v>0</v>
      </c>
      <c r="AE13" s="24">
        <v>-3.48</v>
      </c>
      <c r="AF13" s="24">
        <v>-6.13</v>
      </c>
      <c r="AG13" s="24">
        <v>0</v>
      </c>
    </row>
    <row r="14" spans="1:33" ht="15.75" customHeight="1">
      <c r="A14" s="2" t="s">
        <v>42</v>
      </c>
      <c r="B14" s="2"/>
      <c r="C14" s="15">
        <f t="shared" si="4"/>
        <v>14.99</v>
      </c>
      <c r="D14" s="16">
        <v>1</v>
      </c>
      <c r="E14" s="16">
        <v>0</v>
      </c>
      <c r="F14" s="15">
        <v>14.99</v>
      </c>
      <c r="G14" s="15">
        <v>-0.08</v>
      </c>
      <c r="H14" s="17">
        <f t="shared" si="1"/>
        <v>5.3368912608405608E-3</v>
      </c>
      <c r="I14" s="17">
        <f t="shared" si="2"/>
        <v>0.19542116177451638</v>
      </c>
      <c r="J14" s="15">
        <f t="shared" si="5"/>
        <v>2.9293632150000004</v>
      </c>
      <c r="K14" s="15">
        <f t="shared" si="3"/>
        <v>2.9293632150000004</v>
      </c>
      <c r="L14" s="16">
        <v>12</v>
      </c>
      <c r="M14" s="18">
        <f t="shared" si="6"/>
        <v>8.3333333333333329E-2</v>
      </c>
      <c r="N14" s="16">
        <v>0</v>
      </c>
      <c r="O14" s="19">
        <f t="shared" ref="O14:P14" si="22">D14/7</f>
        <v>0.14285714285714285</v>
      </c>
      <c r="P14" s="19">
        <f t="shared" si="22"/>
        <v>0</v>
      </c>
      <c r="Q14" s="16">
        <f t="shared" si="8"/>
        <v>0</v>
      </c>
      <c r="R14" s="16"/>
      <c r="S14" s="27">
        <v>0.12962962962962959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5.9003277777777773E-2</v>
      </c>
      <c r="AD14" s="24">
        <f t="shared" si="12"/>
        <v>-0.12213678499999997</v>
      </c>
      <c r="AE14" s="24">
        <v>-3.48</v>
      </c>
      <c r="AF14" s="24">
        <v>-6.13</v>
      </c>
      <c r="AG14" s="24">
        <v>0</v>
      </c>
    </row>
    <row r="15" spans="1:33" ht="15.75" customHeight="1">
      <c r="A15" s="2" t="s">
        <v>43</v>
      </c>
      <c r="B15" s="2"/>
      <c r="C15" s="15">
        <f t="shared" si="4"/>
        <v>14.99</v>
      </c>
      <c r="D15" s="16">
        <v>2</v>
      </c>
      <c r="E15" s="16">
        <v>1</v>
      </c>
      <c r="F15" s="15">
        <v>29.98</v>
      </c>
      <c r="G15" s="15">
        <v>0</v>
      </c>
      <c r="H15" s="17">
        <f t="shared" si="1"/>
        <v>0</v>
      </c>
      <c r="I15" s="17">
        <f t="shared" si="2"/>
        <v>0.20075805303535693</v>
      </c>
      <c r="J15" s="15">
        <f t="shared" si="5"/>
        <v>6.018726430000001</v>
      </c>
      <c r="K15" s="15">
        <f t="shared" si="3"/>
        <v>3.0093632150000005</v>
      </c>
      <c r="L15" s="16">
        <v>14</v>
      </c>
      <c r="M15" s="18">
        <f t="shared" si="6"/>
        <v>0.14285714285714285</v>
      </c>
      <c r="N15" s="16">
        <v>0</v>
      </c>
      <c r="O15" s="19">
        <f t="shared" ref="O15:P15" si="23">D15/7</f>
        <v>0.2857142857142857</v>
      </c>
      <c r="P15" s="19">
        <f t="shared" si="23"/>
        <v>0.14285714285714285</v>
      </c>
      <c r="Q15" s="16">
        <f t="shared" si="8"/>
        <v>0</v>
      </c>
      <c r="R15" s="16"/>
      <c r="S15" s="27">
        <v>0.10232558139534879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5.9003277777777773E-2</v>
      </c>
      <c r="AD15" s="24">
        <f t="shared" si="12"/>
        <v>-0.24427356999999994</v>
      </c>
      <c r="AE15" s="24">
        <v>-3.48</v>
      </c>
      <c r="AF15" s="24">
        <v>-6.13</v>
      </c>
      <c r="AG15" s="24">
        <v>0</v>
      </c>
    </row>
    <row r="16" spans="1:33" ht="15.75" customHeight="1">
      <c r="A16" s="2" t="s">
        <v>44</v>
      </c>
      <c r="B16" s="2"/>
      <c r="C16" s="15">
        <f t="shared" si="4"/>
        <v>14.99</v>
      </c>
      <c r="D16" s="16">
        <v>2</v>
      </c>
      <c r="E16" s="16">
        <v>0</v>
      </c>
      <c r="F16" s="15">
        <v>29.98</v>
      </c>
      <c r="G16" s="15">
        <v>0</v>
      </c>
      <c r="H16" s="17">
        <f t="shared" si="1"/>
        <v>0</v>
      </c>
      <c r="I16" s="17">
        <f t="shared" si="2"/>
        <v>0.20075805303535693</v>
      </c>
      <c r="J16" s="15">
        <f t="shared" si="5"/>
        <v>6.018726430000001</v>
      </c>
      <c r="K16" s="15">
        <f t="shared" si="3"/>
        <v>3.0093632150000005</v>
      </c>
      <c r="L16" s="16">
        <v>12</v>
      </c>
      <c r="M16" s="18">
        <f t="shared" si="6"/>
        <v>0.16666666666666666</v>
      </c>
      <c r="N16" s="16">
        <v>0</v>
      </c>
      <c r="O16" s="19">
        <f t="shared" ref="O16:P16" si="24">D16/7</f>
        <v>0.2857142857142857</v>
      </c>
      <c r="P16" s="19">
        <f t="shared" si="24"/>
        <v>0</v>
      </c>
      <c r="Q16" s="16">
        <f t="shared" si="8"/>
        <v>0</v>
      </c>
      <c r="R16" s="16"/>
      <c r="S16" s="27">
        <v>0.11374407582938389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5.9003277777777773E-2</v>
      </c>
      <c r="AD16" s="24">
        <f t="shared" si="12"/>
        <v>-0.24427356999999994</v>
      </c>
      <c r="AE16" s="24">
        <v>-3.48</v>
      </c>
      <c r="AF16" s="24">
        <v>-6.13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80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0</v>
      </c>
      <c r="O17" s="19">
        <f t="shared" ref="O17:P17" si="25">D17/7</f>
        <v>0</v>
      </c>
      <c r="P17" s="19">
        <f t="shared" si="25"/>
        <v>11.428571428571429</v>
      </c>
      <c r="Q17" s="16">
        <f t="shared" si="8"/>
        <v>0</v>
      </c>
      <c r="R17" s="16"/>
      <c r="S17" s="27">
        <v>0.11139240506329109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5.9003277777777773E-2</v>
      </c>
      <c r="AD17" s="24">
        <f t="shared" si="12"/>
        <v>0</v>
      </c>
      <c r="AE17" s="24">
        <v>-3.48</v>
      </c>
      <c r="AF17" s="24">
        <v>-6.13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0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0.1185983827493261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5.9003277777777773E-2</v>
      </c>
      <c r="AD18" s="24">
        <f t="shared" si="12"/>
        <v>0</v>
      </c>
      <c r="AE18" s="24">
        <v>-3.48</v>
      </c>
      <c r="AF18" s="24">
        <v>-6.13</v>
      </c>
      <c r="AG18" s="24">
        <v>0</v>
      </c>
    </row>
    <row r="19" spans="1:33" ht="15.75" customHeight="1">
      <c r="A19" s="2" t="s">
        <v>47</v>
      </c>
      <c r="B19" s="2"/>
      <c r="C19" s="15">
        <f t="shared" si="4"/>
        <v>14.99</v>
      </c>
      <c r="D19" s="28">
        <v>1</v>
      </c>
      <c r="E19" s="16">
        <v>0</v>
      </c>
      <c r="F19" s="15">
        <v>14.99</v>
      </c>
      <c r="G19" s="15">
        <v>0</v>
      </c>
      <c r="H19" s="17">
        <f t="shared" si="1"/>
        <v>0</v>
      </c>
      <c r="I19" s="17">
        <f t="shared" ca="1" si="2"/>
        <v>0.20075805303535693</v>
      </c>
      <c r="J19" s="15">
        <f t="shared" ca="1" si="5"/>
        <v>3.0093632150000005</v>
      </c>
      <c r="K19" s="15">
        <f t="shared" ca="1" si="3"/>
        <v>3.0093632150000005</v>
      </c>
      <c r="L19" s="16">
        <v>10</v>
      </c>
      <c r="M19" s="18">
        <f t="shared" si="6"/>
        <v>0.1</v>
      </c>
      <c r="N19" s="16">
        <v>0</v>
      </c>
      <c r="O19" s="19">
        <f t="shared" ref="O19:P19" si="27">D19/7</f>
        <v>0.14285714285714285</v>
      </c>
      <c r="P19" s="19">
        <f t="shared" si="27"/>
        <v>0</v>
      </c>
      <c r="Q19" s="16">
        <f t="shared" si="8"/>
        <v>0</v>
      </c>
      <c r="R19" s="16"/>
      <c r="S19" s="27">
        <v>0.13636363636363641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5.9003277777777773E-2</v>
      </c>
      <c r="AD19" s="24">
        <f t="shared" si="12"/>
        <v>-0.12213678499999997</v>
      </c>
      <c r="AE19" s="24">
        <v>-3.48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SKUs!B2:BZ3000""),48,false),"""")*-1"),-6.13)</f>
        <v>-6.13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0</v>
      </c>
      <c r="O20" s="19">
        <f t="shared" ref="O20:P20" si="28">D20/7</f>
        <v>0</v>
      </c>
      <c r="P20" s="19">
        <f t="shared" si="28"/>
        <v>0</v>
      </c>
      <c r="Q20" s="16" t="e">
        <f t="shared" si="8"/>
        <v>#DIV/0!</v>
      </c>
      <c r="R20" s="16"/>
      <c r="S20" s="27">
        <v>0.14117647058823529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5.9003277777777773E-2</v>
      </c>
      <c r="AD20" s="24">
        <f t="shared" si="12"/>
        <v>0</v>
      </c>
      <c r="AE20" s="24">
        <v>-3.48</v>
      </c>
      <c r="AF20" s="24">
        <v>-6.13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0</v>
      </c>
      <c r="O21" s="19">
        <f t="shared" ref="O21:P21" si="29">D21/7</f>
        <v>0</v>
      </c>
      <c r="P21" s="19">
        <f t="shared" si="29"/>
        <v>0</v>
      </c>
      <c r="Q21" s="16" t="e">
        <f t="shared" si="8"/>
        <v>#DIV/0!</v>
      </c>
      <c r="R21" s="16"/>
      <c r="S21" s="27">
        <v>0.10746268656716421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5.9003277777777773E-2</v>
      </c>
      <c r="AD21" s="24">
        <f t="shared" si="12"/>
        <v>0</v>
      </c>
      <c r="AE21" s="24">
        <v>-3.48</v>
      </c>
      <c r="AF21" s="24">
        <v>-6.13</v>
      </c>
      <c r="AG21" s="24">
        <v>0</v>
      </c>
    </row>
    <row r="22" spans="1:33" ht="15.75" customHeight="1">
      <c r="A22" s="2" t="s">
        <v>50</v>
      </c>
      <c r="B22" s="2"/>
      <c r="C22" s="15">
        <f t="shared" si="4"/>
        <v>14.99</v>
      </c>
      <c r="D22" s="16">
        <v>2</v>
      </c>
      <c r="E22" s="16">
        <v>0</v>
      </c>
      <c r="F22" s="15">
        <v>29.98</v>
      </c>
      <c r="G22" s="15">
        <v>-0.02</v>
      </c>
      <c r="H22" s="17">
        <f t="shared" si="1"/>
        <v>6.671114076050701E-4</v>
      </c>
      <c r="I22" s="17">
        <f t="shared" ca="1" si="2"/>
        <v>0.20009094162775187</v>
      </c>
      <c r="J22" s="15">
        <f t="shared" ca="1" si="5"/>
        <v>5.9987264300000014</v>
      </c>
      <c r="K22" s="15">
        <f t="shared" ca="1" si="3"/>
        <v>2.9993632150000007</v>
      </c>
      <c r="L22" s="16">
        <v>14</v>
      </c>
      <c r="M22" s="18">
        <f t="shared" si="6"/>
        <v>0.14285714285714285</v>
      </c>
      <c r="N22" s="16">
        <v>0</v>
      </c>
      <c r="O22" s="19">
        <f t="shared" ref="O22:P22" si="30">D22/7</f>
        <v>0.2857142857142857</v>
      </c>
      <c r="P22" s="19">
        <f t="shared" si="30"/>
        <v>0</v>
      </c>
      <c r="Q22" s="16">
        <f t="shared" si="8"/>
        <v>0</v>
      </c>
      <c r="R22" s="16"/>
      <c r="S22" s="27">
        <v>0.13840830449826991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5.9003277777777773E-2</v>
      </c>
      <c r="AD22" s="24">
        <f t="shared" si="12"/>
        <v>-0.24427356999999994</v>
      </c>
      <c r="AE22" s="24">
        <v>-3.48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SKUs!B2:BZ3000""),48,false),"""")*-1"),-6.13)</f>
        <v>-6.13</v>
      </c>
      <c r="AG22" s="24">
        <v>0</v>
      </c>
    </row>
    <row r="23" spans="1:33" ht="15.75" customHeight="1">
      <c r="A23" s="2" t="s">
        <v>51</v>
      </c>
      <c r="B23" s="2"/>
      <c r="C23" s="15">
        <f t="shared" si="4"/>
        <v>14.99</v>
      </c>
      <c r="D23" s="16">
        <v>4</v>
      </c>
      <c r="E23" s="16">
        <v>0</v>
      </c>
      <c r="F23" s="15">
        <v>59.96</v>
      </c>
      <c r="G23" s="15">
        <v>0</v>
      </c>
      <c r="H23" s="17">
        <f t="shared" si="1"/>
        <v>0</v>
      </c>
      <c r="I23" s="17">
        <f t="shared" si="2"/>
        <v>0.20075805303535693</v>
      </c>
      <c r="J23" s="15">
        <f t="shared" si="5"/>
        <v>12.037452860000002</v>
      </c>
      <c r="K23" s="15">
        <f t="shared" si="3"/>
        <v>3.0093632150000005</v>
      </c>
      <c r="L23" s="16">
        <v>11</v>
      </c>
      <c r="M23" s="18">
        <f t="shared" si="6"/>
        <v>0.36363636363636365</v>
      </c>
      <c r="N23" s="16">
        <v>0</v>
      </c>
      <c r="O23" s="19">
        <f t="shared" ref="O23:P23" si="31">D23/7</f>
        <v>0.5714285714285714</v>
      </c>
      <c r="P23" s="19">
        <f t="shared" si="31"/>
        <v>0</v>
      </c>
      <c r="Q23" s="16">
        <f t="shared" si="8"/>
        <v>0</v>
      </c>
      <c r="R23" s="16"/>
      <c r="S23" s="27">
        <v>0.1918819188191882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5.9003277777777773E-2</v>
      </c>
      <c r="AD23" s="24">
        <f t="shared" si="12"/>
        <v>-0.48854713999999988</v>
      </c>
      <c r="AE23" s="24">
        <v>-3.48</v>
      </c>
      <c r="AF23" s="24">
        <v>-6.13</v>
      </c>
      <c r="AG23" s="24">
        <v>0</v>
      </c>
    </row>
    <row r="24" spans="1:33" ht="15.75" customHeight="1">
      <c r="A24" s="2" t="s">
        <v>52</v>
      </c>
      <c r="B24" s="2"/>
      <c r="C24" s="15">
        <f t="shared" si="4"/>
        <v>4.996666666666667</v>
      </c>
      <c r="D24" s="16">
        <v>3</v>
      </c>
      <c r="E24" s="16">
        <v>0</v>
      </c>
      <c r="F24" s="15">
        <v>14.99</v>
      </c>
      <c r="G24" s="15">
        <v>0</v>
      </c>
      <c r="H24" s="17">
        <f t="shared" si="1"/>
        <v>0</v>
      </c>
      <c r="I24" s="17">
        <f t="shared" si="2"/>
        <v>-1.1297471884589727</v>
      </c>
      <c r="J24" s="15">
        <f t="shared" si="5"/>
        <v>-16.934910355</v>
      </c>
      <c r="K24" s="15">
        <f t="shared" si="3"/>
        <v>-5.6449701183333332</v>
      </c>
      <c r="L24" s="16">
        <v>17</v>
      </c>
      <c r="M24" s="18">
        <f t="shared" si="6"/>
        <v>0.17647058823529413</v>
      </c>
      <c r="N24" s="16">
        <v>0</v>
      </c>
      <c r="O24" s="19">
        <f t="shared" ref="O24:P24" si="32">D24/7</f>
        <v>0.42857142857142855</v>
      </c>
      <c r="P24" s="19">
        <f t="shared" si="32"/>
        <v>0</v>
      </c>
      <c r="Q24" s="16">
        <f t="shared" si="8"/>
        <v>0</v>
      </c>
      <c r="R24" s="16"/>
      <c r="S24" s="27">
        <v>0.20967741935483869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5.9003277777777773E-2</v>
      </c>
      <c r="AD24" s="24">
        <f t="shared" si="12"/>
        <v>-0.36641035499999991</v>
      </c>
      <c r="AE24" s="24">
        <v>-3.64</v>
      </c>
      <c r="AF24" s="24">
        <v>-6.13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0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0.21311475409836059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5.9003277777777773E-2</v>
      </c>
      <c r="AD25" s="24">
        <f t="shared" si="12"/>
        <v>0</v>
      </c>
      <c r="AE25" s="24">
        <v>-3.64</v>
      </c>
      <c r="AF25" s="24">
        <v>-6.13</v>
      </c>
      <c r="AG25" s="24">
        <v>0</v>
      </c>
    </row>
    <row r="26" spans="1:33" ht="15.75" customHeight="1">
      <c r="A26" s="2" t="s">
        <v>55</v>
      </c>
      <c r="B26" s="2"/>
      <c r="C26" s="15">
        <f t="shared" si="4"/>
        <v>14.99</v>
      </c>
      <c r="D26" s="16">
        <v>1</v>
      </c>
      <c r="E26" s="16">
        <v>0</v>
      </c>
      <c r="F26" s="15">
        <v>14.99</v>
      </c>
      <c r="G26" s="15">
        <v>-0.04</v>
      </c>
      <c r="H26" s="17">
        <f t="shared" si="1"/>
        <v>2.6684456304202804E-3</v>
      </c>
      <c r="I26" s="17">
        <f t="shared" si="2"/>
        <v>0.18741582488325559</v>
      </c>
      <c r="J26" s="15">
        <f t="shared" si="5"/>
        <v>2.8093632150000012</v>
      </c>
      <c r="K26" s="15">
        <f t="shared" si="3"/>
        <v>2.8093632150000012</v>
      </c>
      <c r="L26" s="16">
        <v>13</v>
      </c>
      <c r="M26" s="18">
        <f t="shared" si="6"/>
        <v>7.6923076923076927E-2</v>
      </c>
      <c r="N26" s="16">
        <v>0</v>
      </c>
      <c r="O26" s="19">
        <f t="shared" ref="O26:P26" si="34">D26/7</f>
        <v>0.14285714285714285</v>
      </c>
      <c r="P26" s="19">
        <f t="shared" si="34"/>
        <v>0</v>
      </c>
      <c r="Q26" s="16">
        <f t="shared" si="8"/>
        <v>0</v>
      </c>
      <c r="R26" s="16"/>
      <c r="S26" s="27">
        <v>0.27860696517412942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5.9003277777777773E-2</v>
      </c>
      <c r="AD26" s="24">
        <f t="shared" si="12"/>
        <v>-0.12213678499999997</v>
      </c>
      <c r="AE26" s="24">
        <v>-3.64</v>
      </c>
      <c r="AF26" s="24">
        <v>-6.13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0</v>
      </c>
      <c r="O27" s="19">
        <f t="shared" ref="O27:P27" si="35">D27/7</f>
        <v>0</v>
      </c>
      <c r="P27" s="19">
        <f t="shared" si="35"/>
        <v>0</v>
      </c>
      <c r="Q27" s="16" t="e">
        <f t="shared" si="8"/>
        <v>#DIV/0!</v>
      </c>
      <c r="R27" s="16"/>
      <c r="S27" s="27">
        <v>0.27659574468085107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5.9003277777777773E-2</v>
      </c>
      <c r="AD27" s="24">
        <f t="shared" si="12"/>
        <v>0</v>
      </c>
      <c r="AE27" s="24">
        <v>-3.64</v>
      </c>
      <c r="AF27" s="24">
        <v>-6.13</v>
      </c>
      <c r="AG27" s="24">
        <v>0</v>
      </c>
    </row>
    <row r="28" spans="1:33" ht="15.75" customHeight="1">
      <c r="A28" s="2" t="s">
        <v>57</v>
      </c>
      <c r="B28" s="2"/>
      <c r="C28" s="15">
        <f t="shared" si="4"/>
        <v>14.99</v>
      </c>
      <c r="D28" s="16">
        <v>1</v>
      </c>
      <c r="E28" s="16">
        <v>1</v>
      </c>
      <c r="F28" s="15">
        <v>14.99</v>
      </c>
      <c r="G28" s="15">
        <v>0</v>
      </c>
      <c r="H28" s="17">
        <f t="shared" si="1"/>
        <v>0</v>
      </c>
      <c r="I28" s="17">
        <f t="shared" si="2"/>
        <v>0.1900842705136758</v>
      </c>
      <c r="J28" s="15">
        <f t="shared" si="5"/>
        <v>2.8493632150000003</v>
      </c>
      <c r="K28" s="15">
        <f t="shared" si="3"/>
        <v>2.8493632150000003</v>
      </c>
      <c r="L28" s="16">
        <v>13</v>
      </c>
      <c r="M28" s="18">
        <f t="shared" si="6"/>
        <v>7.6923076923076927E-2</v>
      </c>
      <c r="N28" s="16">
        <v>0</v>
      </c>
      <c r="O28" s="19">
        <f t="shared" ref="O28:P28" si="36">D28/7</f>
        <v>0.14285714285714285</v>
      </c>
      <c r="P28" s="19">
        <f t="shared" si="36"/>
        <v>0.14285714285714285</v>
      </c>
      <c r="Q28" s="16">
        <f t="shared" si="8"/>
        <v>0</v>
      </c>
      <c r="R28" s="16"/>
      <c r="S28" s="27">
        <v>0.28915662650602408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5.9003277777777773E-2</v>
      </c>
      <c r="AD28" s="24">
        <f t="shared" si="12"/>
        <v>-0.12213678499999997</v>
      </c>
      <c r="AE28" s="24">
        <v>-3.64</v>
      </c>
      <c r="AF28" s="24">
        <v>-6.13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0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0.28387096774193549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5.9003277777777773E-2</v>
      </c>
      <c r="AD29" s="24">
        <f t="shared" si="12"/>
        <v>0</v>
      </c>
      <c r="AE29" s="24">
        <v>-3.64</v>
      </c>
      <c r="AF29" s="24">
        <v>-6.13</v>
      </c>
      <c r="AG29" s="24">
        <v>0</v>
      </c>
    </row>
    <row r="30" spans="1:33" ht="15.75" customHeight="1">
      <c r="A30" s="2" t="s">
        <v>59</v>
      </c>
      <c r="B30" s="2"/>
      <c r="C30" s="15">
        <f t="shared" si="4"/>
        <v>14.99</v>
      </c>
      <c r="D30" s="16">
        <v>4</v>
      </c>
      <c r="E30" s="16">
        <v>0</v>
      </c>
      <c r="F30" s="15">
        <v>59.96</v>
      </c>
      <c r="G30" s="15">
        <v>0</v>
      </c>
      <c r="H30" s="17">
        <f t="shared" si="1"/>
        <v>0</v>
      </c>
      <c r="I30" s="17">
        <f t="shared" si="2"/>
        <v>0.1900842705136758</v>
      </c>
      <c r="J30" s="15">
        <f t="shared" si="5"/>
        <v>11.397452860000001</v>
      </c>
      <c r="K30" s="15">
        <f t="shared" si="3"/>
        <v>2.8493632150000003</v>
      </c>
      <c r="L30" s="16">
        <v>9</v>
      </c>
      <c r="M30" s="18">
        <f t="shared" si="6"/>
        <v>0.44444444444444442</v>
      </c>
      <c r="N30" s="16">
        <v>0</v>
      </c>
      <c r="O30" s="19">
        <f t="shared" ref="O30:P30" si="38">D30/7</f>
        <v>0.5714285714285714</v>
      </c>
      <c r="P30" s="19">
        <f t="shared" si="38"/>
        <v>0</v>
      </c>
      <c r="Q30" s="16">
        <f t="shared" si="8"/>
        <v>0</v>
      </c>
      <c r="R30" s="16"/>
      <c r="S30" s="27">
        <v>0.43410852713178288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5.9003277777777773E-2</v>
      </c>
      <c r="AD30" s="24">
        <f t="shared" si="12"/>
        <v>-0.48854713999999988</v>
      </c>
      <c r="AE30" s="24">
        <v>-3.64</v>
      </c>
      <c r="AF30" s="24">
        <v>-6.13</v>
      </c>
      <c r="AG30" s="24">
        <v>0</v>
      </c>
    </row>
    <row r="31" spans="1:33" ht="15.75" customHeight="1">
      <c r="A31" s="2" t="s">
        <v>128</v>
      </c>
      <c r="B31" s="2"/>
      <c r="C31" s="35">
        <f t="shared" si="4"/>
        <v>14.99</v>
      </c>
      <c r="D31" s="16">
        <v>2</v>
      </c>
      <c r="E31" s="16">
        <v>0</v>
      </c>
      <c r="F31" s="15">
        <v>29.98</v>
      </c>
      <c r="G31" s="15">
        <v>0</v>
      </c>
      <c r="H31" s="17">
        <f t="shared" ref="H31" si="39">G31/F31*-1</f>
        <v>0</v>
      </c>
      <c r="I31" s="17">
        <f t="shared" ref="I31" si="40">J31/F31</f>
        <v>0.1900842705136758</v>
      </c>
      <c r="J31" s="35">
        <f t="shared" ref="J31" si="41">F31*0.85+G31+AF31*D31+D31*AE31+AG31+AD31</f>
        <v>5.6987264300000007</v>
      </c>
      <c r="K31" s="35">
        <f t="shared" ref="K31" si="42">J31/D31</f>
        <v>2.8493632150000003</v>
      </c>
      <c r="L31" s="16">
        <v>10</v>
      </c>
      <c r="M31" s="18">
        <f t="shared" si="6"/>
        <v>0.2</v>
      </c>
      <c r="N31" s="16">
        <v>0</v>
      </c>
      <c r="O31" s="19">
        <f t="shared" ref="O31" si="43">D31/7</f>
        <v>0.2857142857142857</v>
      </c>
      <c r="P31" s="19">
        <f t="shared" ref="P31" si="44">E31/7</f>
        <v>0</v>
      </c>
      <c r="Q31" s="16">
        <f t="shared" ref="Q31" si="45">ROUNDDOWN(N31/(O31+P31),0)</f>
        <v>0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0.68817204301075274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5.9003277777777773E-2</v>
      </c>
      <c r="AD31" s="24">
        <f t="shared" si="12"/>
        <v>-0.24427356999999994</v>
      </c>
      <c r="AE31" s="24">
        <v>-3.64</v>
      </c>
      <c r="AF31" s="24">
        <v>-6.13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IFERROR(__xludf.DUMMYFUNCTION("IFERROR(VLOOKUP(B2,IMPORTRANGE(""https://docs.google.com/spreadsheets/d/1V-qh4gaE8Fnon_cFgLuR_3iyE-fuVbrHr9YQylaPLK4/edit#gid=0"",""Sheet1!A2:F100""),2,FALSE),"""")"),"Large Size Consumer")</f>
        <v>Large Size Consumer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IFERROR(__xludf.DUMMYFUNCTION("IFERROR(VLOOKUP(B2,IMPORTRANGE(""https://docs.google.com/spreadsheets/d/1V-qh4gaE8Fnon_cFgLuR_3iyE-fuVbrHr9YQylaPLK4/edit?usp=sharing"",""Sheet1!A1:AA1000""),3,FALSE),"""")"),"B087V7PR81")</f>
        <v>B087V7PR81</v>
      </c>
      <c r="B2" s="4" t="s">
        <v>123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17.541176470588237</v>
      </c>
      <c r="D3" s="6">
        <f>SUM(D4:D99766)</f>
        <v>52</v>
      </c>
      <c r="E3" s="6"/>
      <c r="F3" s="5">
        <f t="shared" ref="F3:G3" si="0">SUM(F4:F99766)</f>
        <v>1042.4800000000002</v>
      </c>
      <c r="G3" s="5">
        <f t="shared" si="0"/>
        <v>-2.23</v>
      </c>
      <c r="H3" s="7">
        <f t="shared" ref="H3:H30" si="1">G3/F3*-1</f>
        <v>2.1391297674775529E-3</v>
      </c>
      <c r="I3" s="7">
        <f t="shared" ref="I3:I30" ca="1" si="2">J3/F3</f>
        <v>9.1926703629805706E-2</v>
      </c>
      <c r="J3" s="5">
        <f ca="1">SUM(J4:J99766)</f>
        <v>95.831749999999872</v>
      </c>
      <c r="K3" s="5">
        <f t="shared" ref="K3:K30" ca="1" si="3">J3/D3</f>
        <v>1.8429182692307668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SKUs!B2:BZ3000""),48,FALSE),"""")*-1"),-9.96)</f>
        <v>-9.9600000000000009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20.589999999999996</v>
      </c>
      <c r="D4" s="16">
        <v>5</v>
      </c>
      <c r="E4" s="16">
        <v>0</v>
      </c>
      <c r="F4" s="15">
        <v>102.94999999999999</v>
      </c>
      <c r="G4" s="15">
        <v>-2.23</v>
      </c>
      <c r="H4" s="17">
        <f t="shared" si="1"/>
        <v>2.1661000485672658E-2</v>
      </c>
      <c r="I4" s="17">
        <f t="shared" si="2"/>
        <v>9.3015420106847838E-2</v>
      </c>
      <c r="J4" s="15">
        <f t="shared" ref="J4:J30" si="5">F4*0.85+G4+AF4*D4+D4*AE4+AG4+AD4</f>
        <v>9.5759374999999842</v>
      </c>
      <c r="K4" s="15">
        <f t="shared" si="3"/>
        <v>1.9151874999999969</v>
      </c>
      <c r="L4" s="16">
        <v>10</v>
      </c>
      <c r="M4" s="18">
        <f t="shared" ref="M4:M31" si="6">IFERROR(D4/L4,"-")</f>
        <v>0.5</v>
      </c>
      <c r="N4" s="16">
        <v>346</v>
      </c>
      <c r="O4" s="19">
        <f t="shared" ref="O4:P4" si="7">D4/7</f>
        <v>0.7142857142857143</v>
      </c>
      <c r="P4" s="19">
        <f t="shared" si="7"/>
        <v>0</v>
      </c>
      <c r="Q4" s="16">
        <f t="shared" ref="Q4:Q30" si="8">ROUNDDOWN(N4/(O4+P4),0)</f>
        <v>484</v>
      </c>
      <c r="R4" s="16"/>
      <c r="S4" s="20">
        <v>6.7664281067013596E-2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0.13541666666666666</v>
      </c>
      <c r="AD4" s="24">
        <f t="shared" ref="AD4:AD31" si="12">IFERROR(AB4*AC4*D4*3,0)</f>
        <v>-1.4015624999999998</v>
      </c>
      <c r="AE4" s="24">
        <v>-4.9000000000000004</v>
      </c>
      <c r="AF4" s="24">
        <v>-9.9600000000000009</v>
      </c>
      <c r="AG4" s="24">
        <v>0</v>
      </c>
    </row>
    <row r="5" spans="1:33" ht="15.75" customHeight="1">
      <c r="A5" s="2" t="s">
        <v>32</v>
      </c>
      <c r="B5" s="2"/>
      <c r="C5" s="15">
        <f t="shared" si="4"/>
        <v>19.989999999999998</v>
      </c>
      <c r="D5" s="16">
        <v>1</v>
      </c>
      <c r="E5" s="16">
        <v>0</v>
      </c>
      <c r="F5" s="15">
        <v>19.989999999999998</v>
      </c>
      <c r="G5" s="15">
        <v>0</v>
      </c>
      <c r="H5" s="17">
        <f t="shared" si="1"/>
        <v>0</v>
      </c>
      <c r="I5" s="17">
        <f t="shared" si="2"/>
        <v>9.2605677838919334E-2</v>
      </c>
      <c r="J5" s="15">
        <f t="shared" si="5"/>
        <v>1.8511874999999973</v>
      </c>
      <c r="K5" s="15">
        <f t="shared" si="3"/>
        <v>1.8511874999999973</v>
      </c>
      <c r="L5" s="16">
        <v>11</v>
      </c>
      <c r="M5" s="18">
        <f t="shared" si="6"/>
        <v>9.0909090909090912E-2</v>
      </c>
      <c r="N5" s="16">
        <v>342</v>
      </c>
      <c r="O5" s="19">
        <f t="shared" ref="O5:P5" si="13">D5/7</f>
        <v>0.14285714285714285</v>
      </c>
      <c r="P5" s="19">
        <f t="shared" si="13"/>
        <v>0</v>
      </c>
      <c r="Q5" s="16">
        <f t="shared" si="8"/>
        <v>2394</v>
      </c>
      <c r="R5" s="16"/>
      <c r="S5" s="20">
        <v>7.3298429319371694E-2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0.13541666666666666</v>
      </c>
      <c r="AD5" s="24">
        <f t="shared" si="12"/>
        <v>-0.28031249999999996</v>
      </c>
      <c r="AE5" s="24">
        <v>-4.9000000000000004</v>
      </c>
      <c r="AF5" s="24">
        <v>-9.9600000000000009</v>
      </c>
      <c r="AG5" s="24">
        <v>0</v>
      </c>
    </row>
    <row r="6" spans="1:33" ht="15.75" customHeight="1">
      <c r="A6" s="2" t="s">
        <v>33</v>
      </c>
      <c r="B6" s="2"/>
      <c r="C6" s="15">
        <f t="shared" si="4"/>
        <v>19.989999999999998</v>
      </c>
      <c r="D6" s="16">
        <v>1</v>
      </c>
      <c r="E6" s="16">
        <v>0</v>
      </c>
      <c r="F6" s="15">
        <v>19.989999999999998</v>
      </c>
      <c r="G6" s="15">
        <v>0</v>
      </c>
      <c r="H6" s="17">
        <f t="shared" si="1"/>
        <v>0</v>
      </c>
      <c r="I6" s="17">
        <f t="shared" si="2"/>
        <v>9.2605677838919334E-2</v>
      </c>
      <c r="J6" s="15">
        <f t="shared" si="5"/>
        <v>1.8511874999999973</v>
      </c>
      <c r="K6" s="15">
        <f t="shared" si="3"/>
        <v>1.8511874999999973</v>
      </c>
      <c r="L6" s="16">
        <v>13</v>
      </c>
      <c r="M6" s="18">
        <f t="shared" si="6"/>
        <v>7.6923076923076927E-2</v>
      </c>
      <c r="N6" s="16">
        <v>341</v>
      </c>
      <c r="O6" s="19">
        <f t="shared" ref="O6:P6" si="14">D6/7</f>
        <v>0.14285714285714285</v>
      </c>
      <c r="P6" s="19">
        <f t="shared" si="14"/>
        <v>0</v>
      </c>
      <c r="Q6" s="16">
        <f t="shared" si="8"/>
        <v>2387</v>
      </c>
      <c r="R6" s="16"/>
      <c r="S6" s="20">
        <v>6.9705093833780166E-2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0.13541666666666666</v>
      </c>
      <c r="AD6" s="24">
        <f t="shared" si="12"/>
        <v>-0.28031249999999996</v>
      </c>
      <c r="AE6" s="24">
        <v>-4.9000000000000004</v>
      </c>
      <c r="AF6" s="24">
        <v>-9.9600000000000009</v>
      </c>
      <c r="AG6" s="24">
        <v>0</v>
      </c>
    </row>
    <row r="7" spans="1:33" ht="15.75" customHeight="1">
      <c r="A7" s="2" t="s">
        <v>34</v>
      </c>
      <c r="B7" s="2"/>
      <c r="C7" s="15">
        <f t="shared" si="4"/>
        <v>19.989999999999998</v>
      </c>
      <c r="D7" s="16">
        <v>6</v>
      </c>
      <c r="E7" s="16">
        <v>0</v>
      </c>
      <c r="F7" s="15">
        <v>119.94</v>
      </c>
      <c r="G7" s="15">
        <v>0</v>
      </c>
      <c r="H7" s="17">
        <f t="shared" si="1"/>
        <v>0</v>
      </c>
      <c r="I7" s="17">
        <f t="shared" si="2"/>
        <v>9.260567783891939E-2</v>
      </c>
      <c r="J7" s="15">
        <f t="shared" si="5"/>
        <v>11.107124999999991</v>
      </c>
      <c r="K7" s="15">
        <f t="shared" si="3"/>
        <v>1.8511874999999984</v>
      </c>
      <c r="L7" s="16">
        <v>11</v>
      </c>
      <c r="M7" s="18">
        <f t="shared" si="6"/>
        <v>0.54545454545454541</v>
      </c>
      <c r="N7" s="16">
        <v>334</v>
      </c>
      <c r="O7" s="19">
        <f t="shared" ref="O7:P7" si="15">D7/7</f>
        <v>0.8571428571428571</v>
      </c>
      <c r="P7" s="19">
        <f t="shared" si="15"/>
        <v>0</v>
      </c>
      <c r="Q7" s="16">
        <f t="shared" si="8"/>
        <v>389</v>
      </c>
      <c r="R7" s="16"/>
      <c r="S7" s="20">
        <v>7.7333333333333337E-2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0.13541666666666666</v>
      </c>
      <c r="AD7" s="24">
        <f t="shared" si="12"/>
        <v>-1.6818749999999998</v>
      </c>
      <c r="AE7" s="24">
        <v>-4.9000000000000004</v>
      </c>
      <c r="AF7" s="24">
        <v>-9.9600000000000009</v>
      </c>
      <c r="AG7" s="24">
        <v>0</v>
      </c>
    </row>
    <row r="8" spans="1:33" ht="15.75" customHeight="1">
      <c r="A8" s="2" t="s">
        <v>35</v>
      </c>
      <c r="B8" s="2"/>
      <c r="C8" s="15" t="str">
        <f t="shared" si="4"/>
        <v xml:space="preserve"> - </v>
      </c>
      <c r="D8" s="16">
        <v>0</v>
      </c>
      <c r="E8" s="16">
        <v>0</v>
      </c>
      <c r="F8" s="15">
        <v>0</v>
      </c>
      <c r="G8" s="15">
        <v>0</v>
      </c>
      <c r="H8" s="17" t="e">
        <f t="shared" si="1"/>
        <v>#DIV/0!</v>
      </c>
      <c r="I8" s="17" t="e">
        <f t="shared" si="2"/>
        <v>#DIV/0!</v>
      </c>
      <c r="J8" s="15">
        <f t="shared" si="5"/>
        <v>0</v>
      </c>
      <c r="K8" s="15" t="e">
        <f t="shared" si="3"/>
        <v>#DIV/0!</v>
      </c>
      <c r="L8" s="16">
        <v>0</v>
      </c>
      <c r="M8" s="18" t="str">
        <f t="shared" si="6"/>
        <v>-</v>
      </c>
      <c r="N8" s="16">
        <v>330</v>
      </c>
      <c r="O8" s="19">
        <f t="shared" ref="O8:P8" si="16">D8/7</f>
        <v>0</v>
      </c>
      <c r="P8" s="19">
        <f t="shared" si="16"/>
        <v>0</v>
      </c>
      <c r="Q8" s="16" t="e">
        <f t="shared" si="8"/>
        <v>#DIV/0!</v>
      </c>
      <c r="R8" s="16"/>
      <c r="S8" s="20">
        <v>6.9986541049798109E-2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0.13541666666666666</v>
      </c>
      <c r="AD8" s="24">
        <f t="shared" si="12"/>
        <v>0</v>
      </c>
      <c r="AE8" s="24">
        <v>-4.9000000000000004</v>
      </c>
      <c r="AF8" s="24">
        <v>-9.9600000000000009</v>
      </c>
      <c r="AG8" s="24">
        <v>0</v>
      </c>
    </row>
    <row r="9" spans="1:33" ht="15.75" customHeight="1">
      <c r="A9" s="2" t="s">
        <v>36</v>
      </c>
      <c r="B9" s="2"/>
      <c r="C9" s="15">
        <f t="shared" si="4"/>
        <v>19.989999999999998</v>
      </c>
      <c r="D9" s="16">
        <v>2</v>
      </c>
      <c r="E9" s="16">
        <v>0</v>
      </c>
      <c r="F9" s="15">
        <v>39.979999999999997</v>
      </c>
      <c r="G9" s="15">
        <v>0</v>
      </c>
      <c r="H9" s="17">
        <f t="shared" si="1"/>
        <v>0</v>
      </c>
      <c r="I9" s="17">
        <f t="shared" si="2"/>
        <v>9.2605677838919334E-2</v>
      </c>
      <c r="J9" s="15">
        <f t="shared" si="5"/>
        <v>3.7023749999999946</v>
      </c>
      <c r="K9" s="15">
        <f t="shared" si="3"/>
        <v>1.8511874999999973</v>
      </c>
      <c r="L9" s="16">
        <v>8</v>
      </c>
      <c r="M9" s="18">
        <f t="shared" si="6"/>
        <v>0.25</v>
      </c>
      <c r="N9" s="16">
        <v>282</v>
      </c>
      <c r="O9" s="19">
        <f t="shared" ref="O9:P9" si="17">D9/7</f>
        <v>0.2857142857142857</v>
      </c>
      <c r="P9" s="19">
        <f t="shared" si="17"/>
        <v>0</v>
      </c>
      <c r="Q9" s="16">
        <f t="shared" si="8"/>
        <v>987</v>
      </c>
      <c r="R9" s="16"/>
      <c r="S9" s="20">
        <v>6.7510548523206745E-2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0.13541666666666666</v>
      </c>
      <c r="AD9" s="24">
        <f t="shared" si="12"/>
        <v>-0.56062499999999993</v>
      </c>
      <c r="AE9" s="24">
        <v>-4.9000000000000004</v>
      </c>
      <c r="AF9" s="24">
        <v>-9.9600000000000009</v>
      </c>
      <c r="AG9" s="24">
        <v>0</v>
      </c>
    </row>
    <row r="10" spans="1:33" ht="15.75" customHeight="1">
      <c r="A10" s="2" t="s">
        <v>37</v>
      </c>
      <c r="B10" s="2"/>
      <c r="C10" s="15">
        <f t="shared" si="4"/>
        <v>19.989999999999998</v>
      </c>
      <c r="D10" s="16">
        <v>3</v>
      </c>
      <c r="E10" s="16">
        <v>0</v>
      </c>
      <c r="F10" s="15">
        <v>59.97</v>
      </c>
      <c r="G10" s="15">
        <v>0</v>
      </c>
      <c r="H10" s="17">
        <f t="shared" si="1"/>
        <v>0</v>
      </c>
      <c r="I10" s="17">
        <f t="shared" si="2"/>
        <v>9.260567783891939E-2</v>
      </c>
      <c r="J10" s="15">
        <f t="shared" si="5"/>
        <v>5.5535624999999955</v>
      </c>
      <c r="K10" s="15">
        <f t="shared" si="3"/>
        <v>1.8511874999999984</v>
      </c>
      <c r="L10" s="16">
        <v>9</v>
      </c>
      <c r="M10" s="18">
        <f t="shared" si="6"/>
        <v>0.33333333333333331</v>
      </c>
      <c r="N10" s="16">
        <v>278</v>
      </c>
      <c r="O10" s="19">
        <f t="shared" ref="O10:P10" si="18">D10/7</f>
        <v>0.42857142857142855</v>
      </c>
      <c r="P10" s="19">
        <f t="shared" si="18"/>
        <v>0</v>
      </c>
      <c r="Q10" s="16">
        <f t="shared" si="8"/>
        <v>648</v>
      </c>
      <c r="R10" s="16"/>
      <c r="S10" s="20">
        <v>7.2046109510086456E-2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0.13541666666666666</v>
      </c>
      <c r="AD10" s="24">
        <f t="shared" si="12"/>
        <v>-0.84093749999999989</v>
      </c>
      <c r="AE10" s="24">
        <v>-4.9000000000000004</v>
      </c>
      <c r="AF10" s="24">
        <v>-9.9600000000000009</v>
      </c>
      <c r="AG10" s="24">
        <v>0</v>
      </c>
    </row>
    <row r="11" spans="1:33" ht="15.75" customHeight="1">
      <c r="A11" s="2" t="s">
        <v>38</v>
      </c>
      <c r="B11" s="2"/>
      <c r="C11" s="15">
        <f t="shared" si="4"/>
        <v>19.989999999999998</v>
      </c>
      <c r="D11" s="16">
        <v>3</v>
      </c>
      <c r="E11" s="16">
        <v>0</v>
      </c>
      <c r="F11" s="15">
        <v>59.97</v>
      </c>
      <c r="G11" s="15">
        <v>0</v>
      </c>
      <c r="H11" s="17">
        <f t="shared" si="1"/>
        <v>0</v>
      </c>
      <c r="I11" s="17">
        <f t="shared" si="2"/>
        <v>9.260567783891939E-2</v>
      </c>
      <c r="J11" s="15">
        <f t="shared" si="5"/>
        <v>5.5535624999999955</v>
      </c>
      <c r="K11" s="15">
        <f t="shared" si="3"/>
        <v>1.8511874999999984</v>
      </c>
      <c r="L11" s="16">
        <v>9</v>
      </c>
      <c r="M11" s="18">
        <f t="shared" si="6"/>
        <v>0.33333333333333331</v>
      </c>
      <c r="N11" s="16">
        <v>272</v>
      </c>
      <c r="O11" s="19">
        <f t="shared" ref="O11:P11" si="19">D11/7</f>
        <v>0.42857142857142855</v>
      </c>
      <c r="P11" s="19">
        <f t="shared" si="19"/>
        <v>0</v>
      </c>
      <c r="Q11" s="16">
        <f t="shared" si="8"/>
        <v>634</v>
      </c>
      <c r="R11" s="16"/>
      <c r="S11" s="20">
        <v>8.1931236283833211E-2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0.13541666666666666</v>
      </c>
      <c r="AD11" s="24">
        <f t="shared" si="12"/>
        <v>-0.84093749999999989</v>
      </c>
      <c r="AE11" s="24">
        <v>-4.9000000000000004</v>
      </c>
      <c r="AF11" s="24">
        <v>-9.9600000000000009</v>
      </c>
      <c r="AG11" s="24">
        <v>0</v>
      </c>
    </row>
    <row r="12" spans="1:33" ht="15.75" customHeight="1">
      <c r="A12" s="2" t="s">
        <v>39</v>
      </c>
      <c r="B12" s="2"/>
      <c r="C12" s="15" t="str">
        <f t="shared" si="4"/>
        <v xml:space="preserve"> - </v>
      </c>
      <c r="D12" s="16">
        <v>0</v>
      </c>
      <c r="E12" s="16">
        <v>0</v>
      </c>
      <c r="F12" s="15">
        <v>0</v>
      </c>
      <c r="G12" s="15">
        <v>0</v>
      </c>
      <c r="H12" s="17" t="e">
        <f t="shared" si="1"/>
        <v>#DIV/0!</v>
      </c>
      <c r="I12" s="17" t="e">
        <f t="shared" si="2"/>
        <v>#DIV/0!</v>
      </c>
      <c r="J12" s="15">
        <f t="shared" si="5"/>
        <v>0</v>
      </c>
      <c r="K12" s="15" t="e">
        <f t="shared" si="3"/>
        <v>#DIV/0!</v>
      </c>
      <c r="L12" s="16">
        <v>0</v>
      </c>
      <c r="M12" s="18" t="str">
        <f t="shared" si="6"/>
        <v>-</v>
      </c>
      <c r="N12" s="16">
        <v>272</v>
      </c>
      <c r="O12" s="19">
        <f t="shared" ref="O12:P12" si="20">D12/7</f>
        <v>0</v>
      </c>
      <c r="P12" s="19">
        <f t="shared" si="20"/>
        <v>0</v>
      </c>
      <c r="Q12" s="16" t="e">
        <f t="shared" si="8"/>
        <v>#DIV/0!</v>
      </c>
      <c r="R12" s="16"/>
      <c r="S12" s="20">
        <v>7.9587324981577001E-2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0.13541666666666666</v>
      </c>
      <c r="AD12" s="24">
        <f t="shared" si="12"/>
        <v>0</v>
      </c>
      <c r="AE12" s="24">
        <v>-4.9000000000000004</v>
      </c>
      <c r="AF12" s="24">
        <v>-9.9600000000000009</v>
      </c>
      <c r="AG12" s="24">
        <v>0</v>
      </c>
    </row>
    <row r="13" spans="1:33" ht="15.75" customHeight="1">
      <c r="A13" s="2" t="s">
        <v>41</v>
      </c>
      <c r="B13" s="2"/>
      <c r="C13" s="15">
        <f t="shared" si="4"/>
        <v>19.989999999999998</v>
      </c>
      <c r="D13" s="16">
        <v>2</v>
      </c>
      <c r="E13" s="16">
        <v>0</v>
      </c>
      <c r="F13" s="15">
        <v>39.979999999999997</v>
      </c>
      <c r="G13" s="15">
        <v>0</v>
      </c>
      <c r="H13" s="17">
        <f t="shared" si="1"/>
        <v>0</v>
      </c>
      <c r="I13" s="17">
        <f t="shared" si="2"/>
        <v>9.2605677838919334E-2</v>
      </c>
      <c r="J13" s="15">
        <f t="shared" si="5"/>
        <v>3.7023749999999946</v>
      </c>
      <c r="K13" s="15">
        <f t="shared" si="3"/>
        <v>1.8511874999999973</v>
      </c>
      <c r="L13" s="16">
        <v>39</v>
      </c>
      <c r="M13" s="18">
        <f t="shared" si="6"/>
        <v>5.128205128205128E-2</v>
      </c>
      <c r="N13" s="16">
        <v>269</v>
      </c>
      <c r="O13" s="19">
        <f t="shared" ref="O13:P13" si="21">D13/7</f>
        <v>0.2857142857142857</v>
      </c>
      <c r="P13" s="19">
        <f t="shared" si="21"/>
        <v>0</v>
      </c>
      <c r="Q13" s="16">
        <f t="shared" si="8"/>
        <v>941</v>
      </c>
      <c r="R13" s="16"/>
      <c r="S13" s="27">
        <v>7.7399380804953566E-2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0.13541666666666666</v>
      </c>
      <c r="AD13" s="24">
        <f t="shared" si="12"/>
        <v>-0.56062499999999993</v>
      </c>
      <c r="AE13" s="24">
        <v>-4.9000000000000004</v>
      </c>
      <c r="AF13" s="24">
        <v>-9.9600000000000009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268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7.9428117553613981E-2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0.13541666666666666</v>
      </c>
      <c r="AD14" s="24">
        <f t="shared" si="12"/>
        <v>0</v>
      </c>
      <c r="AE14" s="24">
        <v>-4.9000000000000004</v>
      </c>
      <c r="AF14" s="24">
        <v>-9.9600000000000009</v>
      </c>
      <c r="AG14" s="24">
        <v>0</v>
      </c>
    </row>
    <row r="15" spans="1:33" ht="15.75" customHeight="1">
      <c r="A15" s="2" t="s">
        <v>43</v>
      </c>
      <c r="B15" s="2"/>
      <c r="C15" s="15">
        <f t="shared" si="4"/>
        <v>19.989999999999998</v>
      </c>
      <c r="D15" s="16">
        <v>2</v>
      </c>
      <c r="E15" s="16">
        <v>0</v>
      </c>
      <c r="F15" s="15">
        <v>39.979999999999997</v>
      </c>
      <c r="G15" s="15">
        <v>0</v>
      </c>
      <c r="H15" s="17">
        <f t="shared" si="1"/>
        <v>0</v>
      </c>
      <c r="I15" s="17">
        <f t="shared" si="2"/>
        <v>9.2605677838919334E-2</v>
      </c>
      <c r="J15" s="15">
        <f t="shared" si="5"/>
        <v>3.7023749999999946</v>
      </c>
      <c r="K15" s="15">
        <f t="shared" si="3"/>
        <v>1.8511874999999973</v>
      </c>
      <c r="L15" s="16">
        <v>9</v>
      </c>
      <c r="M15" s="18">
        <f t="shared" si="6"/>
        <v>0.22222222222222221</v>
      </c>
      <c r="N15" s="16">
        <v>263</v>
      </c>
      <c r="O15" s="19">
        <f t="shared" ref="O15:P15" si="23">D15/7</f>
        <v>0.2857142857142857</v>
      </c>
      <c r="P15" s="19">
        <f t="shared" si="23"/>
        <v>0</v>
      </c>
      <c r="Q15" s="16">
        <f t="shared" si="8"/>
        <v>920</v>
      </c>
      <c r="R15" s="16"/>
      <c r="S15" s="27">
        <v>8.3534136546184745E-2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0.13541666666666666</v>
      </c>
      <c r="AD15" s="24">
        <f t="shared" si="12"/>
        <v>-0.56062499999999993</v>
      </c>
      <c r="AE15" s="24">
        <v>-4.9000000000000004</v>
      </c>
      <c r="AF15" s="24">
        <v>-9.9600000000000009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260</v>
      </c>
      <c r="O16" s="19">
        <f t="shared" ref="O16:P16" si="24">D16/7</f>
        <v>0</v>
      </c>
      <c r="P16" s="19">
        <f t="shared" si="24"/>
        <v>0</v>
      </c>
      <c r="Q16" s="16" t="e">
        <f t="shared" si="8"/>
        <v>#DIV/0!</v>
      </c>
      <c r="R16" s="16"/>
      <c r="S16" s="27">
        <v>8.1234768480909825E-2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0.13541666666666666</v>
      </c>
      <c r="AD16" s="24">
        <f t="shared" si="12"/>
        <v>0</v>
      </c>
      <c r="AE16" s="24">
        <v>-4.9000000000000004</v>
      </c>
      <c r="AF16" s="24">
        <v>-9.9600000000000009</v>
      </c>
      <c r="AG16" s="24">
        <v>0</v>
      </c>
    </row>
    <row r="17" spans="1:33" ht="15.75" customHeight="1">
      <c r="A17" s="2" t="s">
        <v>45</v>
      </c>
      <c r="B17" s="2"/>
      <c r="C17" s="15">
        <f t="shared" si="4"/>
        <v>19.989999999999998</v>
      </c>
      <c r="D17" s="16">
        <v>5</v>
      </c>
      <c r="E17" s="16">
        <v>200</v>
      </c>
      <c r="F17" s="15">
        <v>99.949999999999989</v>
      </c>
      <c r="G17" s="15">
        <v>0</v>
      </c>
      <c r="H17" s="17">
        <f t="shared" si="1"/>
        <v>0</v>
      </c>
      <c r="I17" s="17">
        <f t="shared" si="2"/>
        <v>9.2605677838919237E-2</v>
      </c>
      <c r="J17" s="15">
        <f t="shared" si="5"/>
        <v>9.2559374999999768</v>
      </c>
      <c r="K17" s="15">
        <f t="shared" si="3"/>
        <v>1.8511874999999953</v>
      </c>
      <c r="L17" s="16">
        <v>22</v>
      </c>
      <c r="M17" s="18">
        <f t="shared" si="6"/>
        <v>0.22727272727272727</v>
      </c>
      <c r="N17" s="16">
        <v>215</v>
      </c>
      <c r="O17" s="19">
        <f t="shared" ref="O17:P17" si="25">D17/7</f>
        <v>0.7142857142857143</v>
      </c>
      <c r="P17" s="19">
        <f t="shared" si="25"/>
        <v>28.571428571428573</v>
      </c>
      <c r="Q17" s="16">
        <f t="shared" si="8"/>
        <v>7</v>
      </c>
      <c r="R17" s="16"/>
      <c r="S17" s="27">
        <v>8.9403973509933773E-2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0.13541666666666666</v>
      </c>
      <c r="AD17" s="24">
        <f t="shared" si="12"/>
        <v>-1.4015624999999998</v>
      </c>
      <c r="AE17" s="24">
        <v>-4.9000000000000004</v>
      </c>
      <c r="AF17" s="24">
        <v>-9.9600000000000009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176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8.6486486486486491E-2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0.13541666666666666</v>
      </c>
      <c r="AD18" s="24">
        <f t="shared" si="12"/>
        <v>0</v>
      </c>
      <c r="AE18" s="24">
        <v>-4.9000000000000004</v>
      </c>
      <c r="AF18" s="24">
        <v>-9.9600000000000009</v>
      </c>
      <c r="AG18" s="24">
        <v>0</v>
      </c>
    </row>
    <row r="19" spans="1:33" ht="15.75" customHeight="1">
      <c r="A19" s="2" t="s">
        <v>47</v>
      </c>
      <c r="B19" s="2"/>
      <c r="C19" s="15">
        <f t="shared" si="4"/>
        <v>19.989999999999998</v>
      </c>
      <c r="D19" s="28">
        <v>1</v>
      </c>
      <c r="E19" s="16">
        <v>0</v>
      </c>
      <c r="F19" s="15">
        <v>19.989999999999998</v>
      </c>
      <c r="G19" s="15">
        <v>0</v>
      </c>
      <c r="H19" s="17">
        <f t="shared" si="1"/>
        <v>0</v>
      </c>
      <c r="I19" s="17">
        <f t="shared" ca="1" si="2"/>
        <v>9.2605677838919334E-2</v>
      </c>
      <c r="J19" s="15">
        <f t="shared" ca="1" si="5"/>
        <v>1.8511874999999973</v>
      </c>
      <c r="K19" s="15">
        <f t="shared" ca="1" si="3"/>
        <v>1.8511874999999973</v>
      </c>
      <c r="L19" s="16">
        <v>13</v>
      </c>
      <c r="M19" s="18">
        <f t="shared" si="6"/>
        <v>7.6923076923076927E-2</v>
      </c>
      <c r="N19" s="16">
        <v>155</v>
      </c>
      <c r="O19" s="19">
        <f t="shared" ref="O19:P19" si="27">D19/7</f>
        <v>0.14285714285714285</v>
      </c>
      <c r="P19" s="19">
        <f t="shared" si="27"/>
        <v>0</v>
      </c>
      <c r="Q19" s="16">
        <f t="shared" si="8"/>
        <v>1085</v>
      </c>
      <c r="R19" s="16"/>
      <c r="S19" s="27">
        <v>8.7038789025543989E-2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0.13541666666666666</v>
      </c>
      <c r="AD19" s="24">
        <f t="shared" si="12"/>
        <v>-0.28031249999999996</v>
      </c>
      <c r="AE19" s="24">
        <v>-4.9000000000000004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SKUs!B2:BZ3000""),48,false),"""")*-1"),-9.96)</f>
        <v>-9.9600000000000009</v>
      </c>
      <c r="AG19" s="24">
        <v>0</v>
      </c>
    </row>
    <row r="20" spans="1:33" ht="15.75" customHeight="1">
      <c r="A20" s="2" t="s">
        <v>48</v>
      </c>
      <c r="B20" s="2"/>
      <c r="C20" s="15">
        <f t="shared" si="4"/>
        <v>19.989999999999998</v>
      </c>
      <c r="D20" s="16">
        <v>3</v>
      </c>
      <c r="E20" s="16">
        <v>0</v>
      </c>
      <c r="F20" s="15">
        <v>59.97</v>
      </c>
      <c r="G20" s="15">
        <v>0</v>
      </c>
      <c r="H20" s="17">
        <f t="shared" si="1"/>
        <v>0</v>
      </c>
      <c r="I20" s="17">
        <f t="shared" si="2"/>
        <v>9.260567783891939E-2</v>
      </c>
      <c r="J20" s="15">
        <f t="shared" si="5"/>
        <v>5.5535624999999955</v>
      </c>
      <c r="K20" s="15">
        <f t="shared" si="3"/>
        <v>1.8511874999999984</v>
      </c>
      <c r="L20" s="16">
        <v>5</v>
      </c>
      <c r="M20" s="18">
        <f t="shared" si="6"/>
        <v>0.6</v>
      </c>
      <c r="N20" s="16">
        <v>143</v>
      </c>
      <c r="O20" s="19">
        <f t="shared" ref="O20:P20" si="28">D20/7</f>
        <v>0.42857142857142855</v>
      </c>
      <c r="P20" s="19">
        <f t="shared" si="28"/>
        <v>0</v>
      </c>
      <c r="Q20" s="16">
        <f t="shared" si="8"/>
        <v>333</v>
      </c>
      <c r="R20" s="16"/>
      <c r="S20" s="27">
        <v>8.2111436950146624E-2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0.13541666666666666</v>
      </c>
      <c r="AD20" s="24">
        <f t="shared" si="12"/>
        <v>-0.84093749999999989</v>
      </c>
      <c r="AE20" s="24">
        <v>-4.9000000000000004</v>
      </c>
      <c r="AF20" s="24">
        <v>-9.9600000000000009</v>
      </c>
      <c r="AG20" s="24">
        <v>0</v>
      </c>
    </row>
    <row r="21" spans="1:33" ht="15.75" customHeight="1">
      <c r="A21" s="2" t="s">
        <v>49</v>
      </c>
      <c r="B21" s="2"/>
      <c r="C21" s="15">
        <f t="shared" si="4"/>
        <v>19.989999999999998</v>
      </c>
      <c r="D21" s="16">
        <v>2</v>
      </c>
      <c r="E21" s="16">
        <v>0</v>
      </c>
      <c r="F21" s="15">
        <v>39.979999999999997</v>
      </c>
      <c r="G21" s="15">
        <v>0</v>
      </c>
      <c r="H21" s="17">
        <f t="shared" si="1"/>
        <v>0</v>
      </c>
      <c r="I21" s="17">
        <f t="shared" si="2"/>
        <v>9.2605677838919334E-2</v>
      </c>
      <c r="J21" s="15">
        <f t="shared" si="5"/>
        <v>3.7023749999999946</v>
      </c>
      <c r="K21" s="15">
        <f t="shared" si="3"/>
        <v>1.8511874999999973</v>
      </c>
      <c r="L21" s="16">
        <v>11</v>
      </c>
      <c r="M21" s="18">
        <f t="shared" si="6"/>
        <v>0.18181818181818182</v>
      </c>
      <c r="N21" s="16">
        <v>119</v>
      </c>
      <c r="O21" s="19">
        <f t="shared" ref="O21:P21" si="29">D21/7</f>
        <v>0.2857142857142857</v>
      </c>
      <c r="P21" s="19">
        <f t="shared" si="29"/>
        <v>0</v>
      </c>
      <c r="Q21" s="16">
        <f t="shared" si="8"/>
        <v>416</v>
      </c>
      <c r="R21" s="16"/>
      <c r="S21" s="27">
        <v>9.368635437881874E-2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0.13541666666666666</v>
      </c>
      <c r="AD21" s="24">
        <f t="shared" si="12"/>
        <v>-0.56062499999999993</v>
      </c>
      <c r="AE21" s="24">
        <v>-4.9000000000000004</v>
      </c>
      <c r="AF21" s="24">
        <v>-9.9600000000000009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110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0.10068649885583519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0.13541666666666666</v>
      </c>
      <c r="AD22" s="24">
        <f t="shared" si="12"/>
        <v>0</v>
      </c>
      <c r="AE22" s="24">
        <v>-4.9000000000000004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SKUs!B2:BZ3000""),48,false),"""")*-1"),-9.96)</f>
        <v>-9.9600000000000009</v>
      </c>
      <c r="AG22" s="24">
        <v>0</v>
      </c>
    </row>
    <row r="23" spans="1:33" ht="15.75" customHeight="1">
      <c r="A23" s="2" t="s">
        <v>51</v>
      </c>
      <c r="B23" s="2"/>
      <c r="C23" s="15">
        <f t="shared" si="4"/>
        <v>19.989999999999998</v>
      </c>
      <c r="D23" s="16">
        <v>1</v>
      </c>
      <c r="E23" s="16">
        <v>0</v>
      </c>
      <c r="F23" s="15">
        <v>19.989999999999998</v>
      </c>
      <c r="G23" s="15">
        <v>0</v>
      </c>
      <c r="H23" s="17">
        <f t="shared" si="1"/>
        <v>0</v>
      </c>
      <c r="I23" s="17">
        <f t="shared" si="2"/>
        <v>9.2605677838919334E-2</v>
      </c>
      <c r="J23" s="15">
        <f t="shared" si="5"/>
        <v>1.8511874999999973</v>
      </c>
      <c r="K23" s="15">
        <f t="shared" si="3"/>
        <v>1.8511874999999973</v>
      </c>
      <c r="L23" s="16">
        <v>8</v>
      </c>
      <c r="M23" s="18">
        <f t="shared" si="6"/>
        <v>0.125</v>
      </c>
      <c r="N23" s="16">
        <v>102</v>
      </c>
      <c r="O23" s="19">
        <f t="shared" ref="O23:P23" si="31">D23/7</f>
        <v>0.14285714285714285</v>
      </c>
      <c r="P23" s="19">
        <f t="shared" si="31"/>
        <v>0</v>
      </c>
      <c r="Q23" s="16">
        <f t="shared" si="8"/>
        <v>714</v>
      </c>
      <c r="R23" s="16"/>
      <c r="S23" s="27">
        <v>9.0584028605482717E-2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0.13541666666666666</v>
      </c>
      <c r="AD23" s="24">
        <f t="shared" si="12"/>
        <v>-0.28031249999999996</v>
      </c>
      <c r="AE23" s="24">
        <v>-4.9000000000000004</v>
      </c>
      <c r="AF23" s="24">
        <v>-9.9600000000000009</v>
      </c>
      <c r="AG23" s="24">
        <v>0</v>
      </c>
    </row>
    <row r="24" spans="1:33" ht="15.75" customHeight="1">
      <c r="A24" s="2" t="s">
        <v>52</v>
      </c>
      <c r="B24" s="2"/>
      <c r="C24" s="15">
        <f t="shared" si="4"/>
        <v>19.989999999999998</v>
      </c>
      <c r="D24" s="16">
        <v>1</v>
      </c>
      <c r="E24" s="16">
        <v>0</v>
      </c>
      <c r="F24" s="15">
        <v>19.989999999999998</v>
      </c>
      <c r="G24" s="15">
        <v>0</v>
      </c>
      <c r="H24" s="17">
        <f t="shared" si="1"/>
        <v>0</v>
      </c>
      <c r="I24" s="17">
        <f t="shared" si="2"/>
        <v>9.0104427213606689E-2</v>
      </c>
      <c r="J24" s="15">
        <f t="shared" si="5"/>
        <v>1.8011874999999975</v>
      </c>
      <c r="K24" s="15">
        <f t="shared" si="3"/>
        <v>1.8011874999999975</v>
      </c>
      <c r="L24" s="16">
        <v>10</v>
      </c>
      <c r="M24" s="18">
        <f t="shared" si="6"/>
        <v>0.1</v>
      </c>
      <c r="N24" s="16">
        <v>95</v>
      </c>
      <c r="O24" s="19">
        <f t="shared" ref="O24:P24" si="32">D24/7</f>
        <v>0.14285714285714285</v>
      </c>
      <c r="P24" s="19">
        <f t="shared" si="32"/>
        <v>0</v>
      </c>
      <c r="Q24" s="16">
        <f t="shared" si="8"/>
        <v>665</v>
      </c>
      <c r="R24" s="16"/>
      <c r="S24" s="27">
        <v>8.6624203821656046E-2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0.13541666666666666</v>
      </c>
      <c r="AD24" s="24">
        <f t="shared" si="12"/>
        <v>-0.28031249999999996</v>
      </c>
      <c r="AE24" s="24">
        <v>-4.95</v>
      </c>
      <c r="AF24" s="24">
        <v>-9.9600000000000009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70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9.353507565337002E-2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0.13541666666666666</v>
      </c>
      <c r="AD25" s="24">
        <f t="shared" si="12"/>
        <v>0</v>
      </c>
      <c r="AE25" s="24">
        <v>-4.95</v>
      </c>
      <c r="AF25" s="24">
        <v>-9.9600000000000009</v>
      </c>
      <c r="AG25" s="24">
        <v>0</v>
      </c>
    </row>
    <row r="26" spans="1:33" ht="15.75" customHeight="1">
      <c r="A26" s="2" t="s">
        <v>55</v>
      </c>
      <c r="B26" s="2"/>
      <c r="C26" s="15">
        <f t="shared" si="4"/>
        <v>19.989999999999998</v>
      </c>
      <c r="D26" s="16">
        <v>3</v>
      </c>
      <c r="E26" s="16">
        <v>0</v>
      </c>
      <c r="F26" s="15">
        <v>59.97</v>
      </c>
      <c r="G26" s="15">
        <v>0</v>
      </c>
      <c r="H26" s="17">
        <f t="shared" si="1"/>
        <v>0</v>
      </c>
      <c r="I26" s="17">
        <f t="shared" si="2"/>
        <v>9.010442721360673E-2</v>
      </c>
      <c r="J26" s="15">
        <f t="shared" si="5"/>
        <v>5.4035624999999952</v>
      </c>
      <c r="K26" s="15">
        <f t="shared" si="3"/>
        <v>1.8011874999999984</v>
      </c>
      <c r="L26" s="16">
        <v>8</v>
      </c>
      <c r="M26" s="18">
        <f t="shared" si="6"/>
        <v>0.375</v>
      </c>
      <c r="N26" s="16">
        <v>61</v>
      </c>
      <c r="O26" s="19">
        <f t="shared" ref="O26:P26" si="34">D26/7</f>
        <v>0.42857142857142855</v>
      </c>
      <c r="P26" s="19">
        <f t="shared" si="34"/>
        <v>0</v>
      </c>
      <c r="Q26" s="16">
        <f t="shared" si="8"/>
        <v>142</v>
      </c>
      <c r="R26" s="16"/>
      <c r="S26" s="27">
        <v>0.1092564491654021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0.13541666666666666</v>
      </c>
      <c r="AD26" s="24">
        <f t="shared" si="12"/>
        <v>-0.84093749999999989</v>
      </c>
      <c r="AE26" s="24">
        <v>-4.95</v>
      </c>
      <c r="AF26" s="24">
        <v>-9.9600000000000009</v>
      </c>
      <c r="AG26" s="24">
        <v>0</v>
      </c>
    </row>
    <row r="27" spans="1:33" ht="15.75" customHeight="1">
      <c r="A27" s="2" t="s">
        <v>56</v>
      </c>
      <c r="B27" s="2"/>
      <c r="C27" s="15">
        <f t="shared" si="4"/>
        <v>19.989999999999998</v>
      </c>
      <c r="D27" s="16">
        <v>1</v>
      </c>
      <c r="E27" s="16">
        <v>0</v>
      </c>
      <c r="F27" s="15">
        <v>19.989999999999998</v>
      </c>
      <c r="G27" s="15">
        <v>0</v>
      </c>
      <c r="H27" s="17">
        <f t="shared" si="1"/>
        <v>0</v>
      </c>
      <c r="I27" s="17">
        <f t="shared" si="2"/>
        <v>9.0104427213606689E-2</v>
      </c>
      <c r="J27" s="15">
        <f t="shared" si="5"/>
        <v>1.8011874999999975</v>
      </c>
      <c r="K27" s="15">
        <f t="shared" si="3"/>
        <v>1.8011874999999975</v>
      </c>
      <c r="L27" s="16">
        <v>10</v>
      </c>
      <c r="M27" s="18">
        <f t="shared" si="6"/>
        <v>0.1</v>
      </c>
      <c r="N27" s="16">
        <v>58</v>
      </c>
      <c r="O27" s="19">
        <f t="shared" ref="O27:P27" si="35">D27/7</f>
        <v>0.14285714285714285</v>
      </c>
      <c r="P27" s="19">
        <f t="shared" si="35"/>
        <v>0</v>
      </c>
      <c r="Q27" s="16">
        <f t="shared" si="8"/>
        <v>406</v>
      </c>
      <c r="R27" s="16"/>
      <c r="S27" s="27">
        <v>0.1223832528180354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0.13541666666666666</v>
      </c>
      <c r="AD27" s="24">
        <f t="shared" si="12"/>
        <v>-0.28031249999999996</v>
      </c>
      <c r="AE27" s="24">
        <v>-4.95</v>
      </c>
      <c r="AF27" s="24">
        <v>-9.9600000000000009</v>
      </c>
      <c r="AG27" s="24">
        <v>0</v>
      </c>
    </row>
    <row r="28" spans="1:33" ht="15.75" customHeight="1">
      <c r="A28" s="2" t="s">
        <v>57</v>
      </c>
      <c r="B28" s="2"/>
      <c r="C28" s="15">
        <f t="shared" si="4"/>
        <v>19.989999999999998</v>
      </c>
      <c r="D28" s="16">
        <v>1</v>
      </c>
      <c r="E28" s="16">
        <v>0</v>
      </c>
      <c r="F28" s="15">
        <v>19.989999999999998</v>
      </c>
      <c r="G28" s="15">
        <v>0</v>
      </c>
      <c r="H28" s="17">
        <f t="shared" si="1"/>
        <v>0</v>
      </c>
      <c r="I28" s="17">
        <f t="shared" si="2"/>
        <v>9.0104427213606689E-2</v>
      </c>
      <c r="J28" s="15">
        <f t="shared" si="5"/>
        <v>1.8011874999999975</v>
      </c>
      <c r="K28" s="15">
        <f t="shared" si="3"/>
        <v>1.8011874999999975</v>
      </c>
      <c r="L28" s="16">
        <v>15</v>
      </c>
      <c r="M28" s="18">
        <f t="shared" si="6"/>
        <v>6.6666666666666666E-2</v>
      </c>
      <c r="N28" s="16">
        <v>55</v>
      </c>
      <c r="O28" s="19">
        <f t="shared" ref="O28:P28" si="36">D28/7</f>
        <v>0.14285714285714285</v>
      </c>
      <c r="P28" s="19">
        <f t="shared" si="36"/>
        <v>0</v>
      </c>
      <c r="Q28" s="16">
        <f t="shared" si="8"/>
        <v>385</v>
      </c>
      <c r="R28" s="16"/>
      <c r="S28" s="27">
        <v>0.1245674740484429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0.13541666666666666</v>
      </c>
      <c r="AD28" s="24">
        <f t="shared" si="12"/>
        <v>-0.28031249999999996</v>
      </c>
      <c r="AE28" s="24">
        <v>-4.95</v>
      </c>
      <c r="AF28" s="24">
        <v>-9.9600000000000009</v>
      </c>
      <c r="AG28" s="24">
        <v>0</v>
      </c>
    </row>
    <row r="29" spans="1:33" ht="15.75" customHeight="1">
      <c r="A29" s="2" t="s">
        <v>58</v>
      </c>
      <c r="B29" s="2"/>
      <c r="C29" s="15">
        <f t="shared" si="4"/>
        <v>19.989999999999998</v>
      </c>
      <c r="D29" s="16">
        <v>1</v>
      </c>
      <c r="E29" s="16">
        <v>0</v>
      </c>
      <c r="F29" s="15">
        <v>19.989999999999998</v>
      </c>
      <c r="G29" s="15">
        <v>0</v>
      </c>
      <c r="H29" s="17">
        <f t="shared" si="1"/>
        <v>0</v>
      </c>
      <c r="I29" s="17">
        <f t="shared" si="2"/>
        <v>9.0104427213606689E-2</v>
      </c>
      <c r="J29" s="15">
        <f t="shared" si="5"/>
        <v>1.8011874999999975</v>
      </c>
      <c r="K29" s="15">
        <f t="shared" si="3"/>
        <v>1.8011874999999975</v>
      </c>
      <c r="L29" s="16">
        <v>7</v>
      </c>
      <c r="M29" s="18">
        <f t="shared" si="6"/>
        <v>0.14285714285714285</v>
      </c>
      <c r="N29" s="16">
        <v>52</v>
      </c>
      <c r="O29" s="19">
        <f t="shared" ref="O29:P29" si="37">D29/7</f>
        <v>0.14285714285714285</v>
      </c>
      <c r="P29" s="19">
        <f t="shared" si="37"/>
        <v>0</v>
      </c>
      <c r="Q29" s="16">
        <f t="shared" si="8"/>
        <v>364</v>
      </c>
      <c r="R29" s="16"/>
      <c r="S29" s="27">
        <v>0.12878787878787881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0.13541666666666666</v>
      </c>
      <c r="AD29" s="24">
        <f t="shared" si="12"/>
        <v>-0.28031249999999996</v>
      </c>
      <c r="AE29" s="24">
        <v>-4.95</v>
      </c>
      <c r="AF29" s="24">
        <v>-9.9600000000000009</v>
      </c>
      <c r="AG29" s="24">
        <v>0</v>
      </c>
    </row>
    <row r="30" spans="1:33" ht="15.75" customHeight="1">
      <c r="A30" s="2" t="s">
        <v>59</v>
      </c>
      <c r="B30" s="2"/>
      <c r="C30" s="15">
        <f t="shared" si="4"/>
        <v>19.989999999999998</v>
      </c>
      <c r="D30" s="16">
        <v>4</v>
      </c>
      <c r="E30" s="16">
        <v>0</v>
      </c>
      <c r="F30" s="15">
        <v>79.959999999999994</v>
      </c>
      <c r="G30" s="15">
        <v>0</v>
      </c>
      <c r="H30" s="17">
        <f t="shared" si="1"/>
        <v>0</v>
      </c>
      <c r="I30" s="17">
        <f t="shared" si="2"/>
        <v>9.0104427213606689E-2</v>
      </c>
      <c r="J30" s="15">
        <f t="shared" si="5"/>
        <v>7.20474999999999</v>
      </c>
      <c r="K30" s="15">
        <f t="shared" si="3"/>
        <v>1.8011874999999975</v>
      </c>
      <c r="L30" s="16">
        <v>15</v>
      </c>
      <c r="M30" s="18">
        <f t="shared" si="6"/>
        <v>0.26666666666666666</v>
      </c>
      <c r="N30" s="16">
        <v>43</v>
      </c>
      <c r="O30" s="19">
        <f t="shared" ref="O30:P30" si="38">D30/7</f>
        <v>0.5714285714285714</v>
      </c>
      <c r="P30" s="19">
        <f t="shared" si="38"/>
        <v>0</v>
      </c>
      <c r="Q30" s="16">
        <f t="shared" si="8"/>
        <v>75</v>
      </c>
      <c r="R30" s="16"/>
      <c r="S30" s="27">
        <v>0.13733905579399139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0.13541666666666666</v>
      </c>
      <c r="AD30" s="24">
        <f t="shared" si="12"/>
        <v>-1.1212499999999999</v>
      </c>
      <c r="AE30" s="24">
        <v>-4.95</v>
      </c>
      <c r="AF30" s="24">
        <v>-9.9600000000000009</v>
      </c>
      <c r="AG30" s="24">
        <v>0</v>
      </c>
    </row>
    <row r="31" spans="1:33" ht="15.75" customHeight="1">
      <c r="A31" s="2" t="s">
        <v>128</v>
      </c>
      <c r="B31" s="2"/>
      <c r="C31" s="35">
        <f t="shared" si="4"/>
        <v>19.989999999999998</v>
      </c>
      <c r="D31" s="16">
        <v>4</v>
      </c>
      <c r="E31" s="16">
        <v>0</v>
      </c>
      <c r="F31" s="15">
        <v>79.959999999999994</v>
      </c>
      <c r="G31" s="15">
        <v>0</v>
      </c>
      <c r="H31" s="17">
        <f t="shared" ref="H31" si="39">G31/F31*-1</f>
        <v>0</v>
      </c>
      <c r="I31" s="17">
        <f t="shared" ref="I31" si="40">J31/F31</f>
        <v>9.0104427213606689E-2</v>
      </c>
      <c r="J31" s="35">
        <f t="shared" ref="J31" si="41">F31*0.85+G31+AF31*D31+D31*AE31+AG31+AD31</f>
        <v>7.20474999999999</v>
      </c>
      <c r="K31" s="35">
        <f t="shared" ref="K31" si="42">J31/D31</f>
        <v>1.8011874999999975</v>
      </c>
      <c r="L31" s="16">
        <v>16</v>
      </c>
      <c r="M31" s="18">
        <f t="shared" si="6"/>
        <v>0.25</v>
      </c>
      <c r="N31" s="16">
        <v>38</v>
      </c>
      <c r="O31" s="19">
        <f t="shared" ref="O31" si="43">D31/7</f>
        <v>0.5714285714285714</v>
      </c>
      <c r="P31" s="19">
        <f t="shared" ref="P31" si="44">E31/7</f>
        <v>0</v>
      </c>
      <c r="Q31" s="16">
        <f t="shared" ref="Q31" si="45">ROUNDDOWN(N31/(O31+P31),0)</f>
        <v>66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0.21483375959079279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0.13541666666666666</v>
      </c>
      <c r="AD31" s="24">
        <f t="shared" si="12"/>
        <v>-1.1212499999999999</v>
      </c>
      <c r="AE31" s="24">
        <v>-4.95</v>
      </c>
      <c r="AF31" s="24">
        <v>-9.9600000000000009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4.832031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832031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IFERROR(__xludf.DUMMYFUNCTION("IFERROR(VLOOKUP(B2,IMPORTRANGE(""https://docs.google.com/spreadsheets/d/1V-qh4gaE8Fnon_cFgLuR_3iyE-fuVbrHr9YQylaPLK4/edit#gid=0"",""Sheet1!A2:F100""),2,FALSE),"""")"),"Backpack Consumer")</f>
        <v>Backpack Consumer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IFERROR(__xludf.DUMMYFUNCTION("IFERROR(VLOOKUP(B2,IMPORTRANGE(""https://docs.google.com/spreadsheets/d/1V-qh4gaE8Fnon_cFgLuR_3iyE-fuVbrHr9YQylaPLK4/edit?usp=sharing"",""Sheet1!A1:AA1000""),3,FALSE),"""")"),"B08BLNY5K9")</f>
        <v>B08BLNY5K9</v>
      </c>
      <c r="B2" s="4" t="s">
        <v>124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25.882352941176471</v>
      </c>
      <c r="D3" s="6">
        <f>SUM(D4:D99766)</f>
        <v>3</v>
      </c>
      <c r="E3" s="6"/>
      <c r="F3" s="5">
        <f t="shared" ref="F3:G3" si="0">SUM(F4:F99766)</f>
        <v>89.97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0.20945104006891183</v>
      </c>
      <c r="J3" s="5">
        <f ca="1">SUM(J4:J99766)</f>
        <v>18.844310074999996</v>
      </c>
      <c r="K3" s="5">
        <f t="shared" ref="K3:K30" ca="1" si="3">J3/D3</f>
        <v>6.2814366916666655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SKUs!B2:BZ3000""),48,FALSE),"""")*-1"),-10.7)</f>
        <v>-10.7</v>
      </c>
      <c r="AG3" s="14">
        <f>SUM(AG4:AG99766)</f>
        <v>0</v>
      </c>
    </row>
    <row r="4" spans="1:33" ht="15.75" customHeight="1">
      <c r="A4" s="2" t="s">
        <v>31</v>
      </c>
      <c r="B4" s="2"/>
      <c r="C4" s="15" t="str">
        <f t="shared" ref="C4:C31" si="4">IFERROR(F4/D4," - ")</f>
        <v xml:space="preserve"> - </v>
      </c>
      <c r="D4" s="16">
        <v>0</v>
      </c>
      <c r="E4" s="16">
        <v>0</v>
      </c>
      <c r="F4" s="15">
        <v>0</v>
      </c>
      <c r="G4" s="15">
        <v>0</v>
      </c>
      <c r="H4" s="17" t="e">
        <f t="shared" si="1"/>
        <v>#DIV/0!</v>
      </c>
      <c r="I4" s="17" t="e">
        <f t="shared" si="2"/>
        <v>#DIV/0!</v>
      </c>
      <c r="J4" s="15">
        <f t="shared" ref="J4:J30" si="5">F4*0.85+G4+AF4*D4+D4*AE4+AG4+AD4</f>
        <v>0</v>
      </c>
      <c r="K4" s="15" t="e">
        <f t="shared" si="3"/>
        <v>#DIV/0!</v>
      </c>
      <c r="L4" s="16">
        <v>0</v>
      </c>
      <c r="M4" s="18" t="str">
        <f t="shared" ref="M4:M31" si="6">IFERROR(D4/L4,"-")</f>
        <v>-</v>
      </c>
      <c r="N4" s="16">
        <v>10</v>
      </c>
      <c r="O4" s="19">
        <f t="shared" ref="O4:P4" si="7">D4/7</f>
        <v>0</v>
      </c>
      <c r="P4" s="19">
        <f t="shared" si="7"/>
        <v>0</v>
      </c>
      <c r="Q4" s="16" t="e">
        <f t="shared" ref="Q4:Q30" si="8">ROUNDDOWN(N4/(O4+P4),0)</f>
        <v>#DIV/0!</v>
      </c>
      <c r="R4" s="16"/>
      <c r="S4" s="20" t="e">
        <v>#N/A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64</v>
      </c>
      <c r="AB4" s="25">
        <f t="shared" ref="AB4:AB31" si="11">IF(OR(AA4="UsLargeStandardSize",AA4="UsSmallStandardSize"),-0.69,-0.48)</f>
        <v>-0.48</v>
      </c>
      <c r="AC4" s="26">
        <v>0.67828470486111114</v>
      </c>
      <c r="AD4" s="24">
        <f t="shared" ref="AD4:AD31" si="12">IFERROR(AB4*AC4*D4*3,0)</f>
        <v>0</v>
      </c>
      <c r="AE4" s="24">
        <v>0</v>
      </c>
      <c r="AF4" s="24">
        <v>-10.7</v>
      </c>
      <c r="AG4" s="24">
        <v>0</v>
      </c>
    </row>
    <row r="5" spans="1:33" ht="15.75" customHeight="1">
      <c r="A5" s="2" t="s">
        <v>32</v>
      </c>
      <c r="B5" s="2"/>
      <c r="C5" s="15" t="str">
        <f t="shared" si="4"/>
        <v xml:space="preserve"> - </v>
      </c>
      <c r="D5" s="16">
        <v>0</v>
      </c>
      <c r="E5" s="16">
        <v>0</v>
      </c>
      <c r="F5" s="15">
        <v>0</v>
      </c>
      <c r="G5" s="15">
        <v>0</v>
      </c>
      <c r="H5" s="17" t="e">
        <f t="shared" si="1"/>
        <v>#DIV/0!</v>
      </c>
      <c r="I5" s="17" t="e">
        <f t="shared" si="2"/>
        <v>#DIV/0!</v>
      </c>
      <c r="J5" s="15">
        <f t="shared" si="5"/>
        <v>0</v>
      </c>
      <c r="K5" s="15" t="e">
        <f t="shared" si="3"/>
        <v>#DIV/0!</v>
      </c>
      <c r="L5" s="16">
        <v>0</v>
      </c>
      <c r="M5" s="18" t="str">
        <f t="shared" si="6"/>
        <v>-</v>
      </c>
      <c r="N5" s="16">
        <v>10</v>
      </c>
      <c r="O5" s="19">
        <f t="shared" ref="O5:P5" si="13">D5/7</f>
        <v>0</v>
      </c>
      <c r="P5" s="19">
        <f t="shared" si="13"/>
        <v>0</v>
      </c>
      <c r="Q5" s="16" t="e">
        <f t="shared" si="8"/>
        <v>#DIV/0!</v>
      </c>
      <c r="R5" s="16"/>
      <c r="S5" s="20" t="e">
        <v>#N/A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64</v>
      </c>
      <c r="AB5" s="25">
        <f t="shared" si="11"/>
        <v>-0.48</v>
      </c>
      <c r="AC5" s="26">
        <v>0.67828470486111114</v>
      </c>
      <c r="AD5" s="24">
        <f t="shared" si="12"/>
        <v>0</v>
      </c>
      <c r="AE5" s="24">
        <v>0</v>
      </c>
      <c r="AF5" s="24">
        <v>-10.7</v>
      </c>
      <c r="AG5" s="24">
        <v>0</v>
      </c>
    </row>
    <row r="6" spans="1:33" ht="15.75" customHeight="1">
      <c r="A6" s="2" t="s">
        <v>33</v>
      </c>
      <c r="B6" s="2"/>
      <c r="C6" s="15">
        <f t="shared" si="4"/>
        <v>29.99</v>
      </c>
      <c r="D6" s="16">
        <v>1</v>
      </c>
      <c r="E6" s="16">
        <v>0</v>
      </c>
      <c r="F6" s="15">
        <v>29.99</v>
      </c>
      <c r="G6" s="15">
        <v>0</v>
      </c>
      <c r="H6" s="17">
        <f t="shared" si="1"/>
        <v>0</v>
      </c>
      <c r="I6" s="17">
        <f t="shared" si="2"/>
        <v>0.46064588279426477</v>
      </c>
      <c r="J6" s="15">
        <f t="shared" si="5"/>
        <v>13.814770025</v>
      </c>
      <c r="K6" s="15">
        <f t="shared" si="3"/>
        <v>13.814770025</v>
      </c>
      <c r="L6" s="16">
        <v>2</v>
      </c>
      <c r="M6" s="18">
        <f t="shared" si="6"/>
        <v>0.5</v>
      </c>
      <c r="N6" s="16">
        <v>11</v>
      </c>
      <c r="O6" s="19">
        <f t="shared" ref="O6:P6" si="14">D6/7</f>
        <v>0.14285714285714285</v>
      </c>
      <c r="P6" s="19">
        <f t="shared" si="14"/>
        <v>0</v>
      </c>
      <c r="Q6" s="16">
        <f t="shared" si="8"/>
        <v>77</v>
      </c>
      <c r="R6" s="16"/>
      <c r="S6" s="20">
        <v>0.91191709844559588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64</v>
      </c>
      <c r="AB6" s="25">
        <f t="shared" si="11"/>
        <v>-0.48</v>
      </c>
      <c r="AC6" s="26">
        <v>0.67828470486111114</v>
      </c>
      <c r="AD6" s="24">
        <f t="shared" si="12"/>
        <v>-0.97672997500000003</v>
      </c>
      <c r="AE6" s="24">
        <v>0</v>
      </c>
      <c r="AF6" s="24">
        <v>-10.7</v>
      </c>
      <c r="AG6" s="24">
        <v>0</v>
      </c>
    </row>
    <row r="7" spans="1:33" ht="15.75" customHeight="1">
      <c r="A7" s="2" t="s">
        <v>34</v>
      </c>
      <c r="B7" s="2"/>
      <c r="C7" s="15" t="str">
        <f t="shared" si="4"/>
        <v xml:space="preserve"> - </v>
      </c>
      <c r="D7" s="16">
        <v>0</v>
      </c>
      <c r="E7" s="16">
        <v>0</v>
      </c>
      <c r="F7" s="15">
        <v>0</v>
      </c>
      <c r="G7" s="15">
        <v>0</v>
      </c>
      <c r="H7" s="17" t="e">
        <f t="shared" si="1"/>
        <v>#DIV/0!</v>
      </c>
      <c r="I7" s="17" t="e">
        <f t="shared" si="2"/>
        <v>#DIV/0!</v>
      </c>
      <c r="J7" s="15">
        <f t="shared" si="5"/>
        <v>0</v>
      </c>
      <c r="K7" s="15" t="e">
        <f t="shared" si="3"/>
        <v>#DIV/0!</v>
      </c>
      <c r="L7" s="16">
        <v>0</v>
      </c>
      <c r="M7" s="18" t="str">
        <f t="shared" si="6"/>
        <v>-</v>
      </c>
      <c r="N7" s="16">
        <v>10</v>
      </c>
      <c r="O7" s="19">
        <f t="shared" ref="O7:P7" si="15">D7/7</f>
        <v>0</v>
      </c>
      <c r="P7" s="19">
        <f t="shared" si="15"/>
        <v>0</v>
      </c>
      <c r="Q7" s="16" t="e">
        <f t="shared" si="8"/>
        <v>#DIV/0!</v>
      </c>
      <c r="R7" s="16"/>
      <c r="S7" s="20">
        <v>0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64</v>
      </c>
      <c r="AB7" s="25">
        <f t="shared" si="11"/>
        <v>-0.48</v>
      </c>
      <c r="AC7" s="26">
        <v>0.67828470486111114</v>
      </c>
      <c r="AD7" s="24">
        <f t="shared" si="12"/>
        <v>0</v>
      </c>
      <c r="AE7" s="24">
        <v>0</v>
      </c>
      <c r="AF7" s="24">
        <v>-10.7</v>
      </c>
      <c r="AG7" s="24">
        <v>0</v>
      </c>
    </row>
    <row r="8" spans="1:33" ht="15.75" customHeight="1">
      <c r="A8" s="2" t="s">
        <v>35</v>
      </c>
      <c r="B8" s="2"/>
      <c r="C8" s="15" t="str">
        <f t="shared" si="4"/>
        <v xml:space="preserve"> - </v>
      </c>
      <c r="D8" s="16">
        <v>0</v>
      </c>
      <c r="E8" s="16">
        <v>0</v>
      </c>
      <c r="F8" s="15">
        <v>0</v>
      </c>
      <c r="G8" s="15">
        <v>0</v>
      </c>
      <c r="H8" s="17" t="e">
        <f t="shared" si="1"/>
        <v>#DIV/0!</v>
      </c>
      <c r="I8" s="17" t="e">
        <f t="shared" si="2"/>
        <v>#DIV/0!</v>
      </c>
      <c r="J8" s="15">
        <f t="shared" si="5"/>
        <v>0</v>
      </c>
      <c r="K8" s="15" t="e">
        <f t="shared" si="3"/>
        <v>#DIV/0!</v>
      </c>
      <c r="L8" s="16">
        <v>0</v>
      </c>
      <c r="M8" s="18" t="str">
        <f t="shared" si="6"/>
        <v>-</v>
      </c>
      <c r="N8" s="16">
        <v>10</v>
      </c>
      <c r="O8" s="19">
        <f t="shared" ref="O8:P8" si="16">D8/7</f>
        <v>0</v>
      </c>
      <c r="P8" s="19">
        <f t="shared" si="16"/>
        <v>0</v>
      </c>
      <c r="Q8" s="16" t="e">
        <f t="shared" si="8"/>
        <v>#DIV/0!</v>
      </c>
      <c r="R8" s="16"/>
      <c r="S8" s="20">
        <v>0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64</v>
      </c>
      <c r="AB8" s="25">
        <f t="shared" si="11"/>
        <v>-0.48</v>
      </c>
      <c r="AC8" s="26">
        <v>0.67828470486111114</v>
      </c>
      <c r="AD8" s="24">
        <f t="shared" si="12"/>
        <v>0</v>
      </c>
      <c r="AE8" s="24">
        <v>-11.3</v>
      </c>
      <c r="AF8" s="24">
        <v>-10.7</v>
      </c>
      <c r="AG8" s="24">
        <v>0</v>
      </c>
    </row>
    <row r="9" spans="1:33" ht="15.75" customHeight="1">
      <c r="A9" s="2" t="s">
        <v>36</v>
      </c>
      <c r="B9" s="2"/>
      <c r="C9" s="15" t="str">
        <f t="shared" si="4"/>
        <v xml:space="preserve"> - </v>
      </c>
      <c r="D9" s="16">
        <v>0</v>
      </c>
      <c r="E9" s="16">
        <v>0</v>
      </c>
      <c r="F9" s="15">
        <v>0</v>
      </c>
      <c r="G9" s="15">
        <v>0</v>
      </c>
      <c r="H9" s="17" t="e">
        <f t="shared" si="1"/>
        <v>#DIV/0!</v>
      </c>
      <c r="I9" s="17" t="e">
        <f t="shared" si="2"/>
        <v>#DIV/0!</v>
      </c>
      <c r="J9" s="15">
        <f t="shared" si="5"/>
        <v>0</v>
      </c>
      <c r="K9" s="15" t="e">
        <f t="shared" si="3"/>
        <v>#DIV/0!</v>
      </c>
      <c r="L9" s="16">
        <v>0</v>
      </c>
      <c r="M9" s="18" t="str">
        <f t="shared" si="6"/>
        <v>-</v>
      </c>
      <c r="N9" s="16">
        <v>10</v>
      </c>
      <c r="O9" s="19">
        <f t="shared" ref="O9:P9" si="17">D9/7</f>
        <v>0</v>
      </c>
      <c r="P9" s="19">
        <f t="shared" si="17"/>
        <v>0</v>
      </c>
      <c r="Q9" s="16" t="e">
        <f t="shared" si="8"/>
        <v>#DIV/0!</v>
      </c>
      <c r="R9" s="16"/>
      <c r="S9" s="20">
        <v>0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64</v>
      </c>
      <c r="AB9" s="25">
        <f t="shared" si="11"/>
        <v>-0.48</v>
      </c>
      <c r="AC9" s="26">
        <v>0.67828470486111114</v>
      </c>
      <c r="AD9" s="24">
        <f t="shared" si="12"/>
        <v>0</v>
      </c>
      <c r="AE9" s="24">
        <v>0</v>
      </c>
      <c r="AF9" s="24">
        <v>-10.7</v>
      </c>
      <c r="AG9" s="24">
        <v>0</v>
      </c>
    </row>
    <row r="10" spans="1:33" ht="15.75" customHeight="1">
      <c r="A10" s="2" t="s">
        <v>37</v>
      </c>
      <c r="B10" s="2"/>
      <c r="C10" s="15" t="str">
        <f t="shared" si="4"/>
        <v xml:space="preserve"> - </v>
      </c>
      <c r="D10" s="16">
        <v>0</v>
      </c>
      <c r="E10" s="16">
        <v>0</v>
      </c>
      <c r="F10" s="15">
        <v>0</v>
      </c>
      <c r="G10" s="15">
        <v>0</v>
      </c>
      <c r="H10" s="17" t="e">
        <f t="shared" si="1"/>
        <v>#DIV/0!</v>
      </c>
      <c r="I10" s="17" t="e">
        <f t="shared" si="2"/>
        <v>#DIV/0!</v>
      </c>
      <c r="J10" s="15">
        <f t="shared" si="5"/>
        <v>0</v>
      </c>
      <c r="K10" s="15" t="e">
        <f t="shared" si="3"/>
        <v>#DIV/0!</v>
      </c>
      <c r="L10" s="16">
        <v>0</v>
      </c>
      <c r="M10" s="18" t="str">
        <f t="shared" si="6"/>
        <v>-</v>
      </c>
      <c r="N10" s="16">
        <v>10</v>
      </c>
      <c r="O10" s="19">
        <f t="shared" ref="O10:P10" si="18">D10/7</f>
        <v>0</v>
      </c>
      <c r="P10" s="19">
        <f t="shared" si="18"/>
        <v>0</v>
      </c>
      <c r="Q10" s="16" t="e">
        <f t="shared" si="8"/>
        <v>#DIV/0!</v>
      </c>
      <c r="R10" s="16"/>
      <c r="S10" s="20">
        <v>0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64</v>
      </c>
      <c r="AB10" s="25">
        <f t="shared" si="11"/>
        <v>-0.48</v>
      </c>
      <c r="AC10" s="26">
        <v>0.67828470486111114</v>
      </c>
      <c r="AD10" s="24">
        <f t="shared" si="12"/>
        <v>0</v>
      </c>
      <c r="AE10" s="24">
        <v>-11.3</v>
      </c>
      <c r="AF10" s="24">
        <v>-10.7</v>
      </c>
      <c r="AG10" s="24">
        <v>0</v>
      </c>
    </row>
    <row r="11" spans="1:33" ht="15.75" customHeight="1">
      <c r="A11" s="2" t="s">
        <v>38</v>
      </c>
      <c r="B11" s="2"/>
      <c r="C11" s="15">
        <f t="shared" si="4"/>
        <v>29.99</v>
      </c>
      <c r="D11" s="16">
        <v>1</v>
      </c>
      <c r="E11" s="16">
        <v>0</v>
      </c>
      <c r="F11" s="15">
        <v>29.99</v>
      </c>
      <c r="G11" s="15">
        <v>0</v>
      </c>
      <c r="H11" s="17">
        <f t="shared" si="1"/>
        <v>0</v>
      </c>
      <c r="I11" s="17">
        <f t="shared" si="2"/>
        <v>8.3853618706235367E-2</v>
      </c>
      <c r="J11" s="15">
        <f t="shared" si="5"/>
        <v>2.5147700249999985</v>
      </c>
      <c r="K11" s="15">
        <f t="shared" si="3"/>
        <v>2.5147700249999985</v>
      </c>
      <c r="L11" s="16">
        <v>3</v>
      </c>
      <c r="M11" s="18">
        <f t="shared" si="6"/>
        <v>0.33333333333333331</v>
      </c>
      <c r="N11" s="16">
        <v>9</v>
      </c>
      <c r="O11" s="19">
        <f t="shared" ref="O11:P11" si="19">D11/7</f>
        <v>0.14285714285714285</v>
      </c>
      <c r="P11" s="19">
        <f t="shared" si="19"/>
        <v>0</v>
      </c>
      <c r="Q11" s="16">
        <f t="shared" si="8"/>
        <v>63</v>
      </c>
      <c r="R11" s="16"/>
      <c r="S11" s="20">
        <v>0.22222222222222221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64</v>
      </c>
      <c r="AB11" s="25">
        <f t="shared" si="11"/>
        <v>-0.48</v>
      </c>
      <c r="AC11" s="26">
        <v>0.67828470486111114</v>
      </c>
      <c r="AD11" s="24">
        <f t="shared" si="12"/>
        <v>-0.97672997500000003</v>
      </c>
      <c r="AE11" s="24">
        <v>-11.3</v>
      </c>
      <c r="AF11" s="24">
        <v>-10.7</v>
      </c>
      <c r="AG11" s="24">
        <v>0</v>
      </c>
    </row>
    <row r="12" spans="1:33" ht="15.75" customHeight="1">
      <c r="A12" s="2" t="s">
        <v>39</v>
      </c>
      <c r="B12" s="2"/>
      <c r="C12" s="15">
        <f t="shared" si="4"/>
        <v>29.99</v>
      </c>
      <c r="D12" s="16">
        <v>1</v>
      </c>
      <c r="E12" s="16">
        <v>1</v>
      </c>
      <c r="F12" s="15">
        <v>29.99</v>
      </c>
      <c r="G12" s="15">
        <v>0</v>
      </c>
      <c r="H12" s="17">
        <f t="shared" si="1"/>
        <v>0</v>
      </c>
      <c r="I12" s="17">
        <f t="shared" si="2"/>
        <v>8.3853618706235367E-2</v>
      </c>
      <c r="J12" s="15">
        <f t="shared" si="5"/>
        <v>2.5147700249999985</v>
      </c>
      <c r="K12" s="15">
        <f t="shared" si="3"/>
        <v>2.5147700249999985</v>
      </c>
      <c r="L12" s="16">
        <v>15</v>
      </c>
      <c r="M12" s="18">
        <f t="shared" si="6"/>
        <v>6.6666666666666666E-2</v>
      </c>
      <c r="N12" s="16">
        <v>6</v>
      </c>
      <c r="O12" s="19">
        <f t="shared" ref="O12:P12" si="20">D12/7</f>
        <v>0.14285714285714285</v>
      </c>
      <c r="P12" s="19">
        <f t="shared" si="20"/>
        <v>0.14285714285714285</v>
      </c>
      <c r="Q12" s="16">
        <f t="shared" si="8"/>
        <v>21</v>
      </c>
      <c r="R12" s="16"/>
      <c r="S12" s="20">
        <v>0.33333333333333331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64</v>
      </c>
      <c r="AB12" s="25">
        <f t="shared" si="11"/>
        <v>-0.48</v>
      </c>
      <c r="AC12" s="26">
        <v>0.67828470486111114</v>
      </c>
      <c r="AD12" s="24">
        <f t="shared" si="12"/>
        <v>-0.97672997500000003</v>
      </c>
      <c r="AE12" s="24">
        <v>-11.3</v>
      </c>
      <c r="AF12" s="24">
        <v>-10.7</v>
      </c>
      <c r="AG12" s="24">
        <v>0</v>
      </c>
    </row>
    <row r="13" spans="1:33" ht="15.75" customHeight="1">
      <c r="A13" s="2" t="s">
        <v>41</v>
      </c>
      <c r="B13" s="2"/>
      <c r="C13" s="15" t="str">
        <f t="shared" si="4"/>
        <v xml:space="preserve"> - </v>
      </c>
      <c r="D13" s="16">
        <v>0</v>
      </c>
      <c r="E13" s="16">
        <v>0</v>
      </c>
      <c r="F13" s="15">
        <v>0</v>
      </c>
      <c r="G13" s="15">
        <v>0</v>
      </c>
      <c r="H13" s="17" t="e">
        <f t="shared" si="1"/>
        <v>#DIV/0!</v>
      </c>
      <c r="I13" s="17" t="e">
        <f t="shared" si="2"/>
        <v>#DIV/0!</v>
      </c>
      <c r="J13" s="15">
        <f t="shared" si="5"/>
        <v>0</v>
      </c>
      <c r="K13" s="15" t="e">
        <f t="shared" si="3"/>
        <v>#DIV/0!</v>
      </c>
      <c r="L13" s="16">
        <v>21</v>
      </c>
      <c r="M13" s="18">
        <f t="shared" si="6"/>
        <v>0</v>
      </c>
      <c r="N13" s="16">
        <v>0</v>
      </c>
      <c r="O13" s="19">
        <f t="shared" ref="O13:P13" si="21">D13/7</f>
        <v>0</v>
      </c>
      <c r="P13" s="19">
        <f t="shared" si="21"/>
        <v>0</v>
      </c>
      <c r="Q13" s="16" t="e">
        <f t="shared" si="8"/>
        <v>#DIV/0!</v>
      </c>
      <c r="R13" s="16"/>
      <c r="S13" s="27">
        <v>0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64</v>
      </c>
      <c r="AB13" s="25">
        <f t="shared" si="11"/>
        <v>-0.48</v>
      </c>
      <c r="AC13" s="26">
        <v>0.67828470486111114</v>
      </c>
      <c r="AD13" s="24">
        <f t="shared" si="12"/>
        <v>0</v>
      </c>
      <c r="AE13" s="24">
        <v>-11.3</v>
      </c>
      <c r="AF13" s="24">
        <v>-10.7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0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0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64</v>
      </c>
      <c r="AB14" s="25">
        <f t="shared" si="11"/>
        <v>-0.48</v>
      </c>
      <c r="AC14" s="26">
        <v>0.67828470486111114</v>
      </c>
      <c r="AD14" s="24">
        <f t="shared" si="12"/>
        <v>0</v>
      </c>
      <c r="AE14" s="24">
        <v>-11.3</v>
      </c>
      <c r="AF14" s="24">
        <v>-10.7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0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0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64</v>
      </c>
      <c r="AB15" s="25">
        <f t="shared" si="11"/>
        <v>-0.48</v>
      </c>
      <c r="AC15" s="26">
        <v>0.67828470486111114</v>
      </c>
      <c r="AD15" s="24">
        <f t="shared" si="12"/>
        <v>0</v>
      </c>
      <c r="AE15" s="24">
        <v>-11.3</v>
      </c>
      <c r="AF15" s="24">
        <v>-10.7</v>
      </c>
      <c r="AG15" s="24">
        <v>0</v>
      </c>
    </row>
    <row r="16" spans="1:33" ht="15.75" customHeight="1">
      <c r="A16" s="2" t="s">
        <v>44</v>
      </c>
      <c r="B16" s="2"/>
      <c r="C16" s="15" t="str">
        <f t="shared" si="4"/>
        <v xml:space="preserve"> - </v>
      </c>
      <c r="D16" s="16">
        <v>0</v>
      </c>
      <c r="E16" s="16">
        <v>0</v>
      </c>
      <c r="F16" s="15">
        <v>0</v>
      </c>
      <c r="G16" s="15">
        <v>0</v>
      </c>
      <c r="H16" s="17" t="e">
        <f t="shared" si="1"/>
        <v>#DIV/0!</v>
      </c>
      <c r="I16" s="17" t="e">
        <f t="shared" si="2"/>
        <v>#DIV/0!</v>
      </c>
      <c r="J16" s="15">
        <f t="shared" si="5"/>
        <v>0</v>
      </c>
      <c r="K16" s="15" t="e">
        <f t="shared" si="3"/>
        <v>#DIV/0!</v>
      </c>
      <c r="L16" s="16">
        <v>0</v>
      </c>
      <c r="M16" s="18" t="str">
        <f t="shared" si="6"/>
        <v>-</v>
      </c>
      <c r="N16" s="16">
        <v>0</v>
      </c>
      <c r="O16" s="19">
        <f t="shared" ref="O16:P16" si="24">D16/7</f>
        <v>0</v>
      </c>
      <c r="P16" s="19">
        <f t="shared" si="24"/>
        <v>0</v>
      </c>
      <c r="Q16" s="16" t="e">
        <f t="shared" si="8"/>
        <v>#DIV/0!</v>
      </c>
      <c r="R16" s="16"/>
      <c r="S16" s="27">
        <v>0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64</v>
      </c>
      <c r="AB16" s="25">
        <f t="shared" si="11"/>
        <v>-0.48</v>
      </c>
      <c r="AC16" s="26">
        <v>0.67828470486111114</v>
      </c>
      <c r="AD16" s="24">
        <f t="shared" si="12"/>
        <v>0</v>
      </c>
      <c r="AE16" s="24">
        <v>-11.3</v>
      </c>
      <c r="AF16" s="24">
        <v>-10.7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0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0</v>
      </c>
      <c r="O17" s="19">
        <f t="shared" ref="O17:P17" si="25">D17/7</f>
        <v>0</v>
      </c>
      <c r="P17" s="19">
        <f t="shared" si="25"/>
        <v>0</v>
      </c>
      <c r="Q17" s="16" t="e">
        <f t="shared" si="8"/>
        <v>#DIV/0!</v>
      </c>
      <c r="R17" s="16"/>
      <c r="S17" s="27">
        <v>0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64</v>
      </c>
      <c r="AB17" s="25">
        <f t="shared" si="11"/>
        <v>-0.48</v>
      </c>
      <c r="AC17" s="26">
        <v>0.67828470486111114</v>
      </c>
      <c r="AD17" s="24">
        <f t="shared" si="12"/>
        <v>0</v>
      </c>
      <c r="AE17" s="24">
        <v>-11.3</v>
      </c>
      <c r="AF17" s="24">
        <v>-10.7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0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0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64</v>
      </c>
      <c r="AB18" s="25">
        <f t="shared" si="11"/>
        <v>-0.48</v>
      </c>
      <c r="AC18" s="26">
        <v>0.67828470486111114</v>
      </c>
      <c r="AD18" s="24">
        <f t="shared" si="12"/>
        <v>0</v>
      </c>
      <c r="AE18" s="24">
        <v>-11.3</v>
      </c>
      <c r="AF18" s="24">
        <v>-10.7</v>
      </c>
      <c r="AG18" s="24">
        <v>0</v>
      </c>
    </row>
    <row r="19" spans="1:33" ht="15.75" customHeight="1">
      <c r="A19" s="2" t="s">
        <v>47</v>
      </c>
      <c r="B19" s="2"/>
      <c r="C19" s="15" t="str">
        <f t="shared" si="4"/>
        <v xml:space="preserve"> - </v>
      </c>
      <c r="D19" s="28">
        <v>0</v>
      </c>
      <c r="E19" s="16">
        <v>0</v>
      </c>
      <c r="F19" s="15">
        <v>0</v>
      </c>
      <c r="G19" s="15">
        <v>0</v>
      </c>
      <c r="H19" s="17" t="e">
        <f t="shared" si="1"/>
        <v>#DIV/0!</v>
      </c>
      <c r="I19" s="17" t="e">
        <f t="shared" ca="1" si="2"/>
        <v>#DIV/0!</v>
      </c>
      <c r="J19" s="15">
        <f t="shared" ca="1" si="5"/>
        <v>0</v>
      </c>
      <c r="K19" s="15" t="e">
        <f t="shared" ca="1" si="3"/>
        <v>#DIV/0!</v>
      </c>
      <c r="L19" s="16">
        <v>0</v>
      </c>
      <c r="M19" s="18" t="str">
        <f t="shared" si="6"/>
        <v>-</v>
      </c>
      <c r="N19" s="16">
        <v>0</v>
      </c>
      <c r="O19" s="19">
        <f t="shared" ref="O19:P19" si="27">D19/7</f>
        <v>0</v>
      </c>
      <c r="P19" s="19">
        <f t="shared" si="27"/>
        <v>0</v>
      </c>
      <c r="Q19" s="16" t="e">
        <f t="shared" si="8"/>
        <v>#DIV/0!</v>
      </c>
      <c r="R19" s="16"/>
      <c r="S19" s="27">
        <v>0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64</v>
      </c>
      <c r="AB19" s="25">
        <f t="shared" si="11"/>
        <v>-0.48</v>
      </c>
      <c r="AC19" s="26">
        <v>0.67828470486111114</v>
      </c>
      <c r="AD19" s="24">
        <f t="shared" si="12"/>
        <v>0</v>
      </c>
      <c r="AE19" s="24">
        <v>-11.3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SKUs!B2:BZ3000""),48,false),"""")*-1"),-10.7)</f>
        <v>-10.7</v>
      </c>
      <c r="AG19" s="24">
        <v>0</v>
      </c>
    </row>
    <row r="20" spans="1:33" ht="15.75" customHeight="1">
      <c r="A20" s="2" t="s">
        <v>48</v>
      </c>
      <c r="B20" s="2"/>
      <c r="C20" s="15" t="str">
        <f t="shared" si="4"/>
        <v xml:space="preserve"> - </v>
      </c>
      <c r="D20" s="16">
        <v>0</v>
      </c>
      <c r="E20" s="16">
        <v>0</v>
      </c>
      <c r="F20" s="15">
        <v>0</v>
      </c>
      <c r="G20" s="15">
        <v>0</v>
      </c>
      <c r="H20" s="17" t="e">
        <f t="shared" si="1"/>
        <v>#DIV/0!</v>
      </c>
      <c r="I20" s="17" t="e">
        <f t="shared" si="2"/>
        <v>#DIV/0!</v>
      </c>
      <c r="J20" s="15">
        <f t="shared" si="5"/>
        <v>0</v>
      </c>
      <c r="K20" s="15" t="e">
        <f t="shared" si="3"/>
        <v>#DIV/0!</v>
      </c>
      <c r="L20" s="16">
        <v>0</v>
      </c>
      <c r="M20" s="18" t="str">
        <f t="shared" si="6"/>
        <v>-</v>
      </c>
      <c r="N20" s="16">
        <v>0</v>
      </c>
      <c r="O20" s="19">
        <f t="shared" ref="O20:P20" si="28">D20/7</f>
        <v>0</v>
      </c>
      <c r="P20" s="19">
        <f t="shared" si="28"/>
        <v>0</v>
      </c>
      <c r="Q20" s="16" t="e">
        <f t="shared" si="8"/>
        <v>#DIV/0!</v>
      </c>
      <c r="R20" s="16"/>
      <c r="S20" s="27">
        <v>0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64</v>
      </c>
      <c r="AB20" s="25">
        <f t="shared" si="11"/>
        <v>-0.48</v>
      </c>
      <c r="AC20" s="26">
        <v>0.67828470486111114</v>
      </c>
      <c r="AD20" s="24">
        <f t="shared" si="12"/>
        <v>0</v>
      </c>
      <c r="AE20" s="24">
        <v>-11.3</v>
      </c>
      <c r="AF20" s="24">
        <v>-10.7</v>
      </c>
      <c r="AG20" s="24">
        <v>0</v>
      </c>
    </row>
    <row r="21" spans="1:33" ht="15.75" customHeight="1">
      <c r="A21" s="2" t="s">
        <v>49</v>
      </c>
      <c r="B21" s="2"/>
      <c r="C21" s="15" t="str">
        <f t="shared" si="4"/>
        <v xml:space="preserve"> - </v>
      </c>
      <c r="D21" s="16">
        <v>0</v>
      </c>
      <c r="E21" s="16">
        <v>0</v>
      </c>
      <c r="F21" s="15">
        <v>0</v>
      </c>
      <c r="G21" s="15">
        <v>0</v>
      </c>
      <c r="H21" s="17" t="e">
        <f t="shared" si="1"/>
        <v>#DIV/0!</v>
      </c>
      <c r="I21" s="17" t="e">
        <f t="shared" si="2"/>
        <v>#DIV/0!</v>
      </c>
      <c r="J21" s="15">
        <f t="shared" si="5"/>
        <v>0</v>
      </c>
      <c r="K21" s="15" t="e">
        <f t="shared" si="3"/>
        <v>#DIV/0!</v>
      </c>
      <c r="L21" s="16">
        <v>0</v>
      </c>
      <c r="M21" s="18" t="str">
        <f t="shared" si="6"/>
        <v>-</v>
      </c>
      <c r="N21" s="16">
        <v>0</v>
      </c>
      <c r="O21" s="19">
        <f t="shared" ref="O21:P21" si="29">D21/7</f>
        <v>0</v>
      </c>
      <c r="P21" s="19">
        <f t="shared" si="29"/>
        <v>0</v>
      </c>
      <c r="Q21" s="16" t="e">
        <f t="shared" si="8"/>
        <v>#DIV/0!</v>
      </c>
      <c r="R21" s="16"/>
      <c r="S21" s="27">
        <v>0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64</v>
      </c>
      <c r="AB21" s="25">
        <f t="shared" si="11"/>
        <v>-0.48</v>
      </c>
      <c r="AC21" s="26">
        <v>0.67828470486111114</v>
      </c>
      <c r="AD21" s="24">
        <f t="shared" si="12"/>
        <v>0</v>
      </c>
      <c r="AE21" s="24">
        <v>-11.3</v>
      </c>
      <c r="AF21" s="24">
        <v>-10.7</v>
      </c>
      <c r="AG21" s="24">
        <v>0</v>
      </c>
    </row>
    <row r="22" spans="1:33" ht="15.75" customHeight="1">
      <c r="A22" s="2" t="s">
        <v>50</v>
      </c>
      <c r="B22" s="2"/>
      <c r="C22" s="15" t="str">
        <f t="shared" si="4"/>
        <v xml:space="preserve"> - </v>
      </c>
      <c r="D22" s="16">
        <v>0</v>
      </c>
      <c r="E22" s="16">
        <v>0</v>
      </c>
      <c r="F22" s="15">
        <v>0</v>
      </c>
      <c r="G22" s="15">
        <v>0</v>
      </c>
      <c r="H22" s="17" t="e">
        <f t="shared" si="1"/>
        <v>#DIV/0!</v>
      </c>
      <c r="I22" s="17" t="e">
        <f t="shared" ca="1" si="2"/>
        <v>#DIV/0!</v>
      </c>
      <c r="J22" s="15">
        <f t="shared" ca="1" si="5"/>
        <v>0</v>
      </c>
      <c r="K22" s="15" t="e">
        <f t="shared" ca="1" si="3"/>
        <v>#DIV/0!</v>
      </c>
      <c r="L22" s="16">
        <v>0</v>
      </c>
      <c r="M22" s="18" t="str">
        <f t="shared" si="6"/>
        <v>-</v>
      </c>
      <c r="N22" s="16">
        <v>0</v>
      </c>
      <c r="O22" s="19">
        <f t="shared" ref="O22:P22" si="30">D22/7</f>
        <v>0</v>
      </c>
      <c r="P22" s="19">
        <f t="shared" si="30"/>
        <v>0</v>
      </c>
      <c r="Q22" s="16" t="e">
        <f t="shared" si="8"/>
        <v>#DIV/0!</v>
      </c>
      <c r="R22" s="16"/>
      <c r="S22" s="27">
        <v>0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64</v>
      </c>
      <c r="AB22" s="25">
        <f t="shared" si="11"/>
        <v>-0.48</v>
      </c>
      <c r="AC22" s="26">
        <v>0.67828470486111114</v>
      </c>
      <c r="AD22" s="24">
        <f t="shared" si="12"/>
        <v>0</v>
      </c>
      <c r="AE22" s="24">
        <v>-11.3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SKUs!B2:BZ3000""),48,false),"""")*-1"),-10.7)</f>
        <v>-10.7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0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64</v>
      </c>
      <c r="AB23" s="25">
        <f t="shared" si="11"/>
        <v>-0.48</v>
      </c>
      <c r="AC23" s="26">
        <v>0.67828470486111114</v>
      </c>
      <c r="AD23" s="24">
        <f t="shared" si="12"/>
        <v>0</v>
      </c>
      <c r="AE23" s="24">
        <v>-11.3</v>
      </c>
      <c r="AF23" s="24">
        <v>-10.7</v>
      </c>
      <c r="AG23" s="24">
        <v>0</v>
      </c>
    </row>
    <row r="24" spans="1:33" ht="15.75" customHeight="1">
      <c r="A24" s="2" t="s">
        <v>52</v>
      </c>
      <c r="B24" s="2"/>
      <c r="C24" s="15" t="str">
        <f t="shared" si="4"/>
        <v xml:space="preserve"> - </v>
      </c>
      <c r="D24" s="16">
        <v>0</v>
      </c>
      <c r="E24" s="16">
        <v>0</v>
      </c>
      <c r="F24" s="15">
        <v>0</v>
      </c>
      <c r="G24" s="15">
        <v>0</v>
      </c>
      <c r="H24" s="17" t="e">
        <f t="shared" si="1"/>
        <v>#DIV/0!</v>
      </c>
      <c r="I24" s="17" t="e">
        <f t="shared" si="2"/>
        <v>#DIV/0!</v>
      </c>
      <c r="J24" s="15">
        <f t="shared" si="5"/>
        <v>0</v>
      </c>
      <c r="K24" s="15" t="e">
        <f t="shared" si="3"/>
        <v>#DIV/0!</v>
      </c>
      <c r="L24" s="16">
        <v>0</v>
      </c>
      <c r="M24" s="18" t="str">
        <f t="shared" si="6"/>
        <v>-</v>
      </c>
      <c r="N24" s="16">
        <v>0</v>
      </c>
      <c r="O24" s="19">
        <f t="shared" ref="O24:P24" si="32">D24/7</f>
        <v>0</v>
      </c>
      <c r="P24" s="19">
        <f t="shared" si="32"/>
        <v>0</v>
      </c>
      <c r="Q24" s="16" t="e">
        <f t="shared" si="8"/>
        <v>#DIV/0!</v>
      </c>
      <c r="R24" s="16"/>
      <c r="S24" s="27">
        <v>0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64</v>
      </c>
      <c r="AB24" s="25">
        <f t="shared" si="11"/>
        <v>-0.48</v>
      </c>
      <c r="AC24" s="26">
        <v>0.67828470486111114</v>
      </c>
      <c r="AD24" s="24">
        <f t="shared" si="12"/>
        <v>0</v>
      </c>
      <c r="AE24" s="24">
        <v>-11.3</v>
      </c>
      <c r="AF24" s="24">
        <v>-10.7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0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64</v>
      </c>
      <c r="AB25" s="25">
        <f t="shared" si="11"/>
        <v>-0.48</v>
      </c>
      <c r="AC25" s="26">
        <v>0.67828470486111114</v>
      </c>
      <c r="AD25" s="24">
        <f t="shared" si="12"/>
        <v>0</v>
      </c>
      <c r="AE25" s="24">
        <v>-11.3</v>
      </c>
      <c r="AF25" s="24">
        <v>-10.7</v>
      </c>
      <c r="AG25" s="24">
        <v>0</v>
      </c>
    </row>
    <row r="26" spans="1:33" ht="15.75" customHeight="1">
      <c r="A26" s="2" t="s">
        <v>55</v>
      </c>
      <c r="B26" s="2"/>
      <c r="C26" s="15" t="str">
        <f t="shared" si="4"/>
        <v xml:space="preserve"> - </v>
      </c>
      <c r="D26" s="16">
        <v>0</v>
      </c>
      <c r="E26" s="16">
        <v>0</v>
      </c>
      <c r="F26" s="15">
        <v>0</v>
      </c>
      <c r="G26" s="15">
        <v>0</v>
      </c>
      <c r="H26" s="17" t="e">
        <f t="shared" si="1"/>
        <v>#DIV/0!</v>
      </c>
      <c r="I26" s="17" t="e">
        <f t="shared" si="2"/>
        <v>#DIV/0!</v>
      </c>
      <c r="J26" s="15">
        <f t="shared" si="5"/>
        <v>0</v>
      </c>
      <c r="K26" s="15" t="e">
        <f t="shared" si="3"/>
        <v>#DIV/0!</v>
      </c>
      <c r="L26" s="16">
        <v>0</v>
      </c>
      <c r="M26" s="18" t="str">
        <f t="shared" si="6"/>
        <v>-</v>
      </c>
      <c r="N26" s="16">
        <v>0</v>
      </c>
      <c r="O26" s="19">
        <f t="shared" ref="O26:P26" si="34">D26/7</f>
        <v>0</v>
      </c>
      <c r="P26" s="19">
        <f t="shared" si="34"/>
        <v>0</v>
      </c>
      <c r="Q26" s="16" t="e">
        <f t="shared" si="8"/>
        <v>#DIV/0!</v>
      </c>
      <c r="R26" s="16"/>
      <c r="S26" s="27">
        <v>0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64</v>
      </c>
      <c r="AB26" s="25">
        <f t="shared" si="11"/>
        <v>-0.48</v>
      </c>
      <c r="AC26" s="26">
        <v>0.67828470486111114</v>
      </c>
      <c r="AD26" s="24">
        <f t="shared" si="12"/>
        <v>0</v>
      </c>
      <c r="AE26" s="24">
        <v>-11.3</v>
      </c>
      <c r="AF26" s="24">
        <v>-10.7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0</v>
      </c>
      <c r="O27" s="19">
        <f t="shared" ref="O27:P27" si="35">D27/7</f>
        <v>0</v>
      </c>
      <c r="P27" s="19">
        <f t="shared" si="35"/>
        <v>0</v>
      </c>
      <c r="Q27" s="16" t="e">
        <f t="shared" si="8"/>
        <v>#DIV/0!</v>
      </c>
      <c r="R27" s="16"/>
      <c r="S27" s="27">
        <v>0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64</v>
      </c>
      <c r="AB27" s="25">
        <f t="shared" si="11"/>
        <v>-0.48</v>
      </c>
      <c r="AC27" s="26">
        <v>0.67828470486111114</v>
      </c>
      <c r="AD27" s="24">
        <f t="shared" si="12"/>
        <v>0</v>
      </c>
      <c r="AE27" s="24">
        <v>-11.3</v>
      </c>
      <c r="AF27" s="24">
        <v>-10.7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0</v>
      </c>
      <c r="O28" s="19">
        <f t="shared" ref="O28:P28" si="36">D28/7</f>
        <v>0</v>
      </c>
      <c r="P28" s="19">
        <f t="shared" si="36"/>
        <v>0</v>
      </c>
      <c r="Q28" s="16" t="e">
        <f t="shared" si="8"/>
        <v>#DIV/0!</v>
      </c>
      <c r="R28" s="16"/>
      <c r="S28" s="27">
        <v>0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64</v>
      </c>
      <c r="AB28" s="25">
        <f t="shared" si="11"/>
        <v>-0.48</v>
      </c>
      <c r="AC28" s="26">
        <v>0.67828470486111114</v>
      </c>
      <c r="AD28" s="24">
        <f t="shared" si="12"/>
        <v>0</v>
      </c>
      <c r="AE28" s="24">
        <v>-11.3</v>
      </c>
      <c r="AF28" s="24">
        <v>-10.7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0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64</v>
      </c>
      <c r="AB29" s="25">
        <f t="shared" si="11"/>
        <v>-0.48</v>
      </c>
      <c r="AC29" s="26">
        <v>0.67828470486111114</v>
      </c>
      <c r="AD29" s="24">
        <f t="shared" si="12"/>
        <v>0</v>
      </c>
      <c r="AE29" s="24">
        <v>-11.3</v>
      </c>
      <c r="AF29" s="24">
        <v>-10.7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0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64</v>
      </c>
      <c r="AB30" s="25">
        <f t="shared" si="11"/>
        <v>-0.48</v>
      </c>
      <c r="AC30" s="26">
        <v>0.67828470486111114</v>
      </c>
      <c r="AD30" s="24">
        <f t="shared" si="12"/>
        <v>0</v>
      </c>
      <c r="AE30" s="24">
        <v>-11.3</v>
      </c>
      <c r="AF30" s="24">
        <v>-10.7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0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64</v>
      </c>
      <c r="AB31" s="25">
        <f t="shared" si="11"/>
        <v>-0.48</v>
      </c>
      <c r="AC31" s="26">
        <v>0.67828470486111114</v>
      </c>
      <c r="AD31" s="24">
        <f t="shared" si="12"/>
        <v>0</v>
      </c>
      <c r="AE31" s="24">
        <v>-11.3</v>
      </c>
      <c r="AF31" s="24">
        <v>-10.7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/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IFERROR(__xludf.DUMMYFUNCTION("IFERROR(VLOOKUP(B2,IMPORTRANGE(""https://docs.google.com/spreadsheets/d/1V-qh4gaE8Fnon_cFgLuR_3iyE-fuVbrHr9YQylaPLK4/edit?usp=sharing"",""Sheet1!A1:AA1000""),3,FALSE),"""")"),"B08BLN7VTV")</f>
        <v>B08BLN7VTV</v>
      </c>
      <c r="B2" s="4" t="s">
        <v>125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20.152941176470588</v>
      </c>
      <c r="D3" s="6">
        <f>SUM(D4:D99766)</f>
        <v>54</v>
      </c>
      <c r="E3" s="6"/>
      <c r="F3" s="5">
        <f t="shared" ref="F3:G3" si="0">SUM(F4:F99766)</f>
        <v>1354.4600000000003</v>
      </c>
      <c r="G3" s="5">
        <f t="shared" si="0"/>
        <v>0</v>
      </c>
      <c r="H3" s="7">
        <f t="shared" ref="H3:H30" si="1">G3/F3*-1</f>
        <v>0</v>
      </c>
      <c r="I3" s="7">
        <f t="shared" ref="I3:I30" ca="1" si="2">J3/F3</f>
        <v>0.11109401994152643</v>
      </c>
      <c r="J3" s="5">
        <f ca="1">SUM(J4:J99766)</f>
        <v>150.47240624999992</v>
      </c>
      <c r="K3" s="5">
        <f t="shared" ref="K3:K30" ca="1" si="3">J3/D3</f>
        <v>2.7865260416666651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SKUs!B2:BZ3000""),48,FALSE),"""")*-1"),-10.25)</f>
        <v>-10.25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29.99</v>
      </c>
      <c r="D4" s="16">
        <v>1</v>
      </c>
      <c r="E4" s="16">
        <v>0</v>
      </c>
      <c r="F4" s="15">
        <v>29.99</v>
      </c>
      <c r="G4" s="15">
        <v>0</v>
      </c>
      <c r="H4" s="17">
        <f t="shared" si="1"/>
        <v>0</v>
      </c>
      <c r="I4" s="17">
        <f t="shared" si="2"/>
        <v>0.22657083611203729</v>
      </c>
      <c r="J4" s="15">
        <f t="shared" ref="J4:J30" si="5">F4*0.85+G4+AF4*D4+D4*AE4+AG4+AD4</f>
        <v>6.7948593749999979</v>
      </c>
      <c r="K4" s="15">
        <f t="shared" si="3"/>
        <v>6.7948593749999979</v>
      </c>
      <c r="L4" s="16">
        <v>11</v>
      </c>
      <c r="M4" s="18">
        <f t="shared" ref="M4:M31" si="6">IFERROR(D4/L4,"-")</f>
        <v>9.0909090909090912E-2</v>
      </c>
      <c r="N4" s="16">
        <v>296</v>
      </c>
      <c r="O4" s="19">
        <f t="shared" ref="O4:P4" si="7">D4/7</f>
        <v>0.14285714285714285</v>
      </c>
      <c r="P4" s="19">
        <f t="shared" si="7"/>
        <v>0</v>
      </c>
      <c r="Q4" s="16">
        <f t="shared" ref="Q4:Q30" si="8">ROUNDDOWN(N4/(O4+P4),0)</f>
        <v>2072</v>
      </c>
      <c r="R4" s="16"/>
      <c r="S4" s="20">
        <v>0.18361581920903899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0.54427083333333337</v>
      </c>
      <c r="AD4" s="24">
        <f t="shared" ref="AD4:AD31" si="12">IFERROR(AB4*AC4*D4*3,0)</f>
        <v>-1.1266406250000001</v>
      </c>
      <c r="AE4" s="24">
        <v>-7.32</v>
      </c>
      <c r="AF4" s="24">
        <v>-10.25</v>
      </c>
      <c r="AG4" s="24">
        <v>0</v>
      </c>
    </row>
    <row r="5" spans="1:33" ht="15.75" customHeight="1">
      <c r="A5" s="2" t="s">
        <v>32</v>
      </c>
      <c r="B5" s="2"/>
      <c r="C5" s="15" t="str">
        <f t="shared" si="4"/>
        <v xml:space="preserve"> - </v>
      </c>
      <c r="D5" s="16">
        <v>0</v>
      </c>
      <c r="E5" s="16">
        <v>0</v>
      </c>
      <c r="F5" s="15">
        <v>0</v>
      </c>
      <c r="G5" s="15">
        <v>0</v>
      </c>
      <c r="H5" s="17" t="e">
        <f t="shared" si="1"/>
        <v>#DIV/0!</v>
      </c>
      <c r="I5" s="17" t="e">
        <f t="shared" si="2"/>
        <v>#DIV/0!</v>
      </c>
      <c r="J5" s="15">
        <f t="shared" si="5"/>
        <v>0</v>
      </c>
      <c r="K5" s="15" t="e">
        <f t="shared" si="3"/>
        <v>#DIV/0!</v>
      </c>
      <c r="L5" s="16">
        <v>0</v>
      </c>
      <c r="M5" s="18" t="str">
        <f t="shared" si="6"/>
        <v>-</v>
      </c>
      <c r="N5" s="16">
        <v>236</v>
      </c>
      <c r="O5" s="19">
        <f t="shared" ref="O5:P5" si="13">D5/7</f>
        <v>0</v>
      </c>
      <c r="P5" s="19">
        <f t="shared" si="13"/>
        <v>0</v>
      </c>
      <c r="Q5" s="16" t="e">
        <f t="shared" si="8"/>
        <v>#DIV/0!</v>
      </c>
      <c r="R5" s="16"/>
      <c r="S5" s="20">
        <v>0.18430525557955299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0.54427083333333337</v>
      </c>
      <c r="AD5" s="24">
        <f t="shared" si="12"/>
        <v>0</v>
      </c>
      <c r="AE5" s="24">
        <v>-7.32</v>
      </c>
      <c r="AF5" s="24">
        <v>-10.25</v>
      </c>
      <c r="AG5" s="24">
        <v>0</v>
      </c>
    </row>
    <row r="6" spans="1:33" ht="15.75" customHeight="1">
      <c r="A6" s="2" t="s">
        <v>33</v>
      </c>
      <c r="B6" s="2"/>
      <c r="C6" s="15">
        <f t="shared" si="4"/>
        <v>24.99</v>
      </c>
      <c r="D6" s="16">
        <v>1</v>
      </c>
      <c r="E6" s="16">
        <v>0</v>
      </c>
      <c r="F6" s="15">
        <v>24.99</v>
      </c>
      <c r="G6" s="15">
        <v>0</v>
      </c>
      <c r="H6" s="17">
        <f t="shared" si="1"/>
        <v>0</v>
      </c>
      <c r="I6" s="17">
        <f t="shared" si="2"/>
        <v>0.10183510904361737</v>
      </c>
      <c r="J6" s="15">
        <f t="shared" si="5"/>
        <v>2.5448593749999979</v>
      </c>
      <c r="K6" s="15">
        <f t="shared" si="3"/>
        <v>2.5448593749999979</v>
      </c>
      <c r="L6" s="16">
        <v>14</v>
      </c>
      <c r="M6" s="18">
        <f t="shared" si="6"/>
        <v>7.1428571428571425E-2</v>
      </c>
      <c r="N6" s="16">
        <v>275</v>
      </c>
      <c r="O6" s="19">
        <f t="shared" ref="O6:P6" si="14">D6/7</f>
        <v>0.14285714285714285</v>
      </c>
      <c r="P6" s="19">
        <f t="shared" si="14"/>
        <v>0</v>
      </c>
      <c r="Q6" s="16">
        <f t="shared" si="8"/>
        <v>1925</v>
      </c>
      <c r="R6" s="16"/>
      <c r="S6" s="20">
        <v>0.16605972323379459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0.54427083333333337</v>
      </c>
      <c r="AD6" s="24">
        <f t="shared" si="12"/>
        <v>-1.1266406250000001</v>
      </c>
      <c r="AE6" s="24">
        <v>-7.32</v>
      </c>
      <c r="AF6" s="24">
        <v>-10.25</v>
      </c>
      <c r="AG6" s="24">
        <v>0</v>
      </c>
    </row>
    <row r="7" spans="1:33" ht="15.75" customHeight="1">
      <c r="A7" s="2" t="s">
        <v>34</v>
      </c>
      <c r="B7" s="2"/>
      <c r="C7" s="15" t="str">
        <f t="shared" si="4"/>
        <v xml:space="preserve"> - </v>
      </c>
      <c r="D7" s="16">
        <v>0</v>
      </c>
      <c r="E7" s="16">
        <v>0</v>
      </c>
      <c r="F7" s="15">
        <v>0</v>
      </c>
      <c r="G7" s="15">
        <v>0</v>
      </c>
      <c r="H7" s="17" t="e">
        <f t="shared" si="1"/>
        <v>#DIV/0!</v>
      </c>
      <c r="I7" s="17" t="e">
        <f t="shared" si="2"/>
        <v>#DIV/0!</v>
      </c>
      <c r="J7" s="15">
        <f t="shared" si="5"/>
        <v>0</v>
      </c>
      <c r="K7" s="15" t="e">
        <f t="shared" si="3"/>
        <v>#DIV/0!</v>
      </c>
      <c r="L7" s="16">
        <v>0</v>
      </c>
      <c r="M7" s="18" t="str">
        <f t="shared" si="6"/>
        <v>-</v>
      </c>
      <c r="N7" s="16">
        <v>273</v>
      </c>
      <c r="O7" s="19">
        <f t="shared" ref="O7:P7" si="15">D7/7</f>
        <v>0</v>
      </c>
      <c r="P7" s="19">
        <f t="shared" si="15"/>
        <v>0</v>
      </c>
      <c r="Q7" s="16" t="e">
        <f t="shared" si="8"/>
        <v>#DIV/0!</v>
      </c>
      <c r="R7" s="16"/>
      <c r="S7" s="20">
        <v>0.13114754098360659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0.54427083333333337</v>
      </c>
      <c r="AD7" s="24">
        <f t="shared" si="12"/>
        <v>0</v>
      </c>
      <c r="AE7" s="24">
        <v>-7.32</v>
      </c>
      <c r="AF7" s="24">
        <v>-10.25</v>
      </c>
      <c r="AG7" s="24">
        <v>0</v>
      </c>
    </row>
    <row r="8" spans="1:33" ht="15.75" customHeight="1">
      <c r="A8" s="2" t="s">
        <v>35</v>
      </c>
      <c r="B8" s="2"/>
      <c r="C8" s="15">
        <f t="shared" si="4"/>
        <v>24.99</v>
      </c>
      <c r="D8" s="16">
        <v>2</v>
      </c>
      <c r="E8" s="16">
        <v>0</v>
      </c>
      <c r="F8" s="15">
        <v>49.98</v>
      </c>
      <c r="G8" s="15">
        <v>0</v>
      </c>
      <c r="H8" s="17">
        <f t="shared" si="1"/>
        <v>0</v>
      </c>
      <c r="I8" s="17">
        <f t="shared" si="2"/>
        <v>0.10183510904361737</v>
      </c>
      <c r="J8" s="15">
        <f t="shared" si="5"/>
        <v>5.0897187499999959</v>
      </c>
      <c r="K8" s="15">
        <f t="shared" si="3"/>
        <v>2.5448593749999979</v>
      </c>
      <c r="L8" s="16">
        <v>9</v>
      </c>
      <c r="M8" s="18">
        <f t="shared" si="6"/>
        <v>0.22222222222222221</v>
      </c>
      <c r="N8" s="16">
        <v>278</v>
      </c>
      <c r="O8" s="19">
        <f t="shared" ref="O8:P8" si="16">D8/7</f>
        <v>0.2857142857142857</v>
      </c>
      <c r="P8" s="19">
        <f t="shared" si="16"/>
        <v>0</v>
      </c>
      <c r="Q8" s="16">
        <f t="shared" si="8"/>
        <v>973</v>
      </c>
      <c r="R8" s="16"/>
      <c r="S8" s="20">
        <v>6.2063615205585718E-2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0.54427083333333337</v>
      </c>
      <c r="AD8" s="24">
        <f t="shared" si="12"/>
        <v>-2.2532812500000001</v>
      </c>
      <c r="AE8" s="24">
        <v>-7.32</v>
      </c>
      <c r="AF8" s="24">
        <v>-10.25</v>
      </c>
      <c r="AG8" s="24">
        <v>0</v>
      </c>
    </row>
    <row r="9" spans="1:33" ht="15.75" customHeight="1">
      <c r="A9" s="2" t="s">
        <v>36</v>
      </c>
      <c r="B9" s="2"/>
      <c r="C9" s="15">
        <f t="shared" si="4"/>
        <v>24.99</v>
      </c>
      <c r="D9" s="16">
        <v>3</v>
      </c>
      <c r="E9" s="16">
        <v>0</v>
      </c>
      <c r="F9" s="15">
        <v>74.97</v>
      </c>
      <c r="G9" s="15">
        <v>0</v>
      </c>
      <c r="H9" s="17">
        <f t="shared" si="1"/>
        <v>0</v>
      </c>
      <c r="I9" s="17">
        <f t="shared" si="2"/>
        <v>0.10183510904361742</v>
      </c>
      <c r="J9" s="15">
        <f t="shared" si="5"/>
        <v>7.6345781249999982</v>
      </c>
      <c r="K9" s="15">
        <f t="shared" si="3"/>
        <v>2.5448593749999993</v>
      </c>
      <c r="L9" s="16">
        <v>17</v>
      </c>
      <c r="M9" s="18">
        <f t="shared" si="6"/>
        <v>0.17647058823529413</v>
      </c>
      <c r="N9" s="16">
        <v>161</v>
      </c>
      <c r="O9" s="19">
        <f t="shared" ref="O9:P9" si="17">D9/7</f>
        <v>0.42857142857142855</v>
      </c>
      <c r="P9" s="19">
        <f t="shared" si="17"/>
        <v>0</v>
      </c>
      <c r="Q9" s="16">
        <f t="shared" si="8"/>
        <v>375</v>
      </c>
      <c r="R9" s="16"/>
      <c r="S9" s="20">
        <v>6.3157894736842107E-2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0.54427083333333337</v>
      </c>
      <c r="AD9" s="24">
        <f t="shared" si="12"/>
        <v>-3.379921875</v>
      </c>
      <c r="AE9" s="24">
        <v>-7.32</v>
      </c>
      <c r="AF9" s="24">
        <v>-10.25</v>
      </c>
      <c r="AG9" s="24">
        <v>0</v>
      </c>
    </row>
    <row r="10" spans="1:33" ht="15.75" customHeight="1">
      <c r="A10" s="2" t="s">
        <v>37</v>
      </c>
      <c r="B10" s="2"/>
      <c r="C10" s="15">
        <f t="shared" si="4"/>
        <v>24.99</v>
      </c>
      <c r="D10" s="16">
        <v>1</v>
      </c>
      <c r="E10" s="16">
        <v>1</v>
      </c>
      <c r="F10" s="15">
        <v>24.99</v>
      </c>
      <c r="G10" s="15">
        <v>0</v>
      </c>
      <c r="H10" s="17">
        <f t="shared" si="1"/>
        <v>0</v>
      </c>
      <c r="I10" s="17">
        <f t="shared" si="2"/>
        <v>0.10183510904361737</v>
      </c>
      <c r="J10" s="15">
        <f t="shared" si="5"/>
        <v>2.5448593749999979</v>
      </c>
      <c r="K10" s="15">
        <f t="shared" si="3"/>
        <v>2.5448593749999979</v>
      </c>
      <c r="L10" s="16">
        <v>10</v>
      </c>
      <c r="M10" s="18">
        <f t="shared" si="6"/>
        <v>0.1</v>
      </c>
      <c r="N10" s="16">
        <v>160</v>
      </c>
      <c r="O10" s="19">
        <f t="shared" ref="O10:P10" si="18">D10/7</f>
        <v>0.14285714285714285</v>
      </c>
      <c r="P10" s="19">
        <f t="shared" si="18"/>
        <v>0.14285714285714285</v>
      </c>
      <c r="Q10" s="16">
        <f t="shared" si="8"/>
        <v>560</v>
      </c>
      <c r="R10" s="16"/>
      <c r="S10" s="20">
        <v>6.0176991150442477E-2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0.54427083333333337</v>
      </c>
      <c r="AD10" s="24">
        <f t="shared" si="12"/>
        <v>-1.1266406250000001</v>
      </c>
      <c r="AE10" s="24">
        <v>-7.32</v>
      </c>
      <c r="AF10" s="24">
        <v>-10.25</v>
      </c>
      <c r="AG10" s="24">
        <v>0</v>
      </c>
    </row>
    <row r="11" spans="1:33" ht="15.75" customHeight="1">
      <c r="A11" s="2" t="s">
        <v>38</v>
      </c>
      <c r="B11" s="2"/>
      <c r="C11" s="15">
        <f t="shared" si="4"/>
        <v>24.99</v>
      </c>
      <c r="D11" s="16">
        <v>2</v>
      </c>
      <c r="E11" s="16">
        <v>0</v>
      </c>
      <c r="F11" s="15">
        <v>49.98</v>
      </c>
      <c r="G11" s="15">
        <v>0</v>
      </c>
      <c r="H11" s="17">
        <f t="shared" si="1"/>
        <v>0</v>
      </c>
      <c r="I11" s="17">
        <f t="shared" si="2"/>
        <v>0.10183510904361737</v>
      </c>
      <c r="J11" s="15">
        <f t="shared" si="5"/>
        <v>5.0897187499999959</v>
      </c>
      <c r="K11" s="15">
        <f t="shared" si="3"/>
        <v>2.5448593749999979</v>
      </c>
      <c r="L11" s="16">
        <v>8</v>
      </c>
      <c r="M11" s="18">
        <f t="shared" si="6"/>
        <v>0.25</v>
      </c>
      <c r="N11" s="16">
        <v>158</v>
      </c>
      <c r="O11" s="19">
        <f t="shared" ref="O11:P11" si="19">D11/7</f>
        <v>0.2857142857142857</v>
      </c>
      <c r="P11" s="19">
        <f t="shared" si="19"/>
        <v>0</v>
      </c>
      <c r="Q11" s="16">
        <f t="shared" si="8"/>
        <v>553</v>
      </c>
      <c r="R11" s="16"/>
      <c r="S11" s="20">
        <v>6.4690026954177901E-2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0.54427083333333337</v>
      </c>
      <c r="AD11" s="24">
        <f t="shared" si="12"/>
        <v>-2.2532812500000001</v>
      </c>
      <c r="AE11" s="24">
        <v>-7.32</v>
      </c>
      <c r="AF11" s="24">
        <v>-10.25</v>
      </c>
      <c r="AG11" s="24">
        <v>0</v>
      </c>
    </row>
    <row r="12" spans="1:33" ht="15.75" customHeight="1">
      <c r="A12" s="2" t="s">
        <v>39</v>
      </c>
      <c r="B12" s="2"/>
      <c r="C12" s="15">
        <f t="shared" si="4"/>
        <v>24.99</v>
      </c>
      <c r="D12" s="16">
        <v>2</v>
      </c>
      <c r="E12" s="16">
        <v>0</v>
      </c>
      <c r="F12" s="15">
        <v>49.98</v>
      </c>
      <c r="G12" s="15">
        <v>0</v>
      </c>
      <c r="H12" s="17">
        <f t="shared" si="1"/>
        <v>0</v>
      </c>
      <c r="I12" s="17">
        <f t="shared" si="2"/>
        <v>0.10183510904361737</v>
      </c>
      <c r="J12" s="15">
        <f t="shared" si="5"/>
        <v>5.0897187499999959</v>
      </c>
      <c r="K12" s="15">
        <f t="shared" si="3"/>
        <v>2.5448593749999979</v>
      </c>
      <c r="L12" s="16">
        <v>6</v>
      </c>
      <c r="M12" s="18">
        <f t="shared" si="6"/>
        <v>0.33333333333333331</v>
      </c>
      <c r="N12" s="16">
        <v>155</v>
      </c>
      <c r="O12" s="19">
        <f t="shared" ref="O12:P12" si="20">D12/7</f>
        <v>0.2857142857142857</v>
      </c>
      <c r="P12" s="19">
        <f t="shared" si="20"/>
        <v>0</v>
      </c>
      <c r="Q12" s="16">
        <f t="shared" si="8"/>
        <v>542</v>
      </c>
      <c r="R12" s="16"/>
      <c r="S12" s="20">
        <v>6.5158371040723986E-2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0.54427083333333337</v>
      </c>
      <c r="AD12" s="24">
        <f t="shared" si="12"/>
        <v>-2.2532812500000001</v>
      </c>
      <c r="AE12" s="24">
        <v>-7.32</v>
      </c>
      <c r="AF12" s="24">
        <v>-10.25</v>
      </c>
      <c r="AG12" s="24">
        <v>0</v>
      </c>
    </row>
    <row r="13" spans="1:33" ht="15.75" customHeight="1">
      <c r="A13" s="2" t="s">
        <v>41</v>
      </c>
      <c r="B13" s="2"/>
      <c r="C13" s="15">
        <f t="shared" si="4"/>
        <v>24.99</v>
      </c>
      <c r="D13" s="16">
        <v>4</v>
      </c>
      <c r="E13" s="16">
        <v>0</v>
      </c>
      <c r="F13" s="15">
        <v>99.96</v>
      </c>
      <c r="G13" s="15">
        <v>0</v>
      </c>
      <c r="H13" s="17">
        <f t="shared" si="1"/>
        <v>0</v>
      </c>
      <c r="I13" s="17">
        <f t="shared" si="2"/>
        <v>0.10183510904361737</v>
      </c>
      <c r="J13" s="15">
        <f t="shared" si="5"/>
        <v>10.179437499999992</v>
      </c>
      <c r="K13" s="15">
        <f t="shared" si="3"/>
        <v>2.5448593749999979</v>
      </c>
      <c r="L13" s="16">
        <v>55</v>
      </c>
      <c r="M13" s="18">
        <f t="shared" si="6"/>
        <v>7.2727272727272724E-2</v>
      </c>
      <c r="N13" s="16">
        <v>152</v>
      </c>
      <c r="O13" s="19">
        <f t="shared" ref="O13:P13" si="21">D13/7</f>
        <v>0.5714285714285714</v>
      </c>
      <c r="P13" s="19">
        <f t="shared" si="21"/>
        <v>0</v>
      </c>
      <c r="Q13" s="16">
        <f t="shared" si="8"/>
        <v>266</v>
      </c>
      <c r="R13" s="16"/>
      <c r="S13" s="27">
        <v>7.8838174273858919E-2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0.54427083333333337</v>
      </c>
      <c r="AD13" s="24">
        <f t="shared" si="12"/>
        <v>-4.5065625000000002</v>
      </c>
      <c r="AE13" s="24">
        <v>-7.32</v>
      </c>
      <c r="AF13" s="24">
        <v>-10.25</v>
      </c>
      <c r="AG13" s="24">
        <v>0</v>
      </c>
    </row>
    <row r="14" spans="1:33" ht="15.75" customHeight="1">
      <c r="A14" s="2" t="s">
        <v>42</v>
      </c>
      <c r="B14" s="2"/>
      <c r="C14" s="15" t="str">
        <f t="shared" si="4"/>
        <v xml:space="preserve"> - </v>
      </c>
      <c r="D14" s="16">
        <v>0</v>
      </c>
      <c r="E14" s="16">
        <v>0</v>
      </c>
      <c r="F14" s="15">
        <v>0</v>
      </c>
      <c r="G14" s="15">
        <v>0</v>
      </c>
      <c r="H14" s="17" t="e">
        <f t="shared" si="1"/>
        <v>#DIV/0!</v>
      </c>
      <c r="I14" s="17" t="e">
        <f t="shared" si="2"/>
        <v>#DIV/0!</v>
      </c>
      <c r="J14" s="15">
        <f t="shared" si="5"/>
        <v>0</v>
      </c>
      <c r="K14" s="15" t="e">
        <f t="shared" si="3"/>
        <v>#DIV/0!</v>
      </c>
      <c r="L14" s="16">
        <v>0</v>
      </c>
      <c r="M14" s="18" t="str">
        <f t="shared" si="6"/>
        <v>-</v>
      </c>
      <c r="N14" s="16">
        <v>153</v>
      </c>
      <c r="O14" s="19">
        <f t="shared" ref="O14:P14" si="22">D14/7</f>
        <v>0</v>
      </c>
      <c r="P14" s="19">
        <f t="shared" si="22"/>
        <v>0</v>
      </c>
      <c r="Q14" s="16" t="e">
        <f t="shared" si="8"/>
        <v>#DIV/0!</v>
      </c>
      <c r="R14" s="16"/>
      <c r="S14" s="27">
        <v>7.7336197636949516E-2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0.54427083333333337</v>
      </c>
      <c r="AD14" s="24">
        <f t="shared" si="12"/>
        <v>0</v>
      </c>
      <c r="AE14" s="24">
        <v>-7.32</v>
      </c>
      <c r="AF14" s="24">
        <v>-10.25</v>
      </c>
      <c r="AG14" s="24">
        <v>0</v>
      </c>
    </row>
    <row r="15" spans="1:33" ht="15.75" customHeight="1">
      <c r="A15" s="2" t="s">
        <v>43</v>
      </c>
      <c r="B15" s="2"/>
      <c r="C15" s="15" t="str">
        <f t="shared" si="4"/>
        <v xml:space="preserve"> - </v>
      </c>
      <c r="D15" s="16">
        <v>0</v>
      </c>
      <c r="E15" s="16">
        <v>0</v>
      </c>
      <c r="F15" s="15">
        <v>0</v>
      </c>
      <c r="G15" s="15">
        <v>0</v>
      </c>
      <c r="H15" s="17" t="e">
        <f t="shared" si="1"/>
        <v>#DIV/0!</v>
      </c>
      <c r="I15" s="17" t="e">
        <f t="shared" si="2"/>
        <v>#DIV/0!</v>
      </c>
      <c r="J15" s="15">
        <f t="shared" si="5"/>
        <v>0</v>
      </c>
      <c r="K15" s="15" t="e">
        <f t="shared" si="3"/>
        <v>#DIV/0!</v>
      </c>
      <c r="L15" s="16">
        <v>0</v>
      </c>
      <c r="M15" s="18" t="str">
        <f t="shared" si="6"/>
        <v>-</v>
      </c>
      <c r="N15" s="16">
        <v>153</v>
      </c>
      <c r="O15" s="19">
        <f t="shared" ref="O15:P15" si="23">D15/7</f>
        <v>0</v>
      </c>
      <c r="P15" s="19">
        <f t="shared" si="23"/>
        <v>0</v>
      </c>
      <c r="Q15" s="16" t="e">
        <f t="shared" si="8"/>
        <v>#DIV/0!</v>
      </c>
      <c r="R15" s="16"/>
      <c r="S15" s="27">
        <v>7.7669902912621352E-2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0.54427083333333337</v>
      </c>
      <c r="AD15" s="24">
        <f t="shared" si="12"/>
        <v>0</v>
      </c>
      <c r="AE15" s="24">
        <v>-7.32</v>
      </c>
      <c r="AF15" s="24">
        <v>-10.25</v>
      </c>
      <c r="AG15" s="24">
        <v>0</v>
      </c>
    </row>
    <row r="16" spans="1:33" ht="15.75" customHeight="1">
      <c r="A16" s="2" t="s">
        <v>44</v>
      </c>
      <c r="B16" s="2"/>
      <c r="C16" s="15">
        <f t="shared" si="4"/>
        <v>24.99</v>
      </c>
      <c r="D16" s="16">
        <v>3</v>
      </c>
      <c r="E16" s="16">
        <v>0</v>
      </c>
      <c r="F16" s="15">
        <v>74.97</v>
      </c>
      <c r="G16" s="15">
        <v>0</v>
      </c>
      <c r="H16" s="17">
        <f t="shared" si="1"/>
        <v>0</v>
      </c>
      <c r="I16" s="17">
        <f t="shared" si="2"/>
        <v>0.10183510904361742</v>
      </c>
      <c r="J16" s="15">
        <f t="shared" si="5"/>
        <v>7.6345781249999982</v>
      </c>
      <c r="K16" s="15">
        <f t="shared" si="3"/>
        <v>2.5448593749999993</v>
      </c>
      <c r="L16" s="16">
        <v>11</v>
      </c>
      <c r="M16" s="18">
        <f t="shared" si="6"/>
        <v>0.27272727272727271</v>
      </c>
      <c r="N16" s="16">
        <v>150</v>
      </c>
      <c r="O16" s="19">
        <f t="shared" ref="O16:P16" si="24">D16/7</f>
        <v>0.42857142857142855</v>
      </c>
      <c r="P16" s="19">
        <f t="shared" si="24"/>
        <v>0</v>
      </c>
      <c r="Q16" s="16">
        <f t="shared" si="8"/>
        <v>350</v>
      </c>
      <c r="R16" s="16"/>
      <c r="S16" s="27">
        <v>7.4725274725274723E-2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0.54427083333333337</v>
      </c>
      <c r="AD16" s="24">
        <f t="shared" si="12"/>
        <v>-3.379921875</v>
      </c>
      <c r="AE16" s="24">
        <v>-7.32</v>
      </c>
      <c r="AF16" s="24">
        <v>-10.25</v>
      </c>
      <c r="AG16" s="24">
        <v>0</v>
      </c>
    </row>
    <row r="17" spans="1:33" ht="15.75" customHeight="1">
      <c r="A17" s="2" t="s">
        <v>45</v>
      </c>
      <c r="B17" s="2"/>
      <c r="C17" s="15" t="str">
        <f t="shared" si="4"/>
        <v xml:space="preserve"> - </v>
      </c>
      <c r="D17" s="16">
        <v>0</v>
      </c>
      <c r="E17" s="16">
        <v>125</v>
      </c>
      <c r="F17" s="15">
        <v>0</v>
      </c>
      <c r="G17" s="15">
        <v>0</v>
      </c>
      <c r="H17" s="17" t="e">
        <f t="shared" si="1"/>
        <v>#DIV/0!</v>
      </c>
      <c r="I17" s="17" t="e">
        <f t="shared" si="2"/>
        <v>#DIV/0!</v>
      </c>
      <c r="J17" s="15">
        <f t="shared" si="5"/>
        <v>0</v>
      </c>
      <c r="K17" s="15" t="e">
        <f t="shared" si="3"/>
        <v>#DIV/0!</v>
      </c>
      <c r="L17" s="16">
        <v>0</v>
      </c>
      <c r="M17" s="18" t="str">
        <f t="shared" si="6"/>
        <v>-</v>
      </c>
      <c r="N17" s="16">
        <v>146</v>
      </c>
      <c r="O17" s="19">
        <f t="shared" ref="O17:P17" si="25">D17/7</f>
        <v>0</v>
      </c>
      <c r="P17" s="19">
        <f t="shared" si="25"/>
        <v>17.857142857142858</v>
      </c>
      <c r="Q17" s="16">
        <f t="shared" si="8"/>
        <v>8</v>
      </c>
      <c r="R17" s="16"/>
      <c r="S17" s="27">
        <v>8.0178173719376397E-2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0.54427083333333337</v>
      </c>
      <c r="AD17" s="24">
        <f t="shared" si="12"/>
        <v>0</v>
      </c>
      <c r="AE17" s="24">
        <v>-7.32</v>
      </c>
      <c r="AF17" s="24">
        <v>-10.25</v>
      </c>
      <c r="AG17" s="24">
        <v>0</v>
      </c>
    </row>
    <row r="18" spans="1:33" ht="15.75" customHeight="1">
      <c r="A18" s="2" t="s">
        <v>46</v>
      </c>
      <c r="B18" s="2"/>
      <c r="C18" s="15" t="str">
        <f t="shared" si="4"/>
        <v xml:space="preserve"> - </v>
      </c>
      <c r="D18" s="16">
        <v>0</v>
      </c>
      <c r="E18" s="16">
        <v>0</v>
      </c>
      <c r="F18" s="15">
        <v>0</v>
      </c>
      <c r="G18" s="15">
        <v>0</v>
      </c>
      <c r="H18" s="17" t="e">
        <f t="shared" si="1"/>
        <v>#DIV/0!</v>
      </c>
      <c r="I18" s="17" t="e">
        <f t="shared" si="2"/>
        <v>#DIV/0!</v>
      </c>
      <c r="J18" s="15">
        <f t="shared" si="5"/>
        <v>0</v>
      </c>
      <c r="K18" s="15" t="e">
        <f t="shared" si="3"/>
        <v>#DIV/0!</v>
      </c>
      <c r="L18" s="16">
        <v>0</v>
      </c>
      <c r="M18" s="18" t="str">
        <f t="shared" si="6"/>
        <v>-</v>
      </c>
      <c r="N18" s="16">
        <v>136</v>
      </c>
      <c r="O18" s="19">
        <f t="shared" ref="O18:P18" si="26">D18/7</f>
        <v>0</v>
      </c>
      <c r="P18" s="19">
        <f t="shared" si="26"/>
        <v>0</v>
      </c>
      <c r="Q18" s="16" t="e">
        <f t="shared" si="8"/>
        <v>#DIV/0!</v>
      </c>
      <c r="R18" s="16"/>
      <c r="S18" s="27">
        <v>9.4612352168199743E-2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0.54427083333333337</v>
      </c>
      <c r="AD18" s="24">
        <f t="shared" si="12"/>
        <v>0</v>
      </c>
      <c r="AE18" s="24">
        <v>-7.32</v>
      </c>
      <c r="AF18" s="24">
        <v>-10.25</v>
      </c>
      <c r="AG18" s="24">
        <v>0</v>
      </c>
    </row>
    <row r="19" spans="1:33" ht="15.75" customHeight="1">
      <c r="A19" s="2" t="s">
        <v>47</v>
      </c>
      <c r="B19" s="2"/>
      <c r="C19" s="15">
        <f t="shared" si="4"/>
        <v>24.99</v>
      </c>
      <c r="D19" s="28">
        <v>3</v>
      </c>
      <c r="E19" s="16">
        <v>0</v>
      </c>
      <c r="F19" s="15">
        <v>74.97</v>
      </c>
      <c r="G19" s="15">
        <v>0</v>
      </c>
      <c r="H19" s="17">
        <f t="shared" si="1"/>
        <v>0</v>
      </c>
      <c r="I19" s="17">
        <f t="shared" ca="1" si="2"/>
        <v>0.10183510904361742</v>
      </c>
      <c r="J19" s="15">
        <f t="shared" ca="1" si="5"/>
        <v>7.6345781249999982</v>
      </c>
      <c r="K19" s="15">
        <f t="shared" ca="1" si="3"/>
        <v>2.5448593749999993</v>
      </c>
      <c r="L19" s="16">
        <v>15</v>
      </c>
      <c r="M19" s="18">
        <f t="shared" si="6"/>
        <v>0.2</v>
      </c>
      <c r="N19" s="16">
        <v>80</v>
      </c>
      <c r="O19" s="19">
        <f t="shared" ref="O19:P19" si="27">D19/7</f>
        <v>0.42857142857142855</v>
      </c>
      <c r="P19" s="19">
        <f t="shared" si="27"/>
        <v>0</v>
      </c>
      <c r="Q19" s="16">
        <f t="shared" si="8"/>
        <v>186</v>
      </c>
      <c r="R19" s="16"/>
      <c r="S19" s="27">
        <v>0.1104972375690608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0.54427083333333337</v>
      </c>
      <c r="AD19" s="24">
        <f t="shared" si="12"/>
        <v>-3.379921875</v>
      </c>
      <c r="AE19" s="24">
        <v>-7.32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SKUs!B2:BZ3000""),48,false),"""")*-1"),-10.25)</f>
        <v>-10.25</v>
      </c>
      <c r="AG19" s="24">
        <v>0</v>
      </c>
    </row>
    <row r="20" spans="1:33" ht="15.75" customHeight="1">
      <c r="A20" s="2" t="s">
        <v>48</v>
      </c>
      <c r="B20" s="2"/>
      <c r="C20" s="15">
        <f t="shared" si="4"/>
        <v>24.99</v>
      </c>
      <c r="D20" s="16">
        <v>2</v>
      </c>
      <c r="E20" s="16">
        <v>0</v>
      </c>
      <c r="F20" s="15">
        <v>49.98</v>
      </c>
      <c r="G20" s="15">
        <v>0</v>
      </c>
      <c r="H20" s="17">
        <f t="shared" si="1"/>
        <v>0</v>
      </c>
      <c r="I20" s="17">
        <f t="shared" si="2"/>
        <v>0.10183510904361737</v>
      </c>
      <c r="J20" s="15">
        <f t="shared" si="5"/>
        <v>5.0897187499999959</v>
      </c>
      <c r="K20" s="15">
        <f t="shared" si="3"/>
        <v>2.5448593749999979</v>
      </c>
      <c r="L20" s="16">
        <v>31</v>
      </c>
      <c r="M20" s="18">
        <f t="shared" si="6"/>
        <v>6.4516129032258063E-2</v>
      </c>
      <c r="N20" s="16">
        <v>74</v>
      </c>
      <c r="O20" s="19">
        <f t="shared" ref="O20:P20" si="28">D20/7</f>
        <v>0.2857142857142857</v>
      </c>
      <c r="P20" s="19">
        <f t="shared" si="28"/>
        <v>0</v>
      </c>
      <c r="Q20" s="16">
        <f t="shared" si="8"/>
        <v>259</v>
      </c>
      <c r="R20" s="16"/>
      <c r="S20" s="27">
        <v>0.12846715328467151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0.54427083333333337</v>
      </c>
      <c r="AD20" s="24">
        <f t="shared" si="12"/>
        <v>-2.2532812500000001</v>
      </c>
      <c r="AE20" s="24">
        <v>-7.32</v>
      </c>
      <c r="AF20" s="24">
        <v>-10.25</v>
      </c>
      <c r="AG20" s="24">
        <v>0</v>
      </c>
    </row>
    <row r="21" spans="1:33" ht="15.75" customHeight="1">
      <c r="A21" s="2" t="s">
        <v>49</v>
      </c>
      <c r="B21" s="2"/>
      <c r="C21" s="15">
        <f t="shared" si="4"/>
        <v>24.990000000000002</v>
      </c>
      <c r="D21" s="16">
        <v>7</v>
      </c>
      <c r="E21" s="16">
        <v>0</v>
      </c>
      <c r="F21" s="15">
        <v>174.93</v>
      </c>
      <c r="G21" s="15">
        <v>0</v>
      </c>
      <c r="H21" s="17">
        <f t="shared" si="1"/>
        <v>0</v>
      </c>
      <c r="I21" s="17">
        <f t="shared" si="2"/>
        <v>0.10183510904361751</v>
      </c>
      <c r="J21" s="15">
        <f t="shared" si="5"/>
        <v>17.81401562500001</v>
      </c>
      <c r="K21" s="15">
        <f t="shared" si="3"/>
        <v>2.5448593750000015</v>
      </c>
      <c r="L21" s="16">
        <v>25</v>
      </c>
      <c r="M21" s="18">
        <f t="shared" si="6"/>
        <v>0.28000000000000003</v>
      </c>
      <c r="N21" s="16">
        <v>58</v>
      </c>
      <c r="O21" s="19">
        <f t="shared" ref="O21:P21" si="29">D21/7</f>
        <v>1</v>
      </c>
      <c r="P21" s="19">
        <f t="shared" si="29"/>
        <v>0</v>
      </c>
      <c r="Q21" s="16">
        <f t="shared" si="8"/>
        <v>58</v>
      </c>
      <c r="R21" s="16"/>
      <c r="S21" s="27">
        <v>0.15128593040847199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0.54427083333333337</v>
      </c>
      <c r="AD21" s="24">
        <f t="shared" si="12"/>
        <v>-7.8864843750000002</v>
      </c>
      <c r="AE21" s="24">
        <v>-7.32</v>
      </c>
      <c r="AF21" s="24">
        <v>-10.25</v>
      </c>
      <c r="AG21" s="24">
        <v>0</v>
      </c>
    </row>
    <row r="22" spans="1:33" ht="15.75" customHeight="1">
      <c r="A22" s="2" t="s">
        <v>50</v>
      </c>
      <c r="B22" s="2"/>
      <c r="C22" s="15">
        <f t="shared" si="4"/>
        <v>24.99</v>
      </c>
      <c r="D22" s="16">
        <v>3</v>
      </c>
      <c r="E22" s="16">
        <v>0</v>
      </c>
      <c r="F22" s="15">
        <v>74.97</v>
      </c>
      <c r="G22" s="15">
        <v>0</v>
      </c>
      <c r="H22" s="17">
        <f t="shared" si="1"/>
        <v>0</v>
      </c>
      <c r="I22" s="17">
        <f t="shared" ca="1" si="2"/>
        <v>0.10183510904361742</v>
      </c>
      <c r="J22" s="15">
        <f t="shared" ca="1" si="5"/>
        <v>7.6345781249999982</v>
      </c>
      <c r="K22" s="15">
        <f t="shared" ca="1" si="3"/>
        <v>2.5448593749999993</v>
      </c>
      <c r="L22" s="16">
        <v>13</v>
      </c>
      <c r="M22" s="18">
        <f t="shared" si="6"/>
        <v>0.23076923076923078</v>
      </c>
      <c r="N22" s="16">
        <v>50</v>
      </c>
      <c r="O22" s="19">
        <f t="shared" ref="O22:P22" si="30">D22/7</f>
        <v>0.42857142857142855</v>
      </c>
      <c r="P22" s="19">
        <f t="shared" si="30"/>
        <v>0</v>
      </c>
      <c r="Q22" s="16">
        <f t="shared" si="8"/>
        <v>116</v>
      </c>
      <c r="R22" s="16"/>
      <c r="S22" s="27">
        <v>0.1980952380952381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0.54427083333333337</v>
      </c>
      <c r="AD22" s="24">
        <f t="shared" si="12"/>
        <v>-3.379921875</v>
      </c>
      <c r="AE22" s="24">
        <v>-7.32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SKUs!B2:BZ3000""),48,false),"""")*-1"),-10.25)</f>
        <v>-10.25</v>
      </c>
      <c r="AG22" s="24">
        <v>0</v>
      </c>
    </row>
    <row r="23" spans="1:33" ht="15.75" customHeight="1">
      <c r="A23" s="2" t="s">
        <v>51</v>
      </c>
      <c r="B23" s="2"/>
      <c r="C23" s="15" t="str">
        <f t="shared" si="4"/>
        <v xml:space="preserve"> - </v>
      </c>
      <c r="D23" s="16">
        <v>0</v>
      </c>
      <c r="E23" s="16">
        <v>0</v>
      </c>
      <c r="F23" s="15">
        <v>0</v>
      </c>
      <c r="G23" s="15">
        <v>0</v>
      </c>
      <c r="H23" s="17" t="e">
        <f t="shared" si="1"/>
        <v>#DIV/0!</v>
      </c>
      <c r="I23" s="17" t="e">
        <f t="shared" si="2"/>
        <v>#DIV/0!</v>
      </c>
      <c r="J23" s="15">
        <f t="shared" si="5"/>
        <v>0</v>
      </c>
      <c r="K23" s="15" t="e">
        <f t="shared" si="3"/>
        <v>#DIV/0!</v>
      </c>
      <c r="L23" s="16">
        <v>0</v>
      </c>
      <c r="M23" s="18" t="str">
        <f t="shared" si="6"/>
        <v>-</v>
      </c>
      <c r="N23" s="16">
        <v>44</v>
      </c>
      <c r="O23" s="19">
        <f t="shared" ref="O23:P23" si="31">D23/7</f>
        <v>0</v>
      </c>
      <c r="P23" s="19">
        <f t="shared" si="31"/>
        <v>0</v>
      </c>
      <c r="Q23" s="16" t="e">
        <f t="shared" si="8"/>
        <v>#DIV/0!</v>
      </c>
      <c r="R23" s="16"/>
      <c r="S23" s="27">
        <v>0.2125984251968504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0.54427083333333337</v>
      </c>
      <c r="AD23" s="24">
        <f t="shared" si="12"/>
        <v>0</v>
      </c>
      <c r="AE23" s="24">
        <v>-7.32</v>
      </c>
      <c r="AF23" s="24">
        <v>-10.25</v>
      </c>
      <c r="AG23" s="24">
        <v>0</v>
      </c>
    </row>
    <row r="24" spans="1:33" ht="15.75" customHeight="1">
      <c r="A24" s="2" t="s">
        <v>52</v>
      </c>
      <c r="B24" s="2"/>
      <c r="C24" s="15">
        <f t="shared" si="4"/>
        <v>24.99</v>
      </c>
      <c r="D24" s="16">
        <v>2</v>
      </c>
      <c r="E24" s="16">
        <v>0</v>
      </c>
      <c r="F24" s="15">
        <v>49.98</v>
      </c>
      <c r="G24" s="15">
        <v>0</v>
      </c>
      <c r="H24" s="17">
        <f t="shared" si="1"/>
        <v>0</v>
      </c>
      <c r="I24" s="17">
        <f t="shared" si="2"/>
        <v>0.11944215186074424</v>
      </c>
      <c r="J24" s="15">
        <f t="shared" si="5"/>
        <v>5.9697187499999966</v>
      </c>
      <c r="K24" s="15">
        <f t="shared" si="3"/>
        <v>2.9848593749999983</v>
      </c>
      <c r="L24" s="16">
        <v>19</v>
      </c>
      <c r="M24" s="18">
        <f t="shared" si="6"/>
        <v>0.10526315789473684</v>
      </c>
      <c r="N24" s="16">
        <v>33</v>
      </c>
      <c r="O24" s="19">
        <f t="shared" ref="O24:P24" si="32">D24/7</f>
        <v>0.2857142857142857</v>
      </c>
      <c r="P24" s="19">
        <f t="shared" si="32"/>
        <v>0</v>
      </c>
      <c r="Q24" s="16">
        <f t="shared" si="8"/>
        <v>115</v>
      </c>
      <c r="R24" s="16"/>
      <c r="S24" s="27">
        <v>0.24545454545454551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0.54427083333333337</v>
      </c>
      <c r="AD24" s="24">
        <f t="shared" si="12"/>
        <v>-2.2532812500000001</v>
      </c>
      <c r="AE24" s="24">
        <v>-6.88</v>
      </c>
      <c r="AF24" s="24">
        <v>-10.25</v>
      </c>
      <c r="AG24" s="24">
        <v>0</v>
      </c>
    </row>
    <row r="25" spans="1:33" ht="15.75" customHeight="1">
      <c r="A25" s="2" t="s">
        <v>54</v>
      </c>
      <c r="B25" s="2"/>
      <c r="C25" s="15">
        <f t="shared" si="4"/>
        <v>24.99</v>
      </c>
      <c r="D25" s="16">
        <v>8</v>
      </c>
      <c r="E25" s="16">
        <v>0</v>
      </c>
      <c r="F25" s="15">
        <v>199.92</v>
      </c>
      <c r="G25" s="15">
        <v>0</v>
      </c>
      <c r="H25" s="17">
        <f t="shared" si="1"/>
        <v>0</v>
      </c>
      <c r="I25" s="17">
        <f t="shared" si="2"/>
        <v>0.11944215186074424</v>
      </c>
      <c r="J25" s="15">
        <f t="shared" si="5"/>
        <v>23.878874999999987</v>
      </c>
      <c r="K25" s="15">
        <f t="shared" si="3"/>
        <v>2.9848593749999983</v>
      </c>
      <c r="L25" s="16">
        <v>21</v>
      </c>
      <c r="M25" s="18">
        <f t="shared" si="6"/>
        <v>0.38095238095238093</v>
      </c>
      <c r="N25" s="16">
        <v>22</v>
      </c>
      <c r="O25" s="19">
        <f t="shared" ref="O25:P25" si="33">D25/7</f>
        <v>1.1428571428571428</v>
      </c>
      <c r="P25" s="19">
        <f t="shared" si="33"/>
        <v>0</v>
      </c>
      <c r="Q25" s="16">
        <f t="shared" si="8"/>
        <v>19</v>
      </c>
      <c r="R25" s="16"/>
      <c r="S25" s="27">
        <v>0.30992736077481842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0.54427083333333337</v>
      </c>
      <c r="AD25" s="24">
        <f t="shared" si="12"/>
        <v>-9.0131250000000005</v>
      </c>
      <c r="AE25" s="24">
        <v>-6.88</v>
      </c>
      <c r="AF25" s="24">
        <v>-10.25</v>
      </c>
      <c r="AG25" s="24">
        <v>0</v>
      </c>
    </row>
    <row r="26" spans="1:33" ht="15.75" customHeight="1">
      <c r="A26" s="2" t="s">
        <v>55</v>
      </c>
      <c r="B26" s="2"/>
      <c r="C26" s="15">
        <f t="shared" si="4"/>
        <v>24.99</v>
      </c>
      <c r="D26" s="16">
        <v>3</v>
      </c>
      <c r="E26" s="16">
        <v>0</v>
      </c>
      <c r="F26" s="15">
        <v>74.97</v>
      </c>
      <c r="G26" s="15">
        <v>0</v>
      </c>
      <c r="H26" s="17">
        <f t="shared" si="1"/>
        <v>0</v>
      </c>
      <c r="I26" s="17">
        <f t="shared" si="2"/>
        <v>0.11944215186074426</v>
      </c>
      <c r="J26" s="15">
        <f t="shared" si="5"/>
        <v>8.9545781249999976</v>
      </c>
      <c r="K26" s="15">
        <f t="shared" si="3"/>
        <v>2.9848593749999992</v>
      </c>
      <c r="L26" s="16">
        <v>20</v>
      </c>
      <c r="M26" s="18">
        <f t="shared" si="6"/>
        <v>0.15</v>
      </c>
      <c r="N26" s="16">
        <v>15</v>
      </c>
      <c r="O26" s="19">
        <f t="shared" ref="O26:P26" si="34">D26/7</f>
        <v>0.42857142857142855</v>
      </c>
      <c r="P26" s="19">
        <f t="shared" si="34"/>
        <v>0</v>
      </c>
      <c r="Q26" s="16">
        <f t="shared" si="8"/>
        <v>35</v>
      </c>
      <c r="R26" s="16"/>
      <c r="S26" s="27">
        <v>0.33066666666666672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0.54427083333333337</v>
      </c>
      <c r="AD26" s="24">
        <f t="shared" si="12"/>
        <v>-3.379921875</v>
      </c>
      <c r="AE26" s="24">
        <v>-6.88</v>
      </c>
      <c r="AF26" s="24">
        <v>-10.25</v>
      </c>
      <c r="AG26" s="24">
        <v>0</v>
      </c>
    </row>
    <row r="27" spans="1:33" ht="15.75" customHeight="1">
      <c r="A27" s="2" t="s">
        <v>56</v>
      </c>
      <c r="B27" s="2"/>
      <c r="C27" s="15">
        <f t="shared" si="4"/>
        <v>24.99</v>
      </c>
      <c r="D27" s="16">
        <v>4</v>
      </c>
      <c r="E27" s="16">
        <v>0</v>
      </c>
      <c r="F27" s="15">
        <v>99.96</v>
      </c>
      <c r="G27" s="15">
        <v>0</v>
      </c>
      <c r="H27" s="17">
        <f t="shared" si="1"/>
        <v>0</v>
      </c>
      <c r="I27" s="17">
        <f t="shared" si="2"/>
        <v>0.11944215186074424</v>
      </c>
      <c r="J27" s="15">
        <f t="shared" si="5"/>
        <v>11.939437499999993</v>
      </c>
      <c r="K27" s="15">
        <f t="shared" si="3"/>
        <v>2.9848593749999983</v>
      </c>
      <c r="L27" s="16">
        <v>17</v>
      </c>
      <c r="M27" s="18">
        <f t="shared" si="6"/>
        <v>0.23529411764705882</v>
      </c>
      <c r="N27" s="16">
        <v>7</v>
      </c>
      <c r="O27" s="19">
        <f t="shared" ref="O27:P27" si="35">D27/7</f>
        <v>0.5714285714285714</v>
      </c>
      <c r="P27" s="19">
        <f t="shared" si="35"/>
        <v>0</v>
      </c>
      <c r="Q27" s="16">
        <f t="shared" si="8"/>
        <v>12</v>
      </c>
      <c r="R27" s="16"/>
      <c r="S27" s="27">
        <v>0.38202247191011229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0.54427083333333337</v>
      </c>
      <c r="AD27" s="24">
        <f t="shared" si="12"/>
        <v>-4.5065625000000002</v>
      </c>
      <c r="AE27" s="24">
        <v>-6.88</v>
      </c>
      <c r="AF27" s="24">
        <v>-10.25</v>
      </c>
      <c r="AG27" s="24">
        <v>0</v>
      </c>
    </row>
    <row r="28" spans="1:33" ht="15.75" customHeight="1">
      <c r="A28" s="2" t="s">
        <v>57</v>
      </c>
      <c r="B28" s="2"/>
      <c r="C28" s="15">
        <f t="shared" si="4"/>
        <v>24.99</v>
      </c>
      <c r="D28" s="16">
        <v>1</v>
      </c>
      <c r="E28" s="16">
        <v>0</v>
      </c>
      <c r="F28" s="15">
        <v>24.99</v>
      </c>
      <c r="G28" s="15">
        <v>0</v>
      </c>
      <c r="H28" s="17">
        <f t="shared" si="1"/>
        <v>0</v>
      </c>
      <c r="I28" s="17">
        <f t="shared" si="2"/>
        <v>0.11944215186074424</v>
      </c>
      <c r="J28" s="15">
        <f t="shared" si="5"/>
        <v>2.9848593749999983</v>
      </c>
      <c r="K28" s="15">
        <f t="shared" si="3"/>
        <v>2.9848593749999983</v>
      </c>
      <c r="L28" s="16">
        <v>18</v>
      </c>
      <c r="M28" s="18">
        <f t="shared" si="6"/>
        <v>5.5555555555555552E-2</v>
      </c>
      <c r="N28" s="16">
        <v>6</v>
      </c>
      <c r="O28" s="19">
        <f t="shared" ref="O28:P28" si="36">D28/7</f>
        <v>0.14285714285714285</v>
      </c>
      <c r="P28" s="19">
        <f t="shared" si="36"/>
        <v>0</v>
      </c>
      <c r="Q28" s="16">
        <f t="shared" si="8"/>
        <v>42</v>
      </c>
      <c r="R28" s="16"/>
      <c r="S28" s="27">
        <v>0.47368421052631582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0.54427083333333337</v>
      </c>
      <c r="AD28" s="24">
        <f t="shared" si="12"/>
        <v>-1.1266406250000001</v>
      </c>
      <c r="AE28" s="24">
        <v>-6.88</v>
      </c>
      <c r="AF28" s="24">
        <v>-10.25</v>
      </c>
      <c r="AG28" s="24">
        <v>0</v>
      </c>
    </row>
    <row r="29" spans="1:33" ht="15.75" customHeight="1">
      <c r="A29" s="2" t="s">
        <v>58</v>
      </c>
      <c r="B29" s="2"/>
      <c r="C29" s="15">
        <f t="shared" si="4"/>
        <v>24.99</v>
      </c>
      <c r="D29" s="16">
        <v>2</v>
      </c>
      <c r="E29" s="16">
        <v>0</v>
      </c>
      <c r="F29" s="15">
        <v>49.98</v>
      </c>
      <c r="G29" s="15">
        <v>0</v>
      </c>
      <c r="H29" s="17">
        <f t="shared" si="1"/>
        <v>0</v>
      </c>
      <c r="I29" s="17">
        <f t="shared" si="2"/>
        <v>0.11944215186074424</v>
      </c>
      <c r="J29" s="15">
        <f t="shared" si="5"/>
        <v>5.9697187499999966</v>
      </c>
      <c r="K29" s="15">
        <f t="shared" si="3"/>
        <v>2.9848593749999983</v>
      </c>
      <c r="L29" s="16">
        <v>23</v>
      </c>
      <c r="M29" s="18">
        <f t="shared" si="6"/>
        <v>8.6956521739130432E-2</v>
      </c>
      <c r="N29" s="16">
        <v>4</v>
      </c>
      <c r="O29" s="19">
        <f t="shared" ref="O29:P29" si="37">D29/7</f>
        <v>0.2857142857142857</v>
      </c>
      <c r="P29" s="19">
        <f t="shared" si="37"/>
        <v>0</v>
      </c>
      <c r="Q29" s="16">
        <f t="shared" si="8"/>
        <v>14</v>
      </c>
      <c r="R29" s="16"/>
      <c r="S29" s="27">
        <v>0.52238805970149249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0.54427083333333337</v>
      </c>
      <c r="AD29" s="24">
        <f t="shared" si="12"/>
        <v>-2.2532812500000001</v>
      </c>
      <c r="AE29" s="24">
        <v>-6.88</v>
      </c>
      <c r="AF29" s="24">
        <v>-10.25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2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0.5957446808510638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0.54427083333333337</v>
      </c>
      <c r="AD30" s="24">
        <f t="shared" si="12"/>
        <v>0</v>
      </c>
      <c r="AE30" s="24">
        <v>-6.88</v>
      </c>
      <c r="AF30" s="24">
        <v>-10.25</v>
      </c>
      <c r="AG30" s="24">
        <v>0</v>
      </c>
    </row>
    <row r="31" spans="1:33" ht="15.75" customHeight="1">
      <c r="A31" s="2" t="s">
        <v>128</v>
      </c>
      <c r="B31" s="2"/>
      <c r="C31" s="35" t="str">
        <f t="shared" si="4"/>
        <v xml:space="preserve"> - </v>
      </c>
      <c r="D31" s="16">
        <v>0</v>
      </c>
      <c r="E31" s="16">
        <v>0</v>
      </c>
      <c r="F31" s="15">
        <v>0</v>
      </c>
      <c r="G31" s="15">
        <v>0</v>
      </c>
      <c r="H31" s="17" t="e">
        <f t="shared" ref="H31" si="39">G31/F31*-1</f>
        <v>#DIV/0!</v>
      </c>
      <c r="I31" s="17" t="e">
        <f t="shared" ref="I31" si="40">J31/F31</f>
        <v>#DIV/0!</v>
      </c>
      <c r="J31" s="35">
        <f t="shared" ref="J31" si="41">F31*0.85+G31+AF31*D31+D31*AE31+AG31+AD31</f>
        <v>0</v>
      </c>
      <c r="K31" s="35" t="e">
        <f t="shared" ref="K31" si="42">J31/D31</f>
        <v>#DIV/0!</v>
      </c>
      <c r="L31" s="16">
        <v>0</v>
      </c>
      <c r="M31" s="18" t="str">
        <f t="shared" si="6"/>
        <v>-</v>
      </c>
      <c r="N31" s="16">
        <v>2</v>
      </c>
      <c r="O31" s="19">
        <f t="shared" ref="O31" si="43">D31/7</f>
        <v>0</v>
      </c>
      <c r="P31" s="19">
        <f t="shared" ref="P31" si="44">E31/7</f>
        <v>0</v>
      </c>
      <c r="Q31" s="16" t="e">
        <f t="shared" ref="Q31" si="45">ROUNDDOWN(N31/(O31+P31),0)</f>
        <v>#DIV/0!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0.68627450980392157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0.54427083333333337</v>
      </c>
      <c r="AD31" s="24">
        <f t="shared" si="12"/>
        <v>0</v>
      </c>
      <c r="AE31" s="24">
        <v>-6.88</v>
      </c>
      <c r="AF31" s="24">
        <v>-10.25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IFERROR(__xludf.DUMMYFUNCTION("IFERROR(VLOOKUP(B2,IMPORTRANGE(""https://docs.google.com/spreadsheets/d/1V-qh4gaE8Fnon_cFgLuR_3iyE-fuVbrHr9YQylaPLK4/edit#gid=0"",""Sheet1!A2:F100""),2,FALSE),"""")"),"Medium Size Consumer")</f>
        <v>Medium Size Consumer</v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IFERROR(__xludf.DUMMYFUNCTION("IFERROR(VLOOKUP(B2,IMPORTRANGE(""https://docs.google.com/spreadsheets/d/1V-qh4gaE8Fnon_cFgLuR_3iyE-fuVbrHr9YQylaPLK4/edit?usp=sharing"",""Sheet1!A1:AA1000""),3,FALSE),"""")"),"B08BLP596Y")</f>
        <v>B08BLP596Y</v>
      </c>
      <c r="B2" s="4" t="s">
        <v>126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18.282352941176473</v>
      </c>
      <c r="D3" s="6">
        <f>SUM(D4:D99766)</f>
        <v>56</v>
      </c>
      <c r="E3" s="6"/>
      <c r="F3" s="5">
        <f t="shared" ref="F3:G3" si="0">SUM(F4:F99766)</f>
        <v>917.49000000000024</v>
      </c>
      <c r="G3" s="5">
        <f t="shared" si="0"/>
        <v>-8.1100000000000012</v>
      </c>
      <c r="H3" s="7">
        <f t="shared" ref="H3:H30" si="1">G3/F3*-1</f>
        <v>8.8393333987291413E-3</v>
      </c>
      <c r="I3" s="7">
        <f t="shared" ref="I3:I30" ca="1" si="2">J3/F3</f>
        <v>-0.1595348478421201</v>
      </c>
      <c r="J3" s="5">
        <f ca="1">SUM(J4:J99766)</f>
        <v>-146.37162754666682</v>
      </c>
      <c r="K3" s="5">
        <f t="shared" ref="K3:K30" ca="1" si="3">J3/D3</f>
        <v>-2.613779063333336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SKUs!B2:BZ3000""),48,FALSE),"""")*-1"),-8.96)</f>
        <v>-8.9600000000000009</v>
      </c>
      <c r="AG3" s="14">
        <f>SUM(AG4:AG99766)</f>
        <v>0</v>
      </c>
    </row>
    <row r="4" spans="1:33" ht="15.75" customHeight="1">
      <c r="A4" s="2" t="s">
        <v>31</v>
      </c>
      <c r="B4" s="2"/>
      <c r="C4" s="15">
        <f t="shared" ref="C4:C31" si="4">IFERROR(F4/D4," - ")</f>
        <v>17.989999999999998</v>
      </c>
      <c r="D4" s="16">
        <v>6</v>
      </c>
      <c r="E4" s="16">
        <v>0</v>
      </c>
      <c r="F4" s="15">
        <v>107.94</v>
      </c>
      <c r="G4" s="15">
        <v>-8.1100000000000012</v>
      </c>
      <c r="H4" s="17">
        <f t="shared" si="1"/>
        <v>7.5134333889197713E-2</v>
      </c>
      <c r="I4" s="17">
        <f t="shared" si="2"/>
        <v>-0.13640262534741532</v>
      </c>
      <c r="J4" s="15">
        <f t="shared" ref="J4:J30" si="5">F4*0.85+G4+AF4*D4+D4*AE4+AG4+AD4</f>
        <v>-14.723299380000009</v>
      </c>
      <c r="K4" s="15">
        <f t="shared" si="3"/>
        <v>-2.4538832300000015</v>
      </c>
      <c r="L4" s="16">
        <v>19</v>
      </c>
      <c r="M4" s="18">
        <f t="shared" ref="M4:M31" si="6">IFERROR(D4/L4,"-")</f>
        <v>0.31578947368421051</v>
      </c>
      <c r="N4" s="16">
        <v>214</v>
      </c>
      <c r="O4" s="19">
        <f t="shared" ref="O4:P4" si="7">D4/7</f>
        <v>0.8571428571428571</v>
      </c>
      <c r="P4" s="19">
        <f t="shared" si="7"/>
        <v>0</v>
      </c>
      <c r="Q4" s="16">
        <f t="shared" ref="Q4:Q30" si="8">ROUNDDOWN(N4/(O4+P4),0)</f>
        <v>249</v>
      </c>
      <c r="R4" s="16"/>
      <c r="S4" s="20">
        <v>0.143057503506311</v>
      </c>
      <c r="T4" s="2"/>
      <c r="U4" s="21"/>
      <c r="V4" s="22"/>
      <c r="W4" s="2">
        <v>0</v>
      </c>
      <c r="X4" s="23">
        <f t="shared" ref="X4:X30" si="9">IFERROR(W4/D4,0)</f>
        <v>0</v>
      </c>
      <c r="Y4" s="24">
        <f t="shared" ref="Y4:Y30" si="10">IFERROR(G4/(W4+Z4)*-1,0)</f>
        <v>0</v>
      </c>
      <c r="Z4" s="2">
        <v>0</v>
      </c>
      <c r="AA4" s="2" t="s">
        <v>40</v>
      </c>
      <c r="AB4" s="25">
        <f t="shared" ref="AB4:AB31" si="11">IF(OR(AA4="UsLargeStandardSize",AA4="UsSmallStandardSize"),-0.69,-0.48)</f>
        <v>-0.69</v>
      </c>
      <c r="AC4" s="26">
        <v>0.42208529629629638</v>
      </c>
      <c r="AD4" s="24">
        <f t="shared" ref="AD4:AD31" si="12">IFERROR(AB4*AC4*D4*3,0)</f>
        <v>-5.2422993800000004</v>
      </c>
      <c r="AE4" s="24">
        <v>-6.56</v>
      </c>
      <c r="AF4" s="24">
        <v>-8.9600000000000009</v>
      </c>
      <c r="AG4" s="24">
        <v>0</v>
      </c>
    </row>
    <row r="5" spans="1:33" ht="15.75" customHeight="1">
      <c r="A5" s="2" t="s">
        <v>32</v>
      </c>
      <c r="B5" s="2"/>
      <c r="C5" s="15">
        <f t="shared" si="4"/>
        <v>5.9966666666666661</v>
      </c>
      <c r="D5" s="16">
        <v>6</v>
      </c>
      <c r="E5" s="16">
        <v>0</v>
      </c>
      <c r="F5" s="15">
        <v>35.979999999999997</v>
      </c>
      <c r="G5" s="15">
        <v>0</v>
      </c>
      <c r="H5" s="17">
        <f t="shared" si="1"/>
        <v>0</v>
      </c>
      <c r="I5" s="17">
        <f t="shared" si="2"/>
        <v>-1.8838048743746532</v>
      </c>
      <c r="J5" s="15">
        <f t="shared" si="5"/>
        <v>-67.779299380000012</v>
      </c>
      <c r="K5" s="15">
        <f t="shared" si="3"/>
        <v>-11.296549896666669</v>
      </c>
      <c r="L5" s="16">
        <v>18</v>
      </c>
      <c r="M5" s="18">
        <f t="shared" si="6"/>
        <v>0.33333333333333331</v>
      </c>
      <c r="N5" s="16">
        <v>209</v>
      </c>
      <c r="O5" s="19">
        <f t="shared" ref="O5:P5" si="13">D5/7</f>
        <v>0.8571428571428571</v>
      </c>
      <c r="P5" s="19">
        <f t="shared" si="13"/>
        <v>0</v>
      </c>
      <c r="Q5" s="16">
        <f t="shared" si="8"/>
        <v>243</v>
      </c>
      <c r="R5" s="16"/>
      <c r="S5" s="20">
        <v>0.153623188405797</v>
      </c>
      <c r="T5" s="2"/>
      <c r="U5" s="21"/>
      <c r="V5" s="22"/>
      <c r="W5" s="2">
        <v>0</v>
      </c>
      <c r="X5" s="23">
        <f t="shared" si="9"/>
        <v>0</v>
      </c>
      <c r="Y5" s="24">
        <f t="shared" si="10"/>
        <v>0</v>
      </c>
      <c r="Z5" s="2">
        <v>0</v>
      </c>
      <c r="AA5" s="2" t="s">
        <v>40</v>
      </c>
      <c r="AB5" s="25">
        <f t="shared" si="11"/>
        <v>-0.69</v>
      </c>
      <c r="AC5" s="26">
        <v>0.42208529629629638</v>
      </c>
      <c r="AD5" s="24">
        <f t="shared" si="12"/>
        <v>-5.2422993800000004</v>
      </c>
      <c r="AE5" s="24">
        <v>-6.56</v>
      </c>
      <c r="AF5" s="24">
        <v>-8.9600000000000009</v>
      </c>
      <c r="AG5" s="24">
        <v>0</v>
      </c>
    </row>
    <row r="6" spans="1:33" ht="15.75" customHeight="1">
      <c r="A6" s="2" t="s">
        <v>33</v>
      </c>
      <c r="B6" s="2"/>
      <c r="C6" s="15">
        <f t="shared" si="4"/>
        <v>17.989999999999998</v>
      </c>
      <c r="D6" s="16">
        <v>5</v>
      </c>
      <c r="E6" s="16">
        <v>0</v>
      </c>
      <c r="F6" s="15">
        <v>89.949999999999989</v>
      </c>
      <c r="G6" s="15">
        <v>0</v>
      </c>
      <c r="H6" s="17">
        <f t="shared" si="1"/>
        <v>0</v>
      </c>
      <c r="I6" s="17">
        <f t="shared" si="2"/>
        <v>-6.1268291458217751E-2</v>
      </c>
      <c r="J6" s="15">
        <f t="shared" si="5"/>
        <v>-5.5110828166666863</v>
      </c>
      <c r="K6" s="15">
        <f t="shared" si="3"/>
        <v>-1.1022165633333372</v>
      </c>
      <c r="L6" s="16">
        <v>13</v>
      </c>
      <c r="M6" s="18">
        <f t="shared" si="6"/>
        <v>0.38461538461538464</v>
      </c>
      <c r="N6" s="16">
        <v>194</v>
      </c>
      <c r="O6" s="19">
        <f t="shared" ref="O6:P6" si="14">D6/7</f>
        <v>0.7142857142857143</v>
      </c>
      <c r="P6" s="19">
        <f t="shared" si="14"/>
        <v>0</v>
      </c>
      <c r="Q6" s="16">
        <f t="shared" si="8"/>
        <v>271</v>
      </c>
      <c r="R6" s="16"/>
      <c r="S6" s="20">
        <v>0.1725731895223421</v>
      </c>
      <c r="T6" s="2"/>
      <c r="U6" s="21"/>
      <c r="V6" s="22"/>
      <c r="W6" s="2">
        <v>0</v>
      </c>
      <c r="X6" s="23">
        <f t="shared" si="9"/>
        <v>0</v>
      </c>
      <c r="Y6" s="24">
        <f t="shared" si="10"/>
        <v>0</v>
      </c>
      <c r="Z6" s="2">
        <v>0</v>
      </c>
      <c r="AA6" s="2" t="s">
        <v>40</v>
      </c>
      <c r="AB6" s="25">
        <f t="shared" si="11"/>
        <v>-0.69</v>
      </c>
      <c r="AC6" s="26">
        <v>0.42208529629629638</v>
      </c>
      <c r="AD6" s="24">
        <f t="shared" si="12"/>
        <v>-4.3685828166666667</v>
      </c>
      <c r="AE6" s="24">
        <v>-6.56</v>
      </c>
      <c r="AF6" s="24">
        <v>-8.9600000000000009</v>
      </c>
      <c r="AG6" s="24">
        <v>0</v>
      </c>
    </row>
    <row r="7" spans="1:33" ht="15.75" customHeight="1">
      <c r="A7" s="2" t="s">
        <v>34</v>
      </c>
      <c r="B7" s="2"/>
      <c r="C7" s="15">
        <f t="shared" si="4"/>
        <v>17.989999999999998</v>
      </c>
      <c r="D7" s="16">
        <v>2</v>
      </c>
      <c r="E7" s="16">
        <v>0</v>
      </c>
      <c r="F7" s="15">
        <v>35.979999999999997</v>
      </c>
      <c r="G7" s="15">
        <v>0</v>
      </c>
      <c r="H7" s="17">
        <f t="shared" si="1"/>
        <v>0</v>
      </c>
      <c r="I7" s="17">
        <f t="shared" si="2"/>
        <v>-6.1268291458217709E-2</v>
      </c>
      <c r="J7" s="15">
        <f t="shared" si="5"/>
        <v>-2.204433126666673</v>
      </c>
      <c r="K7" s="15">
        <f t="shared" si="3"/>
        <v>-1.1022165633333365</v>
      </c>
      <c r="L7" s="16">
        <v>8</v>
      </c>
      <c r="M7" s="18">
        <f t="shared" si="6"/>
        <v>0.25</v>
      </c>
      <c r="N7" s="16">
        <v>194</v>
      </c>
      <c r="O7" s="19">
        <f t="shared" ref="O7:P7" si="15">D7/7</f>
        <v>0.2857142857142857</v>
      </c>
      <c r="P7" s="19">
        <f t="shared" si="15"/>
        <v>0</v>
      </c>
      <c r="Q7" s="16">
        <f t="shared" si="8"/>
        <v>679</v>
      </c>
      <c r="R7" s="16"/>
      <c r="S7" s="20">
        <v>0.17891373801916929</v>
      </c>
      <c r="T7" s="2"/>
      <c r="U7" s="21"/>
      <c r="V7" s="22"/>
      <c r="W7" s="2">
        <v>0</v>
      </c>
      <c r="X7" s="23">
        <f t="shared" si="9"/>
        <v>0</v>
      </c>
      <c r="Y7" s="24">
        <f t="shared" si="10"/>
        <v>0</v>
      </c>
      <c r="Z7" s="2">
        <v>0</v>
      </c>
      <c r="AA7" s="2" t="s">
        <v>40</v>
      </c>
      <c r="AB7" s="25">
        <f t="shared" si="11"/>
        <v>-0.69</v>
      </c>
      <c r="AC7" s="26">
        <v>0.42208529629629638</v>
      </c>
      <c r="AD7" s="24">
        <f t="shared" si="12"/>
        <v>-1.7474331266666669</v>
      </c>
      <c r="AE7" s="24">
        <v>-6.56</v>
      </c>
      <c r="AF7" s="24">
        <v>-8.9600000000000009</v>
      </c>
      <c r="AG7" s="24">
        <v>0</v>
      </c>
    </row>
    <row r="8" spans="1:33" ht="15.75" customHeight="1">
      <c r="A8" s="2" t="s">
        <v>35</v>
      </c>
      <c r="B8" s="2"/>
      <c r="C8" s="15" t="str">
        <f t="shared" si="4"/>
        <v xml:space="preserve"> - </v>
      </c>
      <c r="D8" s="16">
        <v>0</v>
      </c>
      <c r="E8" s="16">
        <v>0</v>
      </c>
      <c r="F8" s="15">
        <v>0</v>
      </c>
      <c r="G8" s="15">
        <v>0</v>
      </c>
      <c r="H8" s="17" t="e">
        <f t="shared" si="1"/>
        <v>#DIV/0!</v>
      </c>
      <c r="I8" s="17" t="e">
        <f t="shared" si="2"/>
        <v>#DIV/0!</v>
      </c>
      <c r="J8" s="15">
        <f t="shared" si="5"/>
        <v>0</v>
      </c>
      <c r="K8" s="15" t="e">
        <f t="shared" si="3"/>
        <v>#DIV/0!</v>
      </c>
      <c r="L8" s="16">
        <v>0</v>
      </c>
      <c r="M8" s="18" t="str">
        <f t="shared" si="6"/>
        <v>-</v>
      </c>
      <c r="N8" s="16">
        <v>180</v>
      </c>
      <c r="O8" s="19">
        <f t="shared" ref="O8:P8" si="16">D8/7</f>
        <v>0</v>
      </c>
      <c r="P8" s="19">
        <f t="shared" si="16"/>
        <v>0</v>
      </c>
      <c r="Q8" s="16" t="e">
        <f t="shared" si="8"/>
        <v>#DIV/0!</v>
      </c>
      <c r="R8" s="16"/>
      <c r="S8" s="20">
        <v>0.18739352640545151</v>
      </c>
      <c r="T8" s="2"/>
      <c r="U8" s="21"/>
      <c r="V8" s="22"/>
      <c r="W8" s="2">
        <v>0</v>
      </c>
      <c r="X8" s="23">
        <f t="shared" si="9"/>
        <v>0</v>
      </c>
      <c r="Y8" s="24">
        <f t="shared" si="10"/>
        <v>0</v>
      </c>
      <c r="Z8" s="2">
        <v>0</v>
      </c>
      <c r="AA8" s="2" t="s">
        <v>40</v>
      </c>
      <c r="AB8" s="25">
        <f t="shared" si="11"/>
        <v>-0.69</v>
      </c>
      <c r="AC8" s="26">
        <v>0.42208529629629638</v>
      </c>
      <c r="AD8" s="24">
        <f t="shared" si="12"/>
        <v>0</v>
      </c>
      <c r="AE8" s="24">
        <v>-6.56</v>
      </c>
      <c r="AF8" s="24">
        <v>-8.9600000000000009</v>
      </c>
      <c r="AG8" s="24">
        <v>0</v>
      </c>
    </row>
    <row r="9" spans="1:33" ht="15.75" customHeight="1">
      <c r="A9" s="2" t="s">
        <v>36</v>
      </c>
      <c r="B9" s="2"/>
      <c r="C9" s="15">
        <f t="shared" si="4"/>
        <v>17.989999999999998</v>
      </c>
      <c r="D9" s="16">
        <v>1</v>
      </c>
      <c r="E9" s="16">
        <v>0</v>
      </c>
      <c r="F9" s="15">
        <v>17.989999999999998</v>
      </c>
      <c r="G9" s="15">
        <v>0</v>
      </c>
      <c r="H9" s="17">
        <f t="shared" si="1"/>
        <v>0</v>
      </c>
      <c r="I9" s="17">
        <f t="shared" si="2"/>
        <v>-6.1268291458217709E-2</v>
      </c>
      <c r="J9" s="15">
        <f t="shared" si="5"/>
        <v>-1.1022165633333365</v>
      </c>
      <c r="K9" s="15">
        <f t="shared" si="3"/>
        <v>-1.1022165633333365</v>
      </c>
      <c r="L9" s="16">
        <v>11</v>
      </c>
      <c r="M9" s="18">
        <f t="shared" si="6"/>
        <v>9.0909090909090912E-2</v>
      </c>
      <c r="N9" s="16">
        <v>179</v>
      </c>
      <c r="O9" s="19">
        <f t="shared" ref="O9:P9" si="17">D9/7</f>
        <v>0.14285714285714285</v>
      </c>
      <c r="P9" s="19">
        <f t="shared" si="17"/>
        <v>0</v>
      </c>
      <c r="Q9" s="16">
        <f t="shared" si="8"/>
        <v>1253</v>
      </c>
      <c r="R9" s="16"/>
      <c r="S9" s="20">
        <v>0.18215613382899629</v>
      </c>
      <c r="T9" s="2"/>
      <c r="U9" s="21"/>
      <c r="V9" s="22"/>
      <c r="W9" s="2">
        <v>0</v>
      </c>
      <c r="X9" s="23">
        <f t="shared" si="9"/>
        <v>0</v>
      </c>
      <c r="Y9" s="24">
        <f t="shared" si="10"/>
        <v>0</v>
      </c>
      <c r="Z9" s="2">
        <v>0</v>
      </c>
      <c r="AA9" s="2" t="s">
        <v>40</v>
      </c>
      <c r="AB9" s="25">
        <f t="shared" si="11"/>
        <v>-0.69</v>
      </c>
      <c r="AC9" s="26">
        <v>0.42208529629629638</v>
      </c>
      <c r="AD9" s="24">
        <f t="shared" si="12"/>
        <v>-0.87371656333333347</v>
      </c>
      <c r="AE9" s="24">
        <v>-6.56</v>
      </c>
      <c r="AF9" s="24">
        <v>-8.9600000000000009</v>
      </c>
      <c r="AG9" s="24">
        <v>0</v>
      </c>
    </row>
    <row r="10" spans="1:33" ht="15.75" customHeight="1">
      <c r="A10" s="2" t="s">
        <v>37</v>
      </c>
      <c r="B10" s="2"/>
      <c r="C10" s="15">
        <f t="shared" si="4"/>
        <v>17.989999999999998</v>
      </c>
      <c r="D10" s="16">
        <v>1</v>
      </c>
      <c r="E10" s="16">
        <v>0</v>
      </c>
      <c r="F10" s="15">
        <v>17.989999999999998</v>
      </c>
      <c r="G10" s="15">
        <v>0</v>
      </c>
      <c r="H10" s="17">
        <f t="shared" si="1"/>
        <v>0</v>
      </c>
      <c r="I10" s="17">
        <f t="shared" si="2"/>
        <v>-6.1268291458217709E-2</v>
      </c>
      <c r="J10" s="15">
        <f t="shared" si="5"/>
        <v>-1.1022165633333365</v>
      </c>
      <c r="K10" s="15">
        <f t="shared" si="3"/>
        <v>-1.1022165633333365</v>
      </c>
      <c r="L10" s="16">
        <v>13</v>
      </c>
      <c r="M10" s="18">
        <f t="shared" si="6"/>
        <v>7.6923076923076927E-2</v>
      </c>
      <c r="N10" s="16">
        <v>178</v>
      </c>
      <c r="O10" s="19">
        <f t="shared" ref="O10:P10" si="18">D10/7</f>
        <v>0.14285714285714285</v>
      </c>
      <c r="P10" s="19">
        <f t="shared" si="18"/>
        <v>0</v>
      </c>
      <c r="Q10" s="16">
        <f t="shared" si="8"/>
        <v>1246</v>
      </c>
      <c r="R10" s="16"/>
      <c r="S10" s="20">
        <v>0.17681728880157169</v>
      </c>
      <c r="T10" s="2"/>
      <c r="U10" s="21"/>
      <c r="V10" s="22"/>
      <c r="W10" s="2">
        <v>0</v>
      </c>
      <c r="X10" s="23">
        <f t="shared" si="9"/>
        <v>0</v>
      </c>
      <c r="Y10" s="24">
        <f t="shared" si="10"/>
        <v>0</v>
      </c>
      <c r="Z10" s="2">
        <v>0</v>
      </c>
      <c r="AA10" s="2" t="s">
        <v>40</v>
      </c>
      <c r="AB10" s="25">
        <f t="shared" si="11"/>
        <v>-0.69</v>
      </c>
      <c r="AC10" s="26">
        <v>0.42208529629629638</v>
      </c>
      <c r="AD10" s="24">
        <f t="shared" si="12"/>
        <v>-0.87371656333333347</v>
      </c>
      <c r="AE10" s="24">
        <v>-6.56</v>
      </c>
      <c r="AF10" s="24">
        <v>-8.9600000000000009</v>
      </c>
      <c r="AG10" s="24">
        <v>0</v>
      </c>
    </row>
    <row r="11" spans="1:33" ht="15.75" customHeight="1">
      <c r="A11" s="2" t="s">
        <v>38</v>
      </c>
      <c r="B11" s="2"/>
      <c r="C11" s="15">
        <f t="shared" si="4"/>
        <v>17.989999999999998</v>
      </c>
      <c r="D11" s="16">
        <v>1</v>
      </c>
      <c r="E11" s="16">
        <v>0</v>
      </c>
      <c r="F11" s="15">
        <v>17.989999999999998</v>
      </c>
      <c r="G11" s="15">
        <v>0</v>
      </c>
      <c r="H11" s="17">
        <f t="shared" si="1"/>
        <v>0</v>
      </c>
      <c r="I11" s="17">
        <f t="shared" si="2"/>
        <v>-6.1268291458217709E-2</v>
      </c>
      <c r="J11" s="15">
        <f t="shared" si="5"/>
        <v>-1.1022165633333365</v>
      </c>
      <c r="K11" s="15">
        <f t="shared" si="3"/>
        <v>-1.1022165633333365</v>
      </c>
      <c r="L11" s="16">
        <v>7</v>
      </c>
      <c r="M11" s="18">
        <f t="shared" si="6"/>
        <v>0.14285714285714285</v>
      </c>
      <c r="N11" s="16">
        <v>177</v>
      </c>
      <c r="O11" s="19">
        <f t="shared" ref="O11:P11" si="19">D11/7</f>
        <v>0.14285714285714285</v>
      </c>
      <c r="P11" s="19">
        <f t="shared" si="19"/>
        <v>0</v>
      </c>
      <c r="Q11" s="16">
        <f t="shared" si="8"/>
        <v>1239</v>
      </c>
      <c r="R11" s="16"/>
      <c r="S11" s="20">
        <v>0.17199999999999999</v>
      </c>
      <c r="T11" s="2"/>
      <c r="U11" s="21"/>
      <c r="V11" s="22"/>
      <c r="W11" s="2">
        <v>0</v>
      </c>
      <c r="X11" s="23">
        <f t="shared" si="9"/>
        <v>0</v>
      </c>
      <c r="Y11" s="24">
        <f t="shared" si="10"/>
        <v>0</v>
      </c>
      <c r="Z11" s="2">
        <v>0</v>
      </c>
      <c r="AA11" s="2" t="s">
        <v>40</v>
      </c>
      <c r="AB11" s="25">
        <f t="shared" si="11"/>
        <v>-0.69</v>
      </c>
      <c r="AC11" s="26">
        <v>0.42208529629629638</v>
      </c>
      <c r="AD11" s="24">
        <f t="shared" si="12"/>
        <v>-0.87371656333333347</v>
      </c>
      <c r="AE11" s="24">
        <v>-6.56</v>
      </c>
      <c r="AF11" s="24">
        <v>-8.9600000000000009</v>
      </c>
      <c r="AG11" s="24">
        <v>0</v>
      </c>
    </row>
    <row r="12" spans="1:33" ht="15.75" customHeight="1">
      <c r="A12" s="2" t="s">
        <v>39</v>
      </c>
      <c r="B12" s="2"/>
      <c r="C12" s="15">
        <f t="shared" si="4"/>
        <v>17.989999999999998</v>
      </c>
      <c r="D12" s="16">
        <v>4</v>
      </c>
      <c r="E12" s="16">
        <v>0</v>
      </c>
      <c r="F12" s="15">
        <v>71.959999999999994</v>
      </c>
      <c r="G12" s="15">
        <v>0</v>
      </c>
      <c r="H12" s="17">
        <f t="shared" si="1"/>
        <v>0</v>
      </c>
      <c r="I12" s="17">
        <f t="shared" si="2"/>
        <v>-6.1268291458217709E-2</v>
      </c>
      <c r="J12" s="15">
        <f t="shared" si="5"/>
        <v>-4.408866253333346</v>
      </c>
      <c r="K12" s="15">
        <f t="shared" si="3"/>
        <v>-1.1022165633333365</v>
      </c>
      <c r="L12" s="16">
        <v>9</v>
      </c>
      <c r="M12" s="18">
        <f t="shared" si="6"/>
        <v>0.44444444444444442</v>
      </c>
      <c r="N12" s="16">
        <v>174</v>
      </c>
      <c r="O12" s="19">
        <f t="shared" ref="O12:P12" si="20">D12/7</f>
        <v>0.5714285714285714</v>
      </c>
      <c r="P12" s="19">
        <f t="shared" si="20"/>
        <v>0</v>
      </c>
      <c r="Q12" s="16">
        <f t="shared" si="8"/>
        <v>304</v>
      </c>
      <c r="R12" s="16"/>
      <c r="S12" s="20">
        <v>0.18880351262349071</v>
      </c>
      <c r="T12" s="2"/>
      <c r="U12" s="21"/>
      <c r="V12" s="22"/>
      <c r="W12" s="2">
        <v>0</v>
      </c>
      <c r="X12" s="23">
        <f t="shared" si="9"/>
        <v>0</v>
      </c>
      <c r="Y12" s="24">
        <f t="shared" si="10"/>
        <v>0</v>
      </c>
      <c r="Z12" s="2">
        <v>0</v>
      </c>
      <c r="AA12" s="2" t="s">
        <v>40</v>
      </c>
      <c r="AB12" s="25">
        <f t="shared" si="11"/>
        <v>-0.69</v>
      </c>
      <c r="AC12" s="26">
        <v>0.42208529629629638</v>
      </c>
      <c r="AD12" s="24">
        <f t="shared" si="12"/>
        <v>-3.4948662533333339</v>
      </c>
      <c r="AE12" s="24">
        <v>-6.56</v>
      </c>
      <c r="AF12" s="24">
        <v>-8.9600000000000009</v>
      </c>
      <c r="AG12" s="24">
        <v>0</v>
      </c>
    </row>
    <row r="13" spans="1:33" ht="15.75" customHeight="1">
      <c r="A13" s="2" t="s">
        <v>41</v>
      </c>
      <c r="B13" s="2"/>
      <c r="C13" s="15">
        <f t="shared" si="4"/>
        <v>17.989999999999998</v>
      </c>
      <c r="D13" s="16">
        <v>2</v>
      </c>
      <c r="E13" s="16">
        <v>0</v>
      </c>
      <c r="F13" s="15">
        <v>35.979999999999997</v>
      </c>
      <c r="G13" s="15">
        <v>0</v>
      </c>
      <c r="H13" s="17">
        <f t="shared" si="1"/>
        <v>0</v>
      </c>
      <c r="I13" s="17">
        <f t="shared" si="2"/>
        <v>-6.1268291458217709E-2</v>
      </c>
      <c r="J13" s="15">
        <f t="shared" si="5"/>
        <v>-2.204433126666673</v>
      </c>
      <c r="K13" s="15">
        <f t="shared" si="3"/>
        <v>-1.1022165633333365</v>
      </c>
      <c r="L13" s="16">
        <v>52</v>
      </c>
      <c r="M13" s="18">
        <f t="shared" si="6"/>
        <v>3.8461538461538464E-2</v>
      </c>
      <c r="N13" s="16">
        <v>172</v>
      </c>
      <c r="O13" s="19">
        <f t="shared" ref="O13:P13" si="21">D13/7</f>
        <v>0.2857142857142857</v>
      </c>
      <c r="P13" s="19">
        <f t="shared" si="21"/>
        <v>0</v>
      </c>
      <c r="Q13" s="16">
        <f t="shared" si="8"/>
        <v>602</v>
      </c>
      <c r="R13" s="16"/>
      <c r="S13" s="27">
        <v>0.16171224732461359</v>
      </c>
      <c r="T13" s="2"/>
      <c r="U13" s="21"/>
      <c r="V13" s="22"/>
      <c r="W13" s="2">
        <v>0</v>
      </c>
      <c r="X13" s="23">
        <f t="shared" si="9"/>
        <v>0</v>
      </c>
      <c r="Y13" s="24">
        <f t="shared" si="10"/>
        <v>0</v>
      </c>
      <c r="Z13" s="2">
        <v>0</v>
      </c>
      <c r="AA13" s="2" t="s">
        <v>40</v>
      </c>
      <c r="AB13" s="25">
        <f t="shared" si="11"/>
        <v>-0.69</v>
      </c>
      <c r="AC13" s="26">
        <v>0.42208529629629638</v>
      </c>
      <c r="AD13" s="24">
        <f t="shared" si="12"/>
        <v>-1.7474331266666669</v>
      </c>
      <c r="AE13" s="24">
        <v>-6.56</v>
      </c>
      <c r="AF13" s="24">
        <v>-8.9600000000000009</v>
      </c>
      <c r="AG13" s="24">
        <v>0</v>
      </c>
    </row>
    <row r="14" spans="1:33" ht="15.75" customHeight="1">
      <c r="A14" s="2" t="s">
        <v>42</v>
      </c>
      <c r="B14" s="2"/>
      <c r="C14" s="15">
        <f t="shared" si="4"/>
        <v>17.989999999999998</v>
      </c>
      <c r="D14" s="16">
        <v>2</v>
      </c>
      <c r="E14" s="16">
        <v>0</v>
      </c>
      <c r="F14" s="15">
        <v>35.979999999999997</v>
      </c>
      <c r="G14" s="15">
        <v>0</v>
      </c>
      <c r="H14" s="17">
        <f t="shared" si="1"/>
        <v>0</v>
      </c>
      <c r="I14" s="17">
        <f t="shared" si="2"/>
        <v>-6.1268291458217709E-2</v>
      </c>
      <c r="J14" s="15">
        <f t="shared" si="5"/>
        <v>-2.204433126666673</v>
      </c>
      <c r="K14" s="15">
        <f t="shared" si="3"/>
        <v>-1.1022165633333365</v>
      </c>
      <c r="L14" s="16">
        <v>12</v>
      </c>
      <c r="M14" s="18">
        <f t="shared" si="6"/>
        <v>0.16666666666666666</v>
      </c>
      <c r="N14" s="16">
        <v>170</v>
      </c>
      <c r="O14" s="19">
        <f t="shared" ref="O14:P14" si="22">D14/7</f>
        <v>0.2857142857142857</v>
      </c>
      <c r="P14" s="19">
        <f t="shared" si="22"/>
        <v>0</v>
      </c>
      <c r="Q14" s="16">
        <f t="shared" si="8"/>
        <v>595</v>
      </c>
      <c r="R14" s="16"/>
      <c r="S14" s="27">
        <v>0.17632241813602009</v>
      </c>
      <c r="T14" s="2"/>
      <c r="U14" s="21"/>
      <c r="V14" s="22"/>
      <c r="W14" s="2">
        <v>0</v>
      </c>
      <c r="X14" s="23">
        <f t="shared" si="9"/>
        <v>0</v>
      </c>
      <c r="Y14" s="24">
        <f t="shared" si="10"/>
        <v>0</v>
      </c>
      <c r="Z14" s="2">
        <v>0</v>
      </c>
      <c r="AA14" s="2" t="s">
        <v>40</v>
      </c>
      <c r="AB14" s="25">
        <f t="shared" si="11"/>
        <v>-0.69</v>
      </c>
      <c r="AC14" s="26">
        <v>0.42208529629629638</v>
      </c>
      <c r="AD14" s="24">
        <f t="shared" si="12"/>
        <v>-1.7474331266666669</v>
      </c>
      <c r="AE14" s="24">
        <v>-6.56</v>
      </c>
      <c r="AF14" s="24">
        <v>-8.9600000000000009</v>
      </c>
      <c r="AG14" s="24">
        <v>0</v>
      </c>
    </row>
    <row r="15" spans="1:33" ht="15.75" customHeight="1">
      <c r="A15" s="2" t="s">
        <v>43</v>
      </c>
      <c r="B15" s="2"/>
      <c r="C15" s="15">
        <f t="shared" si="4"/>
        <v>17.989999999999998</v>
      </c>
      <c r="D15" s="16">
        <v>1</v>
      </c>
      <c r="E15" s="16">
        <v>0</v>
      </c>
      <c r="F15" s="15">
        <v>17.989999999999998</v>
      </c>
      <c r="G15" s="15">
        <v>0</v>
      </c>
      <c r="H15" s="17">
        <f t="shared" si="1"/>
        <v>0</v>
      </c>
      <c r="I15" s="17">
        <f t="shared" si="2"/>
        <v>-6.1268291458217709E-2</v>
      </c>
      <c r="J15" s="15">
        <f t="shared" si="5"/>
        <v>-1.1022165633333365</v>
      </c>
      <c r="K15" s="15">
        <f t="shared" si="3"/>
        <v>-1.1022165633333365</v>
      </c>
      <c r="L15" s="16">
        <v>29</v>
      </c>
      <c r="M15" s="18">
        <f t="shared" si="6"/>
        <v>3.4482758620689655E-2</v>
      </c>
      <c r="N15" s="16">
        <v>169</v>
      </c>
      <c r="O15" s="19">
        <f t="shared" ref="O15:P15" si="23">D15/7</f>
        <v>0.14285714285714285</v>
      </c>
      <c r="P15" s="19">
        <f t="shared" si="23"/>
        <v>0</v>
      </c>
      <c r="Q15" s="16">
        <f t="shared" si="8"/>
        <v>1183</v>
      </c>
      <c r="R15" s="16"/>
      <c r="S15" s="27">
        <v>0.17925736235595391</v>
      </c>
      <c r="T15" s="2"/>
      <c r="U15" s="21"/>
      <c r="V15" s="22"/>
      <c r="W15" s="2">
        <v>0</v>
      </c>
      <c r="X15" s="23">
        <f t="shared" si="9"/>
        <v>0</v>
      </c>
      <c r="Y15" s="24">
        <f t="shared" si="10"/>
        <v>0</v>
      </c>
      <c r="Z15" s="2">
        <v>0</v>
      </c>
      <c r="AA15" s="2" t="s">
        <v>40</v>
      </c>
      <c r="AB15" s="25">
        <f t="shared" si="11"/>
        <v>-0.69</v>
      </c>
      <c r="AC15" s="26">
        <v>0.42208529629629638</v>
      </c>
      <c r="AD15" s="24">
        <f t="shared" si="12"/>
        <v>-0.87371656333333347</v>
      </c>
      <c r="AE15" s="24">
        <v>-6.56</v>
      </c>
      <c r="AF15" s="24">
        <v>-8.9600000000000009</v>
      </c>
      <c r="AG15" s="24">
        <v>0</v>
      </c>
    </row>
    <row r="16" spans="1:33" ht="15.75" customHeight="1">
      <c r="A16" s="2" t="s">
        <v>44</v>
      </c>
      <c r="B16" s="2"/>
      <c r="C16" s="15">
        <f t="shared" si="4"/>
        <v>17.989999999999998</v>
      </c>
      <c r="D16" s="16">
        <v>2</v>
      </c>
      <c r="E16" s="16">
        <v>0</v>
      </c>
      <c r="F16" s="15">
        <v>35.979999999999997</v>
      </c>
      <c r="G16" s="15">
        <v>0</v>
      </c>
      <c r="H16" s="17">
        <f t="shared" si="1"/>
        <v>0</v>
      </c>
      <c r="I16" s="17">
        <f t="shared" si="2"/>
        <v>-6.1268291458217709E-2</v>
      </c>
      <c r="J16" s="15">
        <f t="shared" si="5"/>
        <v>-2.204433126666673</v>
      </c>
      <c r="K16" s="15">
        <f t="shared" si="3"/>
        <v>-1.1022165633333365</v>
      </c>
      <c r="L16" s="16">
        <v>21</v>
      </c>
      <c r="M16" s="18">
        <f t="shared" si="6"/>
        <v>9.5238095238095233E-2</v>
      </c>
      <c r="N16" s="16">
        <v>167</v>
      </c>
      <c r="O16" s="19">
        <f t="shared" ref="O16:P16" si="24">D16/7</f>
        <v>0.2857142857142857</v>
      </c>
      <c r="P16" s="19">
        <f t="shared" si="24"/>
        <v>0</v>
      </c>
      <c r="Q16" s="16">
        <f t="shared" si="8"/>
        <v>584</v>
      </c>
      <c r="R16" s="16"/>
      <c r="S16" s="27">
        <v>0.18087855297157621</v>
      </c>
      <c r="T16" s="2"/>
      <c r="U16" s="21"/>
      <c r="V16" s="22"/>
      <c r="W16" s="2">
        <v>0</v>
      </c>
      <c r="X16" s="23">
        <f t="shared" si="9"/>
        <v>0</v>
      </c>
      <c r="Y16" s="24">
        <f t="shared" si="10"/>
        <v>0</v>
      </c>
      <c r="Z16" s="2">
        <v>0</v>
      </c>
      <c r="AA16" s="2" t="s">
        <v>40</v>
      </c>
      <c r="AB16" s="25">
        <f t="shared" si="11"/>
        <v>-0.69</v>
      </c>
      <c r="AC16" s="26">
        <v>0.42208529629629638</v>
      </c>
      <c r="AD16" s="24">
        <f t="shared" si="12"/>
        <v>-1.7474331266666669</v>
      </c>
      <c r="AE16" s="24">
        <v>-6.56</v>
      </c>
      <c r="AF16" s="24">
        <v>-8.9600000000000009</v>
      </c>
      <c r="AG16" s="24">
        <v>0</v>
      </c>
    </row>
    <row r="17" spans="1:33" ht="15.75" customHeight="1">
      <c r="A17" s="2" t="s">
        <v>45</v>
      </c>
      <c r="B17" s="2"/>
      <c r="C17" s="15">
        <f t="shared" si="4"/>
        <v>17.989999999999998</v>
      </c>
      <c r="D17" s="16">
        <v>2</v>
      </c>
      <c r="E17" s="16">
        <v>100</v>
      </c>
      <c r="F17" s="15">
        <v>35.979999999999997</v>
      </c>
      <c r="G17" s="15">
        <v>0</v>
      </c>
      <c r="H17" s="17">
        <f t="shared" si="1"/>
        <v>0</v>
      </c>
      <c r="I17" s="17">
        <f t="shared" si="2"/>
        <v>-6.1268291458217709E-2</v>
      </c>
      <c r="J17" s="15">
        <f t="shared" si="5"/>
        <v>-2.204433126666673</v>
      </c>
      <c r="K17" s="15">
        <f t="shared" si="3"/>
        <v>-1.1022165633333365</v>
      </c>
      <c r="L17" s="16">
        <v>28</v>
      </c>
      <c r="M17" s="18">
        <f t="shared" si="6"/>
        <v>7.1428571428571425E-2</v>
      </c>
      <c r="N17" s="16">
        <v>163</v>
      </c>
      <c r="O17" s="19">
        <f t="shared" ref="O17:P17" si="25">D17/7</f>
        <v>0.2857142857142857</v>
      </c>
      <c r="P17" s="19">
        <f t="shared" si="25"/>
        <v>14.285714285714286</v>
      </c>
      <c r="Q17" s="16">
        <f t="shared" si="8"/>
        <v>11</v>
      </c>
      <c r="R17" s="16"/>
      <c r="S17" s="27">
        <v>0.1525885558583106</v>
      </c>
      <c r="T17" s="2"/>
      <c r="U17" s="21"/>
      <c r="V17" s="22"/>
      <c r="W17" s="2">
        <v>0</v>
      </c>
      <c r="X17" s="23">
        <f t="shared" si="9"/>
        <v>0</v>
      </c>
      <c r="Y17" s="24">
        <f t="shared" si="10"/>
        <v>0</v>
      </c>
      <c r="Z17" s="2">
        <v>0</v>
      </c>
      <c r="AA17" s="2" t="s">
        <v>40</v>
      </c>
      <c r="AB17" s="25">
        <f t="shared" si="11"/>
        <v>-0.69</v>
      </c>
      <c r="AC17" s="26">
        <v>0.42208529629629638</v>
      </c>
      <c r="AD17" s="24">
        <f t="shared" si="12"/>
        <v>-1.7474331266666669</v>
      </c>
      <c r="AE17" s="24">
        <v>-6.56</v>
      </c>
      <c r="AF17" s="24">
        <v>-8.9600000000000009</v>
      </c>
      <c r="AG17" s="24">
        <v>0</v>
      </c>
    </row>
    <row r="18" spans="1:33" ht="15.75" customHeight="1">
      <c r="A18" s="2" t="s">
        <v>46</v>
      </c>
      <c r="B18" s="2"/>
      <c r="C18" s="15">
        <f t="shared" si="4"/>
        <v>17.989999999999998</v>
      </c>
      <c r="D18" s="16">
        <v>3</v>
      </c>
      <c r="E18" s="16">
        <v>0</v>
      </c>
      <c r="F18" s="15">
        <v>53.97</v>
      </c>
      <c r="G18" s="15">
        <v>0</v>
      </c>
      <c r="H18" s="17">
        <f t="shared" si="1"/>
        <v>0</v>
      </c>
      <c r="I18" s="17">
        <f t="shared" si="2"/>
        <v>-6.1268291458217619E-2</v>
      </c>
      <c r="J18" s="15">
        <f t="shared" si="5"/>
        <v>-3.3066496900000049</v>
      </c>
      <c r="K18" s="15">
        <f t="shared" si="3"/>
        <v>-1.102216563333335</v>
      </c>
      <c r="L18" s="16">
        <v>23</v>
      </c>
      <c r="M18" s="18">
        <f t="shared" si="6"/>
        <v>0.13043478260869565</v>
      </c>
      <c r="N18" s="16">
        <v>62</v>
      </c>
      <c r="O18" s="19">
        <f t="shared" ref="O18:P18" si="26">D18/7</f>
        <v>0.42857142857142855</v>
      </c>
      <c r="P18" s="19">
        <f t="shared" si="26"/>
        <v>0</v>
      </c>
      <c r="Q18" s="16">
        <f t="shared" si="8"/>
        <v>144</v>
      </c>
      <c r="R18" s="16"/>
      <c r="S18" s="27">
        <v>0.1377410468319559</v>
      </c>
      <c r="T18" s="2"/>
      <c r="U18" s="21"/>
      <c r="V18" s="22"/>
      <c r="W18" s="2">
        <v>0</v>
      </c>
      <c r="X18" s="23">
        <f t="shared" si="9"/>
        <v>0</v>
      </c>
      <c r="Y18" s="24">
        <f t="shared" si="10"/>
        <v>0</v>
      </c>
      <c r="Z18" s="2">
        <v>0</v>
      </c>
      <c r="AA18" s="2" t="s">
        <v>40</v>
      </c>
      <c r="AB18" s="25">
        <f t="shared" si="11"/>
        <v>-0.69</v>
      </c>
      <c r="AC18" s="26">
        <v>0.42208529629629638</v>
      </c>
      <c r="AD18" s="24">
        <f t="shared" si="12"/>
        <v>-2.6211496900000002</v>
      </c>
      <c r="AE18" s="24">
        <v>-6.56</v>
      </c>
      <c r="AF18" s="24">
        <v>-8.9600000000000009</v>
      </c>
      <c r="AG18" s="24">
        <v>0</v>
      </c>
    </row>
    <row r="19" spans="1:33" ht="15.75" customHeight="1">
      <c r="A19" s="2" t="s">
        <v>47</v>
      </c>
      <c r="B19" s="2"/>
      <c r="C19" s="15">
        <f t="shared" si="4"/>
        <v>17.989999999999998</v>
      </c>
      <c r="D19" s="28">
        <v>1</v>
      </c>
      <c r="E19" s="16">
        <v>0</v>
      </c>
      <c r="F19" s="15">
        <v>17.989999999999998</v>
      </c>
      <c r="G19" s="15">
        <v>0</v>
      </c>
      <c r="H19" s="17">
        <f t="shared" si="1"/>
        <v>0</v>
      </c>
      <c r="I19" s="17">
        <f t="shared" ca="1" si="2"/>
        <v>-6.1268291458217709E-2</v>
      </c>
      <c r="J19" s="15">
        <f t="shared" ca="1" si="5"/>
        <v>-1.1022165633333365</v>
      </c>
      <c r="K19" s="15">
        <f t="shared" ca="1" si="3"/>
        <v>-1.1022165633333365</v>
      </c>
      <c r="L19" s="16">
        <v>21</v>
      </c>
      <c r="M19" s="18">
        <f t="shared" si="6"/>
        <v>4.7619047619047616E-2</v>
      </c>
      <c r="N19" s="16">
        <v>61</v>
      </c>
      <c r="O19" s="19">
        <f t="shared" ref="O19:P19" si="27">D19/7</f>
        <v>0.14285714285714285</v>
      </c>
      <c r="P19" s="19">
        <f t="shared" si="27"/>
        <v>0</v>
      </c>
      <c r="Q19" s="16">
        <f t="shared" si="8"/>
        <v>427</v>
      </c>
      <c r="R19" s="16"/>
      <c r="S19" s="27">
        <v>0.1576354679802956</v>
      </c>
      <c r="T19" s="2"/>
      <c r="U19" s="21"/>
      <c r="V19" s="22"/>
      <c r="W19" s="2">
        <v>0</v>
      </c>
      <c r="X19" s="23">
        <f t="shared" si="9"/>
        <v>0</v>
      </c>
      <c r="Y19" s="24">
        <f t="shared" si="10"/>
        <v>0</v>
      </c>
      <c r="Z19" s="2">
        <v>0</v>
      </c>
      <c r="AA19" s="2" t="s">
        <v>40</v>
      </c>
      <c r="AB19" s="25">
        <f t="shared" si="11"/>
        <v>-0.69</v>
      </c>
      <c r="AC19" s="26">
        <v>0.42208529629629638</v>
      </c>
      <c r="AD19" s="24">
        <f t="shared" si="12"/>
        <v>-0.87371656333333347</v>
      </c>
      <c r="AE19" s="24">
        <v>-6.56</v>
      </c>
      <c r="AF19" s="24">
        <f ca="1">IFERROR(__xludf.DUMMYFUNCTION("iferror(vlookup($B$2,IMPORTRANGE(""https://docs.google.com/spreadsheets/d/1x0DhHglkXKoEBOD2MBsuK_EyIr1ouxD2ftIpqOYFa-k/edit#gid=2093395059"",""Complete Mart SKUs!B2:BZ3000""),48,false),"""")*-1"),-8.96)</f>
        <v>-8.9600000000000009</v>
      </c>
      <c r="AG19" s="24">
        <v>0</v>
      </c>
    </row>
    <row r="20" spans="1:33" ht="15.75" customHeight="1">
      <c r="A20" s="2" t="s">
        <v>48</v>
      </c>
      <c r="B20" s="2"/>
      <c r="C20" s="15">
        <f t="shared" si="4"/>
        <v>17.989999999999998</v>
      </c>
      <c r="D20" s="16">
        <v>2</v>
      </c>
      <c r="E20" s="16">
        <v>0</v>
      </c>
      <c r="F20" s="15">
        <v>35.979999999999997</v>
      </c>
      <c r="G20" s="15">
        <v>0</v>
      </c>
      <c r="H20" s="17">
        <f t="shared" si="1"/>
        <v>0</v>
      </c>
      <c r="I20" s="17">
        <f t="shared" si="2"/>
        <v>-6.1268291458217709E-2</v>
      </c>
      <c r="J20" s="15">
        <f t="shared" si="5"/>
        <v>-2.204433126666673</v>
      </c>
      <c r="K20" s="15">
        <f t="shared" si="3"/>
        <v>-1.1022165633333365</v>
      </c>
      <c r="L20" s="16">
        <v>12</v>
      </c>
      <c r="M20" s="18">
        <f t="shared" si="6"/>
        <v>0.16666666666666666</v>
      </c>
      <c r="N20" s="16">
        <v>59</v>
      </c>
      <c r="O20" s="19">
        <f t="shared" ref="O20:P20" si="28">D20/7</f>
        <v>0.2857142857142857</v>
      </c>
      <c r="P20" s="19">
        <f t="shared" si="28"/>
        <v>0</v>
      </c>
      <c r="Q20" s="16">
        <f t="shared" si="8"/>
        <v>206</v>
      </c>
      <c r="R20" s="16"/>
      <c r="S20" s="27">
        <v>0.12645590682196339</v>
      </c>
      <c r="T20" s="2"/>
      <c r="U20" s="21"/>
      <c r="V20" s="22"/>
      <c r="W20" s="2">
        <v>0</v>
      </c>
      <c r="X20" s="23">
        <f t="shared" si="9"/>
        <v>0</v>
      </c>
      <c r="Y20" s="24">
        <f t="shared" si="10"/>
        <v>0</v>
      </c>
      <c r="Z20" s="2">
        <v>0</v>
      </c>
      <c r="AA20" s="2" t="s">
        <v>40</v>
      </c>
      <c r="AB20" s="25">
        <f t="shared" si="11"/>
        <v>-0.69</v>
      </c>
      <c r="AC20" s="26">
        <v>0.42208529629629638</v>
      </c>
      <c r="AD20" s="24">
        <f t="shared" si="12"/>
        <v>-1.7474331266666669</v>
      </c>
      <c r="AE20" s="24">
        <v>-6.56</v>
      </c>
      <c r="AF20" s="24">
        <v>-8.9600000000000009</v>
      </c>
      <c r="AG20" s="24">
        <v>0</v>
      </c>
    </row>
    <row r="21" spans="1:33" ht="15.75" customHeight="1">
      <c r="A21" s="2" t="s">
        <v>49</v>
      </c>
      <c r="B21" s="2"/>
      <c r="C21" s="15">
        <f t="shared" si="4"/>
        <v>17.989999999999998</v>
      </c>
      <c r="D21" s="16">
        <v>4</v>
      </c>
      <c r="E21" s="16">
        <v>0</v>
      </c>
      <c r="F21" s="15">
        <v>71.959999999999994</v>
      </c>
      <c r="G21" s="15">
        <v>0</v>
      </c>
      <c r="H21" s="17">
        <f t="shared" si="1"/>
        <v>0</v>
      </c>
      <c r="I21" s="17">
        <f t="shared" si="2"/>
        <v>-6.1268291458217709E-2</v>
      </c>
      <c r="J21" s="15">
        <f t="shared" si="5"/>
        <v>-4.408866253333346</v>
      </c>
      <c r="K21" s="15">
        <f t="shared" si="3"/>
        <v>-1.1022165633333365</v>
      </c>
      <c r="L21" s="16">
        <v>18</v>
      </c>
      <c r="M21" s="18">
        <f t="shared" si="6"/>
        <v>0.22222222222222221</v>
      </c>
      <c r="N21" s="16">
        <v>55</v>
      </c>
      <c r="O21" s="19">
        <f t="shared" ref="O21:P21" si="29">D21/7</f>
        <v>0.5714285714285714</v>
      </c>
      <c r="P21" s="19">
        <f t="shared" si="29"/>
        <v>0</v>
      </c>
      <c r="Q21" s="16">
        <f t="shared" si="8"/>
        <v>96</v>
      </c>
      <c r="R21" s="16"/>
      <c r="S21" s="27">
        <v>0.1733102253032929</v>
      </c>
      <c r="T21" s="2"/>
      <c r="U21" s="21"/>
      <c r="V21" s="22"/>
      <c r="W21" s="2">
        <v>0</v>
      </c>
      <c r="X21" s="23">
        <f t="shared" si="9"/>
        <v>0</v>
      </c>
      <c r="Y21" s="24">
        <f t="shared" si="10"/>
        <v>0</v>
      </c>
      <c r="Z21" s="2">
        <v>0</v>
      </c>
      <c r="AA21" s="2" t="s">
        <v>40</v>
      </c>
      <c r="AB21" s="25">
        <f t="shared" si="11"/>
        <v>-0.69</v>
      </c>
      <c r="AC21" s="26">
        <v>0.42208529629629638</v>
      </c>
      <c r="AD21" s="24">
        <f t="shared" si="12"/>
        <v>-3.4948662533333339</v>
      </c>
      <c r="AE21" s="24">
        <v>-6.56</v>
      </c>
      <c r="AF21" s="24">
        <v>-8.9600000000000009</v>
      </c>
      <c r="AG21" s="24">
        <v>0</v>
      </c>
    </row>
    <row r="22" spans="1:33" ht="15.75" customHeight="1">
      <c r="A22" s="2" t="s">
        <v>50</v>
      </c>
      <c r="B22" s="2"/>
      <c r="C22" s="15">
        <f t="shared" si="4"/>
        <v>17.989999999999998</v>
      </c>
      <c r="D22" s="16">
        <v>2</v>
      </c>
      <c r="E22" s="16">
        <v>0</v>
      </c>
      <c r="F22" s="15">
        <v>35.979999999999997</v>
      </c>
      <c r="G22" s="15">
        <v>0</v>
      </c>
      <c r="H22" s="17">
        <f t="shared" si="1"/>
        <v>0</v>
      </c>
      <c r="I22" s="17">
        <f t="shared" ca="1" si="2"/>
        <v>-6.1268291458217709E-2</v>
      </c>
      <c r="J22" s="15">
        <f t="shared" ca="1" si="5"/>
        <v>-2.204433126666673</v>
      </c>
      <c r="K22" s="15">
        <f t="shared" ca="1" si="3"/>
        <v>-1.1022165633333365</v>
      </c>
      <c r="L22" s="16">
        <v>11</v>
      </c>
      <c r="M22" s="18">
        <f t="shared" si="6"/>
        <v>0.18181818181818182</v>
      </c>
      <c r="N22" s="16">
        <v>53</v>
      </c>
      <c r="O22" s="19">
        <f t="shared" ref="O22:P22" si="30">D22/7</f>
        <v>0.2857142857142857</v>
      </c>
      <c r="P22" s="19">
        <f t="shared" si="30"/>
        <v>0</v>
      </c>
      <c r="Q22" s="16">
        <f t="shared" si="8"/>
        <v>185</v>
      </c>
      <c r="R22" s="16"/>
      <c r="S22" s="27">
        <v>0.18245614035087721</v>
      </c>
      <c r="T22" s="2"/>
      <c r="U22" s="21"/>
      <c r="V22" s="22"/>
      <c r="W22" s="2">
        <v>0</v>
      </c>
      <c r="X22" s="23">
        <f t="shared" si="9"/>
        <v>0</v>
      </c>
      <c r="Y22" s="24">
        <f t="shared" si="10"/>
        <v>0</v>
      </c>
      <c r="Z22" s="2">
        <v>0</v>
      </c>
      <c r="AA22" s="2" t="s">
        <v>40</v>
      </c>
      <c r="AB22" s="25">
        <f t="shared" si="11"/>
        <v>-0.69</v>
      </c>
      <c r="AC22" s="26">
        <v>0.42208529629629638</v>
      </c>
      <c r="AD22" s="24">
        <f t="shared" si="12"/>
        <v>-1.7474331266666669</v>
      </c>
      <c r="AE22" s="24">
        <v>-6.56</v>
      </c>
      <c r="AF22" s="24">
        <f ca="1">IFERROR(__xludf.DUMMYFUNCTION("iferror(vlookup($B$2,IMPORTRANGE(""https://docs.google.com/spreadsheets/d/1x0DhHglkXKoEBOD2MBsuK_EyIr1ouxD2ftIpqOYFa-k/edit#gid=2093395059"",""Complete Mart SKUs!B2:BZ3000""),48,false),"""")*-1"),-8.96)</f>
        <v>-8.9600000000000009</v>
      </c>
      <c r="AG22" s="24">
        <v>0</v>
      </c>
    </row>
    <row r="23" spans="1:33" ht="15.75" customHeight="1">
      <c r="A23" s="2" t="s">
        <v>51</v>
      </c>
      <c r="B23" s="2"/>
      <c r="C23" s="15">
        <f t="shared" si="4"/>
        <v>14.391999999999999</v>
      </c>
      <c r="D23" s="16">
        <v>5</v>
      </c>
      <c r="E23" s="16">
        <v>0</v>
      </c>
      <c r="F23" s="15">
        <v>71.959999999999994</v>
      </c>
      <c r="G23" s="15">
        <v>0</v>
      </c>
      <c r="H23" s="17">
        <f t="shared" si="1"/>
        <v>0</v>
      </c>
      <c r="I23" s="17">
        <f t="shared" si="2"/>
        <v>-0.2890853643227721</v>
      </c>
      <c r="J23" s="15">
        <f t="shared" si="5"/>
        <v>-20.802582816666678</v>
      </c>
      <c r="K23" s="15">
        <f t="shared" si="3"/>
        <v>-4.1605165633333359</v>
      </c>
      <c r="L23" s="16">
        <v>13</v>
      </c>
      <c r="M23" s="18">
        <f t="shared" si="6"/>
        <v>0.38461538461538464</v>
      </c>
      <c r="N23" s="16">
        <v>48</v>
      </c>
      <c r="O23" s="19">
        <f t="shared" ref="O23:P23" si="31">D23/7</f>
        <v>0.7142857142857143</v>
      </c>
      <c r="P23" s="19">
        <f t="shared" si="31"/>
        <v>0</v>
      </c>
      <c r="Q23" s="16">
        <f t="shared" si="8"/>
        <v>67</v>
      </c>
      <c r="R23" s="16"/>
      <c r="S23" s="27">
        <v>0.22462203023758101</v>
      </c>
      <c r="T23" s="2"/>
      <c r="U23" s="21"/>
      <c r="V23" s="22"/>
      <c r="W23" s="2">
        <v>0</v>
      </c>
      <c r="X23" s="23">
        <f t="shared" si="9"/>
        <v>0</v>
      </c>
      <c r="Y23" s="24">
        <f t="shared" si="10"/>
        <v>0</v>
      </c>
      <c r="Z23" s="2">
        <v>0</v>
      </c>
      <c r="AA23" s="2" t="s">
        <v>40</v>
      </c>
      <c r="AB23" s="25">
        <f t="shared" si="11"/>
        <v>-0.69</v>
      </c>
      <c r="AC23" s="26">
        <v>0.42208529629629638</v>
      </c>
      <c r="AD23" s="24">
        <f t="shared" si="12"/>
        <v>-4.3685828166666667</v>
      </c>
      <c r="AE23" s="24">
        <v>-6.56</v>
      </c>
      <c r="AF23" s="24">
        <v>-8.9600000000000009</v>
      </c>
      <c r="AG23" s="24">
        <v>0</v>
      </c>
    </row>
    <row r="24" spans="1:33" ht="15.75" customHeight="1">
      <c r="A24" s="2" t="s">
        <v>52</v>
      </c>
      <c r="B24" s="2"/>
      <c r="C24" s="15">
        <f t="shared" si="4"/>
        <v>17.989999999999998</v>
      </c>
      <c r="D24" s="16">
        <v>1</v>
      </c>
      <c r="E24" s="16">
        <v>0</v>
      </c>
      <c r="F24" s="15">
        <v>17.989999999999998</v>
      </c>
      <c r="G24" s="15">
        <v>0</v>
      </c>
      <c r="H24" s="17">
        <f t="shared" si="1"/>
        <v>0</v>
      </c>
      <c r="I24" s="17">
        <f t="shared" si="2"/>
        <v>-6.2380020196405615E-2</v>
      </c>
      <c r="J24" s="15">
        <f t="shared" si="5"/>
        <v>-1.122216563333337</v>
      </c>
      <c r="K24" s="15">
        <f t="shared" si="3"/>
        <v>-1.122216563333337</v>
      </c>
      <c r="L24" s="16">
        <v>15</v>
      </c>
      <c r="M24" s="18">
        <f t="shared" si="6"/>
        <v>6.6666666666666666E-2</v>
      </c>
      <c r="N24" s="16">
        <v>43</v>
      </c>
      <c r="O24" s="19">
        <f t="shared" ref="O24:P24" si="32">D24/7</f>
        <v>0.14285714285714285</v>
      </c>
      <c r="P24" s="19">
        <f t="shared" si="32"/>
        <v>0</v>
      </c>
      <c r="Q24" s="16">
        <f t="shared" si="8"/>
        <v>301</v>
      </c>
      <c r="R24" s="16"/>
      <c r="S24" s="27">
        <v>0.25835189309576839</v>
      </c>
      <c r="T24" s="2" t="s">
        <v>53</v>
      </c>
      <c r="U24" s="21" t="s">
        <v>53</v>
      </c>
      <c r="V24" s="22" t="s">
        <v>53</v>
      </c>
      <c r="W24" s="2">
        <v>0</v>
      </c>
      <c r="X24" s="23">
        <f t="shared" si="9"/>
        <v>0</v>
      </c>
      <c r="Y24" s="24">
        <f t="shared" si="10"/>
        <v>0</v>
      </c>
      <c r="Z24" s="2">
        <v>0</v>
      </c>
      <c r="AA24" s="2" t="s">
        <v>40</v>
      </c>
      <c r="AB24" s="25">
        <f t="shared" si="11"/>
        <v>-0.69</v>
      </c>
      <c r="AC24" s="26">
        <v>0.42208529629629638</v>
      </c>
      <c r="AD24" s="24">
        <f t="shared" si="12"/>
        <v>-0.87371656333333347</v>
      </c>
      <c r="AE24" s="24">
        <v>-6.58</v>
      </c>
      <c r="AF24" s="24">
        <v>-8.9600000000000009</v>
      </c>
      <c r="AG24" s="24">
        <v>0</v>
      </c>
    </row>
    <row r="25" spans="1:33" ht="15.75" customHeight="1">
      <c r="A25" s="2" t="s">
        <v>54</v>
      </c>
      <c r="B25" s="2"/>
      <c r="C25" s="15" t="str">
        <f t="shared" si="4"/>
        <v xml:space="preserve"> - </v>
      </c>
      <c r="D25" s="16">
        <v>0</v>
      </c>
      <c r="E25" s="16">
        <v>0</v>
      </c>
      <c r="F25" s="15">
        <v>0</v>
      </c>
      <c r="G25" s="15">
        <v>0</v>
      </c>
      <c r="H25" s="17" t="e">
        <f t="shared" si="1"/>
        <v>#DIV/0!</v>
      </c>
      <c r="I25" s="17" t="e">
        <f t="shared" si="2"/>
        <v>#DIV/0!</v>
      </c>
      <c r="J25" s="15">
        <f t="shared" si="5"/>
        <v>0</v>
      </c>
      <c r="K25" s="15" t="e">
        <f t="shared" si="3"/>
        <v>#DIV/0!</v>
      </c>
      <c r="L25" s="16">
        <v>0</v>
      </c>
      <c r="M25" s="18" t="str">
        <f t="shared" si="6"/>
        <v>-</v>
      </c>
      <c r="N25" s="16">
        <v>43</v>
      </c>
      <c r="O25" s="19">
        <f t="shared" ref="O25:P25" si="33">D25/7</f>
        <v>0</v>
      </c>
      <c r="P25" s="19">
        <f t="shared" si="33"/>
        <v>0</v>
      </c>
      <c r="Q25" s="16" t="e">
        <f t="shared" si="8"/>
        <v>#DIV/0!</v>
      </c>
      <c r="R25" s="16"/>
      <c r="S25" s="27">
        <v>0.23636363636363639</v>
      </c>
      <c r="T25" s="2"/>
      <c r="U25" s="21"/>
      <c r="V25" s="22"/>
      <c r="W25" s="2">
        <v>0</v>
      </c>
      <c r="X25" s="23">
        <f t="shared" si="9"/>
        <v>0</v>
      </c>
      <c r="Y25" s="24">
        <f t="shared" si="10"/>
        <v>0</v>
      </c>
      <c r="Z25" s="2">
        <v>0</v>
      </c>
      <c r="AA25" s="2" t="s">
        <v>40</v>
      </c>
      <c r="AB25" s="25">
        <f t="shared" si="11"/>
        <v>-0.69</v>
      </c>
      <c r="AC25" s="26">
        <v>0.42208529629629638</v>
      </c>
      <c r="AD25" s="24">
        <f t="shared" si="12"/>
        <v>0</v>
      </c>
      <c r="AE25" s="24">
        <v>-6.58</v>
      </c>
      <c r="AF25" s="24">
        <v>-8.9600000000000009</v>
      </c>
      <c r="AG25" s="24">
        <v>0</v>
      </c>
    </row>
    <row r="26" spans="1:33" ht="15.75" customHeight="1">
      <c r="A26" s="2" t="s">
        <v>55</v>
      </c>
      <c r="B26" s="2"/>
      <c r="C26" s="15">
        <f t="shared" si="4"/>
        <v>17.989999999999998</v>
      </c>
      <c r="D26" s="16">
        <v>2</v>
      </c>
      <c r="E26" s="16">
        <v>0</v>
      </c>
      <c r="F26" s="15">
        <v>35.979999999999997</v>
      </c>
      <c r="G26" s="15">
        <v>0</v>
      </c>
      <c r="H26" s="17">
        <f t="shared" si="1"/>
        <v>0</v>
      </c>
      <c r="I26" s="17">
        <f t="shared" si="2"/>
        <v>-6.2380020196405615E-2</v>
      </c>
      <c r="J26" s="15">
        <f t="shared" si="5"/>
        <v>-2.2444331266666739</v>
      </c>
      <c r="K26" s="15">
        <f t="shared" si="3"/>
        <v>-1.122216563333337</v>
      </c>
      <c r="L26" s="16">
        <v>15</v>
      </c>
      <c r="M26" s="18">
        <f t="shared" si="6"/>
        <v>0.13333333333333333</v>
      </c>
      <c r="N26" s="16">
        <v>43</v>
      </c>
      <c r="O26" s="19">
        <f t="shared" ref="O26:P26" si="34">D26/7</f>
        <v>0.2857142857142857</v>
      </c>
      <c r="P26" s="19">
        <f t="shared" si="34"/>
        <v>0</v>
      </c>
      <c r="Q26" s="16">
        <f t="shared" si="8"/>
        <v>150</v>
      </c>
      <c r="R26" s="16"/>
      <c r="S26" s="27">
        <v>0.23148148148148151</v>
      </c>
      <c r="T26" s="2" t="s">
        <v>53</v>
      </c>
      <c r="U26" s="21" t="s">
        <v>53</v>
      </c>
      <c r="V26" s="22" t="s">
        <v>53</v>
      </c>
      <c r="W26" s="2">
        <v>0</v>
      </c>
      <c r="X26" s="23">
        <f t="shared" si="9"/>
        <v>0</v>
      </c>
      <c r="Y26" s="24">
        <f t="shared" si="10"/>
        <v>0</v>
      </c>
      <c r="Z26" s="2">
        <v>0</v>
      </c>
      <c r="AA26" s="2" t="s">
        <v>40</v>
      </c>
      <c r="AB26" s="25">
        <f t="shared" si="11"/>
        <v>-0.69</v>
      </c>
      <c r="AC26" s="26">
        <v>0.42208529629629638</v>
      </c>
      <c r="AD26" s="24">
        <f t="shared" si="12"/>
        <v>-1.7474331266666669</v>
      </c>
      <c r="AE26" s="24">
        <v>-6.58</v>
      </c>
      <c r="AF26" s="24">
        <v>-8.9600000000000009</v>
      </c>
      <c r="AG26" s="24">
        <v>0</v>
      </c>
    </row>
    <row r="27" spans="1:33" ht="15.75" customHeight="1">
      <c r="A27" s="2" t="s">
        <v>56</v>
      </c>
      <c r="B27" s="2"/>
      <c r="C27" s="15" t="str">
        <f t="shared" si="4"/>
        <v xml:space="preserve"> - </v>
      </c>
      <c r="D27" s="16">
        <v>0</v>
      </c>
      <c r="E27" s="16">
        <v>0</v>
      </c>
      <c r="F27" s="15">
        <v>0</v>
      </c>
      <c r="G27" s="15">
        <v>0</v>
      </c>
      <c r="H27" s="17" t="e">
        <f t="shared" si="1"/>
        <v>#DIV/0!</v>
      </c>
      <c r="I27" s="17" t="e">
        <f t="shared" si="2"/>
        <v>#DIV/0!</v>
      </c>
      <c r="J27" s="15">
        <f t="shared" si="5"/>
        <v>0</v>
      </c>
      <c r="K27" s="15" t="e">
        <f t="shared" si="3"/>
        <v>#DIV/0!</v>
      </c>
      <c r="L27" s="16">
        <v>0</v>
      </c>
      <c r="M27" s="18" t="str">
        <f t="shared" si="6"/>
        <v>-</v>
      </c>
      <c r="N27" s="16">
        <v>43</v>
      </c>
      <c r="O27" s="19">
        <f t="shared" ref="O27:P27" si="35">D27/7</f>
        <v>0</v>
      </c>
      <c r="P27" s="19">
        <f t="shared" si="35"/>
        <v>0</v>
      </c>
      <c r="Q27" s="16" t="e">
        <f t="shared" si="8"/>
        <v>#DIV/0!</v>
      </c>
      <c r="R27" s="16"/>
      <c r="S27" s="27">
        <v>0.2796352583586626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si="9"/>
        <v>0</v>
      </c>
      <c r="Y27" s="24">
        <f t="shared" si="10"/>
        <v>0</v>
      </c>
      <c r="Z27" s="2">
        <v>0</v>
      </c>
      <c r="AA27" s="2" t="s">
        <v>40</v>
      </c>
      <c r="AB27" s="25">
        <f t="shared" si="11"/>
        <v>-0.69</v>
      </c>
      <c r="AC27" s="26">
        <v>0.42208529629629638</v>
      </c>
      <c r="AD27" s="24">
        <f t="shared" si="12"/>
        <v>0</v>
      </c>
      <c r="AE27" s="24">
        <v>-6.58</v>
      </c>
      <c r="AF27" s="24">
        <v>-8.9600000000000009</v>
      </c>
      <c r="AG27" s="24">
        <v>0</v>
      </c>
    </row>
    <row r="28" spans="1:33" ht="15.75" customHeight="1">
      <c r="A28" s="2" t="s">
        <v>57</v>
      </c>
      <c r="B28" s="2"/>
      <c r="C28" s="15" t="str">
        <f t="shared" si="4"/>
        <v xml:space="preserve"> - </v>
      </c>
      <c r="D28" s="16">
        <v>0</v>
      </c>
      <c r="E28" s="16">
        <v>0</v>
      </c>
      <c r="F28" s="15">
        <v>0</v>
      </c>
      <c r="G28" s="15">
        <v>0</v>
      </c>
      <c r="H28" s="17" t="e">
        <f t="shared" si="1"/>
        <v>#DIV/0!</v>
      </c>
      <c r="I28" s="17" t="e">
        <f t="shared" si="2"/>
        <v>#DIV/0!</v>
      </c>
      <c r="J28" s="15">
        <f t="shared" si="5"/>
        <v>0</v>
      </c>
      <c r="K28" s="15" t="e">
        <f t="shared" si="3"/>
        <v>#DIV/0!</v>
      </c>
      <c r="L28" s="16">
        <v>0</v>
      </c>
      <c r="M28" s="18" t="str">
        <f t="shared" si="6"/>
        <v>-</v>
      </c>
      <c r="N28" s="16">
        <v>43</v>
      </c>
      <c r="O28" s="19">
        <f t="shared" ref="O28:P28" si="36">D28/7</f>
        <v>0</v>
      </c>
      <c r="P28" s="19">
        <f t="shared" si="36"/>
        <v>0</v>
      </c>
      <c r="Q28" s="16" t="e">
        <f t="shared" si="8"/>
        <v>#DIV/0!</v>
      </c>
      <c r="R28" s="16"/>
      <c r="S28" s="27">
        <v>0.29022082018927448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0.42208529629629638</v>
      </c>
      <c r="AD28" s="24">
        <f t="shared" si="12"/>
        <v>0</v>
      </c>
      <c r="AE28" s="24">
        <v>-6.58</v>
      </c>
      <c r="AF28" s="24">
        <v>-8.9600000000000009</v>
      </c>
      <c r="AG28" s="24">
        <v>0</v>
      </c>
    </row>
    <row r="29" spans="1:33" ht="15.75" customHeight="1">
      <c r="A29" s="2" t="s">
        <v>58</v>
      </c>
      <c r="B29" s="2"/>
      <c r="C29" s="15" t="str">
        <f t="shared" si="4"/>
        <v xml:space="preserve"> - </v>
      </c>
      <c r="D29" s="16">
        <v>0</v>
      </c>
      <c r="E29" s="16">
        <v>0</v>
      </c>
      <c r="F29" s="15">
        <v>0</v>
      </c>
      <c r="G29" s="15">
        <v>0</v>
      </c>
      <c r="H29" s="17" t="e">
        <f t="shared" si="1"/>
        <v>#DIV/0!</v>
      </c>
      <c r="I29" s="17" t="e">
        <f t="shared" si="2"/>
        <v>#DIV/0!</v>
      </c>
      <c r="J29" s="15">
        <f t="shared" si="5"/>
        <v>0</v>
      </c>
      <c r="K29" s="15" t="e">
        <f t="shared" si="3"/>
        <v>#DIV/0!</v>
      </c>
      <c r="L29" s="16">
        <v>0</v>
      </c>
      <c r="M29" s="18" t="str">
        <f t="shared" si="6"/>
        <v>-</v>
      </c>
      <c r="N29" s="16">
        <v>43</v>
      </c>
      <c r="O29" s="19">
        <f t="shared" ref="O29:P29" si="37">D29/7</f>
        <v>0</v>
      </c>
      <c r="P29" s="19">
        <f t="shared" si="37"/>
        <v>0</v>
      </c>
      <c r="Q29" s="16" t="e">
        <f t="shared" si="8"/>
        <v>#DIV/0!</v>
      </c>
      <c r="R29" s="16"/>
      <c r="S29" s="27">
        <v>0.2709677419354839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0.42208529629629638</v>
      </c>
      <c r="AD29" s="24">
        <f t="shared" si="12"/>
        <v>0</v>
      </c>
      <c r="AE29" s="24">
        <v>-6.58</v>
      </c>
      <c r="AF29" s="24">
        <v>-8.9600000000000009</v>
      </c>
      <c r="AG29" s="24">
        <v>0</v>
      </c>
    </row>
    <row r="30" spans="1:33" ht="15.75" customHeight="1">
      <c r="A30" s="2" t="s">
        <v>59</v>
      </c>
      <c r="B30" s="2"/>
      <c r="C30" s="15" t="str">
        <f t="shared" si="4"/>
        <v xml:space="preserve"> - </v>
      </c>
      <c r="D30" s="16">
        <v>0</v>
      </c>
      <c r="E30" s="16">
        <v>0</v>
      </c>
      <c r="F30" s="15">
        <v>0</v>
      </c>
      <c r="G30" s="15">
        <v>0</v>
      </c>
      <c r="H30" s="17" t="e">
        <f t="shared" si="1"/>
        <v>#DIV/0!</v>
      </c>
      <c r="I30" s="17" t="e">
        <f t="shared" si="2"/>
        <v>#DIV/0!</v>
      </c>
      <c r="J30" s="15">
        <f t="shared" si="5"/>
        <v>0</v>
      </c>
      <c r="K30" s="15" t="e">
        <f t="shared" si="3"/>
        <v>#DIV/0!</v>
      </c>
      <c r="L30" s="16">
        <v>0</v>
      </c>
      <c r="M30" s="18" t="str">
        <f t="shared" si="6"/>
        <v>-</v>
      </c>
      <c r="N30" s="16">
        <v>43</v>
      </c>
      <c r="O30" s="19">
        <f t="shared" ref="O30:P30" si="38">D30/7</f>
        <v>0</v>
      </c>
      <c r="P30" s="19">
        <f t="shared" si="38"/>
        <v>0</v>
      </c>
      <c r="Q30" s="16" t="e">
        <f t="shared" si="8"/>
        <v>#DIV/0!</v>
      </c>
      <c r="R30" s="16"/>
      <c r="S30" s="27">
        <v>0.2483660130718954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0.42208529629629638</v>
      </c>
      <c r="AD30" s="24">
        <f t="shared" si="12"/>
        <v>0</v>
      </c>
      <c r="AE30" s="24">
        <v>-6.58</v>
      </c>
      <c r="AF30" s="24">
        <v>-8.9600000000000009</v>
      </c>
      <c r="AG30" s="24">
        <v>0</v>
      </c>
    </row>
    <row r="31" spans="1:33" ht="15.75" customHeight="1">
      <c r="A31" s="2" t="s">
        <v>128</v>
      </c>
      <c r="B31" s="2"/>
      <c r="C31" s="35">
        <f t="shared" si="4"/>
        <v>17.989999999999998</v>
      </c>
      <c r="D31" s="16">
        <v>1</v>
      </c>
      <c r="E31" s="16">
        <v>0</v>
      </c>
      <c r="F31" s="15">
        <v>17.989999999999998</v>
      </c>
      <c r="G31" s="15">
        <v>0</v>
      </c>
      <c r="H31" s="17">
        <f t="shared" ref="H31" si="39">G31/F31*-1</f>
        <v>0</v>
      </c>
      <c r="I31" s="17">
        <f t="shared" ref="I31" si="40">J31/F31</f>
        <v>-6.2380020196405615E-2</v>
      </c>
      <c r="J31" s="35">
        <f t="shared" ref="J31" si="41">F31*0.85+G31+AF31*D31+D31*AE31+AG31+AD31</f>
        <v>-1.122216563333337</v>
      </c>
      <c r="K31" s="35">
        <f t="shared" ref="K31" si="42">J31/D31</f>
        <v>-1.122216563333337</v>
      </c>
      <c r="L31" s="16">
        <v>12</v>
      </c>
      <c r="M31" s="18">
        <f t="shared" si="6"/>
        <v>8.3333333333333329E-2</v>
      </c>
      <c r="N31" s="16">
        <v>42</v>
      </c>
      <c r="O31" s="19">
        <f t="shared" ref="O31" si="43">D31/7</f>
        <v>0.14285714285714285</v>
      </c>
      <c r="P31" s="19">
        <f t="shared" ref="P31" si="44">E31/7</f>
        <v>0</v>
      </c>
      <c r="Q31" s="16">
        <f t="shared" ref="Q31" si="45">ROUNDDOWN(N31/(O31+P31),0)</f>
        <v>294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0.3383084577114428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46">IFERROR(W31/D31,0)</f>
        <v>0</v>
      </c>
      <c r="Y31" s="24">
        <f t="shared" ref="Y31" si="47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0.42208529629629638</v>
      </c>
      <c r="AD31" s="24">
        <f t="shared" si="12"/>
        <v>-0.87371656333333347</v>
      </c>
      <c r="AE31" s="24">
        <v>-6.58</v>
      </c>
      <c r="AF31" s="24">
        <v>-8.9600000000000009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G1000"/>
  <sheetViews>
    <sheetView tabSelected="1" workbookViewId="0">
      <pane xSplit="2" ySplit="3" topLeftCell="C4" activePane="bottomRight" state="frozen"/>
      <selection activeCell="M30" sqref="M30:M31"/>
      <selection pane="topRight" activeCell="M30" sqref="M30:M31"/>
      <selection pane="bottomLeft" activeCell="M30" sqref="M30:M31"/>
      <selection pane="bottomRight" activeCell="M30" sqref="M30:M31"/>
    </sheetView>
  </sheetViews>
  <sheetFormatPr baseColWidth="10" defaultColWidth="14.5" defaultRowHeight="15" customHeight="1"/>
  <cols>
    <col min="1" max="1" width="17.5" customWidth="1"/>
    <col min="2" max="2" width="22.6640625" customWidth="1"/>
    <col min="3" max="3" width="9.1640625" customWidth="1"/>
    <col min="4" max="4" width="5.6640625" customWidth="1"/>
    <col min="5" max="5" width="9.83203125" customWidth="1"/>
    <col min="6" max="6" width="12.1640625" customWidth="1"/>
    <col min="7" max="7" width="11.5" customWidth="1"/>
    <col min="8" max="8" width="10.33203125" customWidth="1"/>
    <col min="9" max="10" width="13.5" customWidth="1"/>
    <col min="11" max="11" width="10" customWidth="1"/>
    <col min="12" max="12" width="8.5" customWidth="1"/>
    <col min="13" max="13" width="11" customWidth="1"/>
    <col min="14" max="14" width="13.33203125" customWidth="1"/>
    <col min="15" max="16" width="11" customWidth="1"/>
    <col min="17" max="18" width="8.5" customWidth="1"/>
    <col min="20" max="20" width="7.83203125" customWidth="1"/>
    <col min="21" max="21" width="8" customWidth="1"/>
    <col min="22" max="22" width="18.5" customWidth="1"/>
    <col min="23" max="23" width="8.83203125" customWidth="1"/>
    <col min="24" max="24" width="8.6640625" customWidth="1"/>
    <col min="25" max="25" width="9.33203125" customWidth="1"/>
    <col min="26" max="26" width="12.83203125" customWidth="1"/>
    <col min="27" max="27" width="19.5" customWidth="1"/>
    <col min="28" max="28" width="11.1640625" customWidth="1"/>
    <col min="29" max="29" width="13" customWidth="1"/>
    <col min="30" max="30" width="12.5" customWidth="1"/>
    <col min="31" max="31" width="8.1640625" customWidth="1"/>
    <col min="32" max="32" width="11.5" customWidth="1"/>
    <col min="33" max="33" width="8.1640625" customWidth="1"/>
  </cols>
  <sheetData>
    <row r="1" spans="1:33" ht="18.75" customHeight="1">
      <c r="A1" s="1" t="str">
        <f ca="1">IFERROR(__xludf.DUMMYFUNCTION("IFERROR(VLOOKUP(B2,IMPORTRANGE(""https://docs.google.com/spreadsheets/d/1V-qh4gaE8Fnon_cFgLuR_3iyE-fuVbrHr9YQylaPLK4/edit#gid=0"",""Sheet1!A2:F100""),2,FALSE),"""")"),"")</f>
        <v/>
      </c>
      <c r="B1" s="2"/>
      <c r="C1" s="56" t="s">
        <v>0</v>
      </c>
      <c r="D1" s="45" t="s">
        <v>1</v>
      </c>
      <c r="E1" s="45" t="s">
        <v>2</v>
      </c>
      <c r="F1" s="57" t="s">
        <v>3</v>
      </c>
      <c r="G1" s="57" t="s">
        <v>4</v>
      </c>
      <c r="H1" s="53" t="s">
        <v>5</v>
      </c>
      <c r="I1" s="45" t="s">
        <v>6</v>
      </c>
      <c r="J1" s="45" t="s">
        <v>7</v>
      </c>
      <c r="K1" s="45" t="s">
        <v>8</v>
      </c>
      <c r="L1" s="45" t="s">
        <v>9</v>
      </c>
      <c r="M1" s="50" t="s">
        <v>10</v>
      </c>
      <c r="N1" s="51" t="s">
        <v>11</v>
      </c>
      <c r="O1" s="45" t="s">
        <v>12</v>
      </c>
      <c r="P1" s="45" t="s">
        <v>13</v>
      </c>
      <c r="Q1" s="45" t="s">
        <v>14</v>
      </c>
      <c r="R1" s="45" t="s">
        <v>129</v>
      </c>
      <c r="S1" s="42" t="s">
        <v>15</v>
      </c>
      <c r="T1" s="39" t="s">
        <v>130</v>
      </c>
      <c r="U1" s="39" t="s">
        <v>16</v>
      </c>
      <c r="V1" s="39" t="s">
        <v>17</v>
      </c>
      <c r="W1" s="39" t="s">
        <v>18</v>
      </c>
      <c r="X1" s="39" t="s">
        <v>19</v>
      </c>
      <c r="Y1" s="39" t="s">
        <v>20</v>
      </c>
      <c r="Z1" s="39" t="s">
        <v>21</v>
      </c>
      <c r="AA1" s="39" t="s">
        <v>22</v>
      </c>
      <c r="AB1" s="39" t="s">
        <v>23</v>
      </c>
      <c r="AC1" s="39" t="s">
        <v>24</v>
      </c>
      <c r="AD1" s="44" t="s">
        <v>25</v>
      </c>
      <c r="AE1" s="42" t="s">
        <v>26</v>
      </c>
      <c r="AF1" s="41" t="s">
        <v>27</v>
      </c>
      <c r="AG1" s="42" t="s">
        <v>28</v>
      </c>
    </row>
    <row r="2" spans="1:33" ht="15.75" customHeight="1">
      <c r="A2" s="3" t="str">
        <f ca="1">IFERROR(__xludf.DUMMYFUNCTION("IFERROR(VLOOKUP(B2,IMPORTRANGE(""https://docs.google.com/spreadsheets/d/1V-qh4gaE8Fnon_cFgLuR_3iyE-fuVbrHr9YQylaPLK4/edit?usp=sharing"",""Sheet1!A1:AA1000""),3,FALSE),"""")"),"")</f>
        <v/>
      </c>
      <c r="B2" s="4" t="s">
        <v>127</v>
      </c>
      <c r="C2" s="46"/>
      <c r="D2" s="46"/>
      <c r="E2" s="52"/>
      <c r="F2" s="46"/>
      <c r="G2" s="46"/>
      <c r="H2" s="49"/>
      <c r="I2" s="46"/>
      <c r="J2" s="46"/>
      <c r="K2" s="49"/>
      <c r="L2" s="49"/>
      <c r="M2" s="49"/>
      <c r="N2" s="46"/>
      <c r="O2" s="46"/>
      <c r="P2" s="52"/>
      <c r="Q2" s="46"/>
      <c r="R2" s="46"/>
      <c r="S2" s="40"/>
      <c r="T2" s="40"/>
      <c r="U2" s="43"/>
      <c r="V2" s="43"/>
      <c r="W2" s="40"/>
      <c r="X2" s="40"/>
      <c r="Y2" s="40"/>
      <c r="Z2" s="40"/>
      <c r="AA2" s="43"/>
      <c r="AB2" s="43"/>
      <c r="AC2" s="43"/>
      <c r="AD2" s="43"/>
      <c r="AE2" s="40"/>
      <c r="AF2" s="40"/>
      <c r="AG2" s="40"/>
    </row>
    <row r="3" spans="1:33">
      <c r="A3" s="54" t="s">
        <v>30</v>
      </c>
      <c r="B3" s="55"/>
      <c r="C3" s="5">
        <f>((AE31+AF31)/0.85)*-1</f>
        <v>27.694117647058828</v>
      </c>
      <c r="D3" s="6">
        <f>SUM(D4:D99766)</f>
        <v>285</v>
      </c>
      <c r="E3" s="6"/>
      <c r="F3" s="5">
        <f t="shared" ref="F3:G3" si="0">SUM(F4:F99766)</f>
        <v>11426.56</v>
      </c>
      <c r="G3" s="5">
        <f t="shared" si="0"/>
        <v>0</v>
      </c>
      <c r="H3" s="7">
        <f>G3/F3*-1</f>
        <v>0</v>
      </c>
      <c r="I3" s="7">
        <f>J3/F3</f>
        <v>0.24385097089587754</v>
      </c>
      <c r="J3" s="5">
        <f>SUM(J4:J99766)</f>
        <v>2786.3777499999983</v>
      </c>
      <c r="K3" s="5">
        <f>J3/D3</f>
        <v>9.7767640350877141</v>
      </c>
      <c r="L3" s="8"/>
      <c r="M3" s="9"/>
      <c r="N3" s="6"/>
      <c r="O3" s="8"/>
      <c r="P3" s="8"/>
      <c r="Q3" s="10"/>
      <c r="R3" s="10"/>
      <c r="S3" s="11"/>
      <c r="T3" s="6"/>
      <c r="U3" s="6"/>
      <c r="V3" s="6"/>
      <c r="W3" s="12">
        <f>SUM(W4:W99766)</f>
        <v>0</v>
      </c>
      <c r="X3" s="13">
        <f>AVERAGE(X4:X99766)</f>
        <v>0</v>
      </c>
      <c r="Y3" s="11">
        <f>ROUND(AVERAGE(Y4:Y99766),2)</f>
        <v>0</v>
      </c>
      <c r="Z3" s="8"/>
      <c r="AA3" s="8"/>
      <c r="AB3" s="8"/>
      <c r="AC3" s="8"/>
      <c r="AD3" s="8"/>
      <c r="AE3" s="5"/>
      <c r="AF3" s="14">
        <f ca="1">IFERROR(__xludf.DUMMYFUNCTION("IFERROR(VLOOKUP($B$2,IMPORTRANGE(""https://docs.google.com/spreadsheets/d/1x0DhHglkXKoEBOD2MBsuK_EyIr1ouxD2ftIpqOYFa-k/edit#gid=2093395059"",""Complete Mart SKUs!B2:BZ3000""),48,FALSE),"""")*-1"),-17.26)</f>
        <v>-17.260000000000002</v>
      </c>
      <c r="AG3" s="14">
        <f>SUM(AG4:AG99766)</f>
        <v>0</v>
      </c>
    </row>
    <row r="4" spans="1:33" ht="15.75" hidden="1" customHeight="1">
      <c r="A4" s="2" t="s">
        <v>31</v>
      </c>
      <c r="B4" s="2"/>
      <c r="C4" s="15"/>
      <c r="D4" s="16"/>
      <c r="E4" s="16"/>
      <c r="F4" s="15"/>
      <c r="G4" s="15"/>
      <c r="H4" s="17"/>
      <c r="I4" s="17"/>
      <c r="J4" s="15"/>
      <c r="K4" s="15"/>
      <c r="L4" s="16"/>
      <c r="M4" s="18"/>
      <c r="N4" s="16"/>
      <c r="O4" s="19"/>
      <c r="P4" s="19"/>
      <c r="Q4" s="16"/>
      <c r="R4" s="16"/>
      <c r="S4" s="20"/>
      <c r="T4" s="2"/>
      <c r="U4" s="21"/>
      <c r="V4" s="22"/>
      <c r="W4" s="2"/>
      <c r="X4" s="23"/>
      <c r="Y4" s="24"/>
      <c r="Z4" s="2"/>
      <c r="AA4" s="2"/>
      <c r="AB4" s="25"/>
      <c r="AC4" s="26"/>
      <c r="AD4" s="24"/>
      <c r="AE4" s="24"/>
      <c r="AF4" s="24"/>
      <c r="AG4" s="24"/>
    </row>
    <row r="5" spans="1:33" ht="15.75" hidden="1" customHeight="1">
      <c r="A5" s="2" t="s">
        <v>32</v>
      </c>
      <c r="B5" s="2"/>
      <c r="C5" s="15"/>
      <c r="D5" s="16"/>
      <c r="E5" s="16"/>
      <c r="F5" s="15"/>
      <c r="G5" s="15"/>
      <c r="H5" s="17"/>
      <c r="I5" s="17"/>
      <c r="J5" s="15"/>
      <c r="K5" s="15"/>
      <c r="L5" s="16"/>
      <c r="M5" s="18"/>
      <c r="N5" s="16"/>
      <c r="O5" s="19"/>
      <c r="P5" s="19"/>
      <c r="Q5" s="16"/>
      <c r="R5" s="16"/>
      <c r="S5" s="20"/>
      <c r="T5" s="2"/>
      <c r="U5" s="21"/>
      <c r="V5" s="22"/>
      <c r="W5" s="2"/>
      <c r="X5" s="23"/>
      <c r="Y5" s="24"/>
      <c r="Z5" s="2"/>
      <c r="AA5" s="2"/>
      <c r="AB5" s="25"/>
      <c r="AC5" s="26"/>
      <c r="AD5" s="24"/>
      <c r="AE5" s="24"/>
      <c r="AF5" s="24"/>
      <c r="AG5" s="24"/>
    </row>
    <row r="6" spans="1:33" ht="15.75" hidden="1" customHeight="1">
      <c r="A6" s="2" t="s">
        <v>33</v>
      </c>
      <c r="B6" s="2"/>
      <c r="C6" s="15"/>
      <c r="D6" s="16"/>
      <c r="E6" s="16"/>
      <c r="F6" s="15"/>
      <c r="G6" s="15"/>
      <c r="H6" s="17"/>
      <c r="I6" s="17"/>
      <c r="J6" s="15"/>
      <c r="K6" s="15"/>
      <c r="L6" s="16"/>
      <c r="M6" s="18"/>
      <c r="N6" s="16"/>
      <c r="O6" s="19"/>
      <c r="P6" s="19"/>
      <c r="Q6" s="16"/>
      <c r="R6" s="16"/>
      <c r="S6" s="20"/>
      <c r="T6" s="2"/>
      <c r="U6" s="21"/>
      <c r="V6" s="22"/>
      <c r="W6" s="2"/>
      <c r="X6" s="23"/>
      <c r="Y6" s="24"/>
      <c r="Z6" s="2"/>
      <c r="AA6" s="2"/>
      <c r="AB6" s="25"/>
      <c r="AC6" s="26"/>
      <c r="AD6" s="24"/>
      <c r="AE6" s="24"/>
      <c r="AF6" s="24"/>
      <c r="AG6" s="24"/>
    </row>
    <row r="7" spans="1:33" ht="15.75" hidden="1" customHeight="1">
      <c r="A7" s="2" t="s">
        <v>34</v>
      </c>
      <c r="B7" s="2"/>
      <c r="C7" s="15"/>
      <c r="D7" s="16"/>
      <c r="E7" s="16"/>
      <c r="F7" s="15"/>
      <c r="G7" s="15"/>
      <c r="H7" s="17"/>
      <c r="I7" s="17"/>
      <c r="J7" s="15"/>
      <c r="K7" s="15"/>
      <c r="L7" s="16"/>
      <c r="M7" s="18"/>
      <c r="N7" s="16"/>
      <c r="O7" s="19"/>
      <c r="P7" s="19"/>
      <c r="Q7" s="16"/>
      <c r="R7" s="16"/>
      <c r="S7" s="20"/>
      <c r="T7" s="2"/>
      <c r="U7" s="21"/>
      <c r="V7" s="22"/>
      <c r="W7" s="2"/>
      <c r="X7" s="23"/>
      <c r="Y7" s="24"/>
      <c r="Z7" s="2"/>
      <c r="AA7" s="2"/>
      <c r="AB7" s="25"/>
      <c r="AC7" s="26"/>
      <c r="AD7" s="24"/>
      <c r="AE7" s="24"/>
      <c r="AF7" s="24"/>
      <c r="AG7" s="24"/>
    </row>
    <row r="8" spans="1:33" ht="15.75" hidden="1" customHeight="1">
      <c r="A8" s="2" t="s">
        <v>35</v>
      </c>
      <c r="B8" s="2"/>
      <c r="C8" s="15"/>
      <c r="D8" s="16"/>
      <c r="E8" s="16"/>
      <c r="F8" s="15"/>
      <c r="G8" s="15"/>
      <c r="H8" s="17"/>
      <c r="I8" s="17"/>
      <c r="J8" s="15"/>
      <c r="K8" s="15"/>
      <c r="L8" s="16"/>
      <c r="M8" s="18"/>
      <c r="N8" s="16"/>
      <c r="O8" s="19"/>
      <c r="P8" s="19"/>
      <c r="Q8" s="16"/>
      <c r="R8" s="16"/>
      <c r="S8" s="20"/>
      <c r="T8" s="2"/>
      <c r="U8" s="21"/>
      <c r="V8" s="22"/>
      <c r="W8" s="2"/>
      <c r="X8" s="23"/>
      <c r="Y8" s="24"/>
      <c r="Z8" s="2"/>
      <c r="AA8" s="2"/>
      <c r="AB8" s="25"/>
      <c r="AC8" s="26"/>
      <c r="AD8" s="24"/>
      <c r="AE8" s="24"/>
      <c r="AF8" s="24"/>
      <c r="AG8" s="24"/>
    </row>
    <row r="9" spans="1:33" ht="15.75" hidden="1" customHeight="1">
      <c r="A9" s="2" t="s">
        <v>36</v>
      </c>
      <c r="B9" s="2"/>
      <c r="C9" s="15"/>
      <c r="D9" s="16"/>
      <c r="E9" s="16"/>
      <c r="F9" s="15"/>
      <c r="G9" s="15"/>
      <c r="H9" s="17"/>
      <c r="I9" s="17"/>
      <c r="J9" s="15"/>
      <c r="K9" s="15"/>
      <c r="L9" s="16"/>
      <c r="M9" s="18"/>
      <c r="N9" s="16"/>
      <c r="O9" s="19"/>
      <c r="P9" s="19"/>
      <c r="Q9" s="16"/>
      <c r="R9" s="16"/>
      <c r="S9" s="20"/>
      <c r="T9" s="2"/>
      <c r="U9" s="21"/>
      <c r="V9" s="22"/>
      <c r="W9" s="2"/>
      <c r="X9" s="23"/>
      <c r="Y9" s="24"/>
      <c r="Z9" s="2"/>
      <c r="AA9" s="2"/>
      <c r="AB9" s="25"/>
      <c r="AC9" s="26"/>
      <c r="AD9" s="24"/>
      <c r="AE9" s="24"/>
      <c r="AF9" s="24"/>
      <c r="AG9" s="24"/>
    </row>
    <row r="10" spans="1:33" ht="15.75" hidden="1" customHeight="1">
      <c r="A10" s="2" t="s">
        <v>37</v>
      </c>
      <c r="B10" s="2"/>
      <c r="C10" s="15"/>
      <c r="D10" s="16"/>
      <c r="E10" s="16"/>
      <c r="F10" s="15"/>
      <c r="G10" s="15"/>
      <c r="H10" s="17"/>
      <c r="I10" s="17"/>
      <c r="J10" s="15"/>
      <c r="K10" s="15"/>
      <c r="L10" s="16"/>
      <c r="M10" s="18"/>
      <c r="N10" s="16"/>
      <c r="O10" s="19"/>
      <c r="P10" s="19"/>
      <c r="Q10" s="16"/>
      <c r="R10" s="16"/>
      <c r="S10" s="20"/>
      <c r="T10" s="2"/>
      <c r="U10" s="21"/>
      <c r="V10" s="22"/>
      <c r="W10" s="2"/>
      <c r="X10" s="23"/>
      <c r="Y10" s="24"/>
      <c r="Z10" s="2"/>
      <c r="AA10" s="2"/>
      <c r="AB10" s="25"/>
      <c r="AC10" s="26"/>
      <c r="AD10" s="24"/>
      <c r="AE10" s="24"/>
      <c r="AF10" s="24"/>
      <c r="AG10" s="24"/>
    </row>
    <row r="11" spans="1:33" ht="15.75" hidden="1" customHeight="1">
      <c r="A11" s="2" t="s">
        <v>38</v>
      </c>
      <c r="B11" s="2"/>
      <c r="C11" s="15"/>
      <c r="D11" s="16"/>
      <c r="E11" s="16"/>
      <c r="F11" s="15"/>
      <c r="G11" s="15"/>
      <c r="H11" s="17"/>
      <c r="I11" s="17"/>
      <c r="J11" s="15"/>
      <c r="K11" s="15"/>
      <c r="L11" s="16"/>
      <c r="M11" s="18"/>
      <c r="N11" s="16"/>
      <c r="O11" s="19"/>
      <c r="P11" s="19"/>
      <c r="Q11" s="16"/>
      <c r="R11" s="16"/>
      <c r="S11" s="20"/>
      <c r="T11" s="2"/>
      <c r="U11" s="21"/>
      <c r="V11" s="22"/>
      <c r="W11" s="2"/>
      <c r="X11" s="23"/>
      <c r="Y11" s="24"/>
      <c r="Z11" s="2"/>
      <c r="AA11" s="2"/>
      <c r="AB11" s="25"/>
      <c r="AC11" s="26"/>
      <c r="AD11" s="24"/>
      <c r="AE11" s="24"/>
      <c r="AF11" s="24"/>
      <c r="AG11" s="24"/>
    </row>
    <row r="12" spans="1:33" ht="15.75" hidden="1" customHeight="1">
      <c r="A12" s="2" t="s">
        <v>39</v>
      </c>
      <c r="B12" s="2"/>
      <c r="C12" s="15"/>
      <c r="D12" s="16"/>
      <c r="E12" s="16"/>
      <c r="F12" s="15"/>
      <c r="G12" s="15"/>
      <c r="H12" s="17"/>
      <c r="I12" s="17"/>
      <c r="J12" s="15"/>
      <c r="K12" s="15"/>
      <c r="L12" s="16"/>
      <c r="M12" s="18"/>
      <c r="N12" s="16"/>
      <c r="O12" s="19"/>
      <c r="P12" s="19"/>
      <c r="Q12" s="16"/>
      <c r="R12" s="16"/>
      <c r="S12" s="20"/>
      <c r="T12" s="2"/>
      <c r="U12" s="21"/>
      <c r="V12" s="22"/>
      <c r="W12" s="2"/>
      <c r="X12" s="23"/>
      <c r="Y12" s="24"/>
      <c r="Z12" s="2"/>
      <c r="AA12" s="2"/>
      <c r="AB12" s="25"/>
      <c r="AC12" s="26"/>
      <c r="AD12" s="24"/>
      <c r="AE12" s="24"/>
      <c r="AF12" s="24"/>
      <c r="AG12" s="24"/>
    </row>
    <row r="13" spans="1:33" ht="15.75" hidden="1" customHeight="1">
      <c r="A13" s="2" t="s">
        <v>41</v>
      </c>
      <c r="B13" s="2"/>
      <c r="C13" s="15"/>
      <c r="D13" s="16"/>
      <c r="E13" s="16"/>
      <c r="F13" s="15"/>
      <c r="G13" s="15"/>
      <c r="H13" s="17"/>
      <c r="I13" s="17"/>
      <c r="J13" s="15"/>
      <c r="K13" s="15"/>
      <c r="L13" s="16"/>
      <c r="M13" s="18"/>
      <c r="N13" s="16"/>
      <c r="O13" s="19"/>
      <c r="P13" s="19"/>
      <c r="Q13" s="16"/>
      <c r="R13" s="16"/>
      <c r="S13" s="27"/>
      <c r="T13" s="2"/>
      <c r="U13" s="21"/>
      <c r="V13" s="22"/>
      <c r="W13" s="2"/>
      <c r="X13" s="23"/>
      <c r="Y13" s="24"/>
      <c r="Z13" s="2"/>
      <c r="AA13" s="2"/>
      <c r="AB13" s="25"/>
      <c r="AC13" s="26"/>
      <c r="AD13" s="24"/>
      <c r="AE13" s="24"/>
      <c r="AF13" s="24"/>
      <c r="AG13" s="24"/>
    </row>
    <row r="14" spans="1:33" ht="15.75" hidden="1" customHeight="1">
      <c r="A14" s="2" t="s">
        <v>42</v>
      </c>
      <c r="B14" s="2"/>
      <c r="C14" s="15"/>
      <c r="D14" s="16"/>
      <c r="E14" s="16"/>
      <c r="F14" s="15"/>
      <c r="G14" s="15"/>
      <c r="H14" s="17"/>
      <c r="I14" s="17"/>
      <c r="J14" s="15"/>
      <c r="K14" s="15"/>
      <c r="L14" s="16"/>
      <c r="M14" s="18"/>
      <c r="N14" s="16"/>
      <c r="O14" s="19"/>
      <c r="P14" s="19"/>
      <c r="Q14" s="16"/>
      <c r="R14" s="16"/>
      <c r="S14" s="27"/>
      <c r="T14" s="2"/>
      <c r="U14" s="21"/>
      <c r="V14" s="22"/>
      <c r="W14" s="2"/>
      <c r="X14" s="23"/>
      <c r="Y14" s="24"/>
      <c r="Z14" s="2"/>
      <c r="AA14" s="2"/>
      <c r="AB14" s="25"/>
      <c r="AC14" s="26"/>
      <c r="AD14" s="24"/>
      <c r="AE14" s="24"/>
      <c r="AF14" s="24"/>
      <c r="AG14" s="24"/>
    </row>
    <row r="15" spans="1:33" ht="15.75" hidden="1" customHeight="1">
      <c r="A15" s="2" t="s">
        <v>43</v>
      </c>
      <c r="B15" s="2"/>
      <c r="C15" s="15"/>
      <c r="D15" s="16"/>
      <c r="E15" s="16"/>
      <c r="F15" s="15"/>
      <c r="G15" s="15"/>
      <c r="H15" s="17"/>
      <c r="I15" s="17"/>
      <c r="J15" s="15"/>
      <c r="K15" s="15"/>
      <c r="L15" s="16"/>
      <c r="M15" s="18"/>
      <c r="N15" s="16"/>
      <c r="O15" s="19"/>
      <c r="P15" s="19"/>
      <c r="Q15" s="16"/>
      <c r="R15" s="16"/>
      <c r="S15" s="27"/>
      <c r="T15" s="2"/>
      <c r="U15" s="21"/>
      <c r="V15" s="22"/>
      <c r="W15" s="2"/>
      <c r="X15" s="23"/>
      <c r="Y15" s="24"/>
      <c r="Z15" s="2"/>
      <c r="AA15" s="2"/>
      <c r="AB15" s="25"/>
      <c r="AC15" s="26"/>
      <c r="AD15" s="24"/>
      <c r="AE15" s="24"/>
      <c r="AF15" s="24"/>
      <c r="AG15" s="24"/>
    </row>
    <row r="16" spans="1:33" ht="15.75" hidden="1" customHeight="1">
      <c r="A16" s="2" t="s">
        <v>44</v>
      </c>
      <c r="B16" s="2"/>
      <c r="C16" s="15"/>
      <c r="D16" s="16"/>
      <c r="E16" s="16"/>
      <c r="F16" s="15"/>
      <c r="G16" s="15"/>
      <c r="H16" s="17"/>
      <c r="I16" s="17"/>
      <c r="J16" s="15"/>
      <c r="K16" s="15"/>
      <c r="L16" s="16"/>
      <c r="M16" s="18"/>
      <c r="N16" s="16"/>
      <c r="O16" s="19"/>
      <c r="P16" s="19"/>
      <c r="Q16" s="16"/>
      <c r="R16" s="16"/>
      <c r="S16" s="27"/>
      <c r="T16" s="2"/>
      <c r="U16" s="21"/>
      <c r="V16" s="22"/>
      <c r="W16" s="2"/>
      <c r="X16" s="23"/>
      <c r="Y16" s="24"/>
      <c r="Z16" s="2"/>
      <c r="AA16" s="2"/>
      <c r="AB16" s="25"/>
      <c r="AC16" s="26"/>
      <c r="AD16" s="24"/>
      <c r="AE16" s="24"/>
      <c r="AF16" s="24"/>
      <c r="AG16" s="24"/>
    </row>
    <row r="17" spans="1:33" ht="15.75" hidden="1" customHeight="1">
      <c r="A17" s="2" t="s">
        <v>45</v>
      </c>
      <c r="B17" s="2"/>
      <c r="C17" s="15"/>
      <c r="D17" s="16"/>
      <c r="E17" s="16"/>
      <c r="F17" s="15"/>
      <c r="G17" s="15"/>
      <c r="H17" s="17"/>
      <c r="I17" s="17"/>
      <c r="J17" s="15"/>
      <c r="K17" s="15"/>
      <c r="L17" s="16"/>
      <c r="M17" s="18"/>
      <c r="N17" s="16"/>
      <c r="O17" s="19"/>
      <c r="P17" s="19"/>
      <c r="Q17" s="16"/>
      <c r="R17" s="16"/>
      <c r="S17" s="27"/>
      <c r="T17" s="2"/>
      <c r="U17" s="21"/>
      <c r="V17" s="22"/>
      <c r="W17" s="2"/>
      <c r="X17" s="23"/>
      <c r="Y17" s="24"/>
      <c r="Z17" s="2"/>
      <c r="AA17" s="2"/>
      <c r="AB17" s="25"/>
      <c r="AC17" s="26"/>
      <c r="AD17" s="24"/>
      <c r="AE17" s="24"/>
      <c r="AF17" s="24"/>
      <c r="AG17" s="24"/>
    </row>
    <row r="18" spans="1:33" ht="15.75" hidden="1" customHeight="1">
      <c r="A18" s="2" t="s">
        <v>46</v>
      </c>
      <c r="B18" s="2"/>
      <c r="C18" s="15"/>
      <c r="D18" s="16"/>
      <c r="E18" s="16"/>
      <c r="F18" s="15"/>
      <c r="G18" s="15"/>
      <c r="H18" s="17"/>
      <c r="I18" s="17"/>
      <c r="J18" s="15"/>
      <c r="K18" s="15"/>
      <c r="L18" s="16"/>
      <c r="M18" s="18"/>
      <c r="N18" s="16"/>
      <c r="O18" s="19"/>
      <c r="P18" s="19"/>
      <c r="Q18" s="16"/>
      <c r="R18" s="16"/>
      <c r="S18" s="27"/>
      <c r="T18" s="2"/>
      <c r="U18" s="21"/>
      <c r="V18" s="22"/>
      <c r="W18" s="2"/>
      <c r="X18" s="23"/>
      <c r="Y18" s="24"/>
      <c r="Z18" s="2"/>
      <c r="AA18" s="2"/>
      <c r="AB18" s="25"/>
      <c r="AC18" s="26"/>
      <c r="AD18" s="24"/>
      <c r="AE18" s="24"/>
      <c r="AF18" s="24"/>
      <c r="AG18" s="24"/>
    </row>
    <row r="19" spans="1:33" ht="15.75" hidden="1" customHeight="1">
      <c r="A19" s="2" t="s">
        <v>47</v>
      </c>
      <c r="B19" s="2"/>
      <c r="C19" s="15"/>
      <c r="D19" s="28"/>
      <c r="E19" s="16"/>
      <c r="F19" s="15"/>
      <c r="G19" s="15"/>
      <c r="H19" s="17"/>
      <c r="I19" s="17"/>
      <c r="J19" s="15"/>
      <c r="K19" s="15"/>
      <c r="L19" s="16"/>
      <c r="M19" s="18"/>
      <c r="N19" s="16"/>
      <c r="O19" s="19"/>
      <c r="P19" s="19"/>
      <c r="Q19" s="16"/>
      <c r="R19" s="16"/>
      <c r="S19" s="27"/>
      <c r="T19" s="2"/>
      <c r="U19" s="21"/>
      <c r="V19" s="22"/>
      <c r="W19" s="2"/>
      <c r="X19" s="23"/>
      <c r="Y19" s="24"/>
      <c r="Z19" s="2"/>
      <c r="AA19" s="2"/>
      <c r="AB19" s="25"/>
      <c r="AC19" s="26"/>
      <c r="AD19" s="24"/>
      <c r="AE19" s="24"/>
      <c r="AF19" s="24"/>
      <c r="AG19" s="24"/>
    </row>
    <row r="20" spans="1:33" ht="15.75" hidden="1" customHeight="1">
      <c r="A20" s="2" t="s">
        <v>48</v>
      </c>
      <c r="B20" s="2"/>
      <c r="C20" s="15"/>
      <c r="D20" s="16"/>
      <c r="E20" s="16"/>
      <c r="F20" s="15"/>
      <c r="G20" s="15"/>
      <c r="H20" s="17"/>
      <c r="I20" s="17"/>
      <c r="J20" s="15"/>
      <c r="K20" s="15"/>
      <c r="L20" s="16"/>
      <c r="M20" s="18"/>
      <c r="N20" s="16"/>
      <c r="O20" s="19"/>
      <c r="P20" s="19"/>
      <c r="Q20" s="16"/>
      <c r="R20" s="16"/>
      <c r="S20" s="27"/>
      <c r="T20" s="2"/>
      <c r="U20" s="21"/>
      <c r="V20" s="22"/>
      <c r="W20" s="2"/>
      <c r="X20" s="23"/>
      <c r="Y20" s="24"/>
      <c r="Z20" s="2"/>
      <c r="AA20" s="2"/>
      <c r="AB20" s="25"/>
      <c r="AC20" s="26"/>
      <c r="AD20" s="24"/>
      <c r="AE20" s="24"/>
      <c r="AF20" s="24"/>
      <c r="AG20" s="24"/>
    </row>
    <row r="21" spans="1:33" ht="15.75" hidden="1" customHeight="1">
      <c r="A21" s="2" t="s">
        <v>49</v>
      </c>
      <c r="B21" s="2"/>
      <c r="C21" s="15"/>
      <c r="D21" s="16"/>
      <c r="E21" s="16"/>
      <c r="F21" s="15"/>
      <c r="G21" s="15"/>
      <c r="H21" s="17"/>
      <c r="I21" s="17"/>
      <c r="J21" s="15"/>
      <c r="K21" s="15"/>
      <c r="L21" s="16"/>
      <c r="M21" s="18"/>
      <c r="N21" s="16"/>
      <c r="O21" s="19"/>
      <c r="P21" s="19"/>
      <c r="Q21" s="16"/>
      <c r="R21" s="16"/>
      <c r="S21" s="27"/>
      <c r="T21" s="2"/>
      <c r="U21" s="21"/>
      <c r="V21" s="22"/>
      <c r="W21" s="2"/>
      <c r="X21" s="23"/>
      <c r="Y21" s="24"/>
      <c r="Z21" s="2"/>
      <c r="AA21" s="2"/>
      <c r="AB21" s="25"/>
      <c r="AC21" s="26"/>
      <c r="AD21" s="24"/>
      <c r="AE21" s="24"/>
      <c r="AF21" s="24"/>
      <c r="AG21" s="24"/>
    </row>
    <row r="22" spans="1:33" ht="15.75" hidden="1" customHeight="1">
      <c r="A22" s="2" t="s">
        <v>50</v>
      </c>
      <c r="B22" s="2"/>
      <c r="C22" s="15"/>
      <c r="D22" s="16"/>
      <c r="E22" s="16"/>
      <c r="F22" s="15"/>
      <c r="G22" s="15"/>
      <c r="H22" s="17"/>
      <c r="I22" s="17"/>
      <c r="J22" s="15"/>
      <c r="K22" s="15"/>
      <c r="L22" s="16"/>
      <c r="M22" s="18"/>
      <c r="N22" s="16"/>
      <c r="O22" s="19"/>
      <c r="P22" s="19"/>
      <c r="Q22" s="16"/>
      <c r="R22" s="16"/>
      <c r="S22" s="27"/>
      <c r="T22" s="2"/>
      <c r="U22" s="21"/>
      <c r="V22" s="22"/>
      <c r="W22" s="2"/>
      <c r="X22" s="23"/>
      <c r="Y22" s="24"/>
      <c r="Z22" s="2"/>
      <c r="AA22" s="2"/>
      <c r="AB22" s="25"/>
      <c r="AC22" s="26"/>
      <c r="AD22" s="24"/>
      <c r="AE22" s="24"/>
      <c r="AF22" s="24"/>
      <c r="AG22" s="24"/>
    </row>
    <row r="23" spans="1:33" ht="15.75" hidden="1" customHeight="1">
      <c r="A23" s="2" t="s">
        <v>51</v>
      </c>
      <c r="B23" s="2"/>
      <c r="C23" s="15"/>
      <c r="D23" s="16"/>
      <c r="E23" s="16"/>
      <c r="F23" s="15"/>
      <c r="G23" s="15"/>
      <c r="H23" s="17"/>
      <c r="I23" s="17"/>
      <c r="J23" s="15"/>
      <c r="K23" s="15"/>
      <c r="L23" s="16"/>
      <c r="M23" s="18"/>
      <c r="N23" s="16"/>
      <c r="O23" s="19"/>
      <c r="P23" s="19"/>
      <c r="Q23" s="16"/>
      <c r="R23" s="16"/>
      <c r="S23" s="27"/>
      <c r="T23" s="2"/>
      <c r="U23" s="21"/>
      <c r="V23" s="22"/>
      <c r="W23" s="2"/>
      <c r="X23" s="23"/>
      <c r="Y23" s="24"/>
      <c r="Z23" s="2"/>
      <c r="AA23" s="2"/>
      <c r="AB23" s="25"/>
      <c r="AC23" s="26"/>
      <c r="AD23" s="24"/>
      <c r="AE23" s="24"/>
      <c r="AF23" s="24"/>
      <c r="AG23" s="24"/>
    </row>
    <row r="24" spans="1:33" ht="15.75" hidden="1" customHeight="1">
      <c r="A24" s="2" t="s">
        <v>52</v>
      </c>
      <c r="B24" s="2"/>
      <c r="C24" s="15"/>
      <c r="D24" s="16"/>
      <c r="E24" s="16"/>
      <c r="F24" s="15"/>
      <c r="G24" s="15"/>
      <c r="H24" s="17"/>
      <c r="I24" s="17"/>
      <c r="J24" s="15"/>
      <c r="K24" s="15"/>
      <c r="L24" s="16"/>
      <c r="M24" s="18"/>
      <c r="N24" s="16"/>
      <c r="O24" s="19"/>
      <c r="P24" s="19"/>
      <c r="Q24" s="16"/>
      <c r="R24" s="16"/>
      <c r="S24" s="27"/>
      <c r="T24" s="2"/>
      <c r="U24" s="21"/>
      <c r="V24" s="22"/>
      <c r="W24" s="2"/>
      <c r="X24" s="23"/>
      <c r="Y24" s="24"/>
      <c r="Z24" s="2"/>
      <c r="AA24" s="2"/>
      <c r="AB24" s="25"/>
      <c r="AC24" s="26"/>
      <c r="AD24" s="24"/>
      <c r="AE24" s="24"/>
      <c r="AF24" s="24"/>
      <c r="AG24" s="24"/>
    </row>
    <row r="25" spans="1:33" ht="15.75" hidden="1" customHeight="1">
      <c r="A25" s="2" t="s">
        <v>54</v>
      </c>
      <c r="B25" s="2"/>
      <c r="C25" s="15"/>
      <c r="D25" s="16"/>
      <c r="E25" s="16"/>
      <c r="F25" s="15"/>
      <c r="G25" s="15"/>
      <c r="H25" s="17"/>
      <c r="I25" s="17"/>
      <c r="J25" s="15"/>
      <c r="K25" s="15"/>
      <c r="L25" s="16"/>
      <c r="M25" s="18"/>
      <c r="N25" s="16"/>
      <c r="O25" s="19"/>
      <c r="P25" s="19"/>
      <c r="Q25" s="16"/>
      <c r="R25" s="16"/>
      <c r="S25" s="27"/>
      <c r="T25" s="2"/>
      <c r="U25" s="21"/>
      <c r="V25" s="22"/>
      <c r="W25" s="2"/>
      <c r="X25" s="23"/>
      <c r="Y25" s="24"/>
      <c r="Z25" s="2"/>
      <c r="AA25" s="2"/>
      <c r="AB25" s="25"/>
      <c r="AC25" s="26"/>
      <c r="AD25" s="24"/>
      <c r="AE25" s="24"/>
      <c r="AF25" s="24"/>
      <c r="AG25" s="24"/>
    </row>
    <row r="26" spans="1:33" ht="15.75" customHeight="1">
      <c r="A26" s="2" t="s">
        <v>55</v>
      </c>
      <c r="B26" s="2"/>
      <c r="C26" s="15"/>
      <c r="D26" s="16"/>
      <c r="E26" s="16"/>
      <c r="F26" s="15"/>
      <c r="G26" s="15"/>
      <c r="H26" s="17"/>
      <c r="I26" s="17"/>
      <c r="J26" s="15"/>
      <c r="K26" s="15"/>
      <c r="L26" s="16"/>
      <c r="M26" s="18"/>
      <c r="N26" s="16"/>
      <c r="O26" s="19"/>
      <c r="P26" s="19"/>
      <c r="Q26" s="16"/>
      <c r="R26" s="16"/>
      <c r="S26" s="27"/>
      <c r="T26" s="2"/>
      <c r="U26" s="21"/>
      <c r="V26" s="22"/>
      <c r="W26" s="2"/>
      <c r="X26" s="23"/>
      <c r="Y26" s="24"/>
      <c r="Z26" s="2"/>
      <c r="AA26" s="2"/>
      <c r="AB26" s="25"/>
      <c r="AC26" s="26"/>
      <c r="AD26" s="24"/>
      <c r="AE26" s="24"/>
      <c r="AF26" s="24"/>
      <c r="AG26" s="24"/>
    </row>
    <row r="27" spans="1:33" ht="15.75" customHeight="1">
      <c r="A27" s="2" t="s">
        <v>56</v>
      </c>
      <c r="B27" s="2"/>
      <c r="C27" s="15">
        <f t="shared" ref="C27:C31" si="1">IFERROR(F27/D27," - ")</f>
        <v>40</v>
      </c>
      <c r="D27" s="16">
        <v>14</v>
      </c>
      <c r="E27" s="16">
        <v>0</v>
      </c>
      <c r="F27" s="15">
        <v>560</v>
      </c>
      <c r="G27" s="15">
        <v>0</v>
      </c>
      <c r="H27" s="17">
        <f t="shared" ref="H27:H30" si="2">G27/F27*-1</f>
        <v>0</v>
      </c>
      <c r="I27" s="17">
        <f t="shared" ref="I27:I30" si="3">J27/F27</f>
        <v>0.24243875000000001</v>
      </c>
      <c r="J27" s="15">
        <f t="shared" ref="J27:J30" si="4">F27*0.85+G27+AF27*D27+D27*AE27+AG27+AD27</f>
        <v>135.76570000000001</v>
      </c>
      <c r="K27" s="15">
        <f t="shared" ref="K27:K30" si="5">J27/D27</f>
        <v>9.6975500000000014</v>
      </c>
      <c r="L27" s="16">
        <v>52</v>
      </c>
      <c r="M27" s="18">
        <f t="shared" ref="M27:M31" si="6">IFERROR(D27/L27,"-")</f>
        <v>0.26923076923076922</v>
      </c>
      <c r="N27" s="16">
        <v>0</v>
      </c>
      <c r="O27" s="19">
        <f t="shared" ref="O27:P27" si="7">D27/7</f>
        <v>2</v>
      </c>
      <c r="P27" s="19">
        <f t="shared" si="7"/>
        <v>0</v>
      </c>
      <c r="Q27" s="16">
        <f t="shared" ref="Q27:Q30" si="8">ROUNDDOWN(N27/(O27+P27),0)</f>
        <v>0</v>
      </c>
      <c r="R27" s="16"/>
      <c r="S27" s="27">
        <v>0</v>
      </c>
      <c r="T27" s="2" t="s">
        <v>53</v>
      </c>
      <c r="U27" s="21" t="s">
        <v>53</v>
      </c>
      <c r="V27" s="22" t="s">
        <v>53</v>
      </c>
      <c r="W27" s="2">
        <v>0</v>
      </c>
      <c r="X27" s="23">
        <f t="shared" ref="X27:X30" si="9">IFERROR(W27/D27,0)</f>
        <v>0</v>
      </c>
      <c r="Y27" s="24">
        <f t="shared" ref="Y27:Y30" si="10">IFERROR(G27/(W27+Z27)*-1,0)</f>
        <v>0</v>
      </c>
      <c r="Z27" s="2">
        <v>0</v>
      </c>
      <c r="AA27" s="2" t="s">
        <v>40</v>
      </c>
      <c r="AB27" s="25">
        <f t="shared" ref="AB27:AB31" si="11">IF(OR(AA27="UsLargeStandardSize",AA27="UsSmallStandardSize"),-0.69,-0.48)</f>
        <v>-0.69</v>
      </c>
      <c r="AC27" s="26">
        <v>0.36833333333333329</v>
      </c>
      <c r="AD27" s="24">
        <f t="shared" ref="AD27:AD31" si="12">IFERROR(AB27*AC27*D27*3,0)</f>
        <v>-10.674299999999997</v>
      </c>
      <c r="AE27" s="24">
        <v>-6.28</v>
      </c>
      <c r="AF27" s="24">
        <v>-17.260000000000002</v>
      </c>
      <c r="AG27" s="24">
        <v>0</v>
      </c>
    </row>
    <row r="28" spans="1:33" ht="15.75" customHeight="1">
      <c r="A28" s="2" t="s">
        <v>57</v>
      </c>
      <c r="B28" s="2"/>
      <c r="C28" s="15">
        <f t="shared" si="1"/>
        <v>40</v>
      </c>
      <c r="D28" s="16">
        <v>81</v>
      </c>
      <c r="E28" s="16">
        <v>0</v>
      </c>
      <c r="F28" s="15">
        <v>3240</v>
      </c>
      <c r="G28" s="15">
        <v>0</v>
      </c>
      <c r="H28" s="17">
        <f t="shared" si="2"/>
        <v>0</v>
      </c>
      <c r="I28" s="17">
        <f t="shared" si="3"/>
        <v>0.24243874999999993</v>
      </c>
      <c r="J28" s="15">
        <f t="shared" si="4"/>
        <v>785.50154999999972</v>
      </c>
      <c r="K28" s="15">
        <f t="shared" si="5"/>
        <v>9.6975499999999961</v>
      </c>
      <c r="L28" s="16">
        <v>239</v>
      </c>
      <c r="M28" s="18">
        <f t="shared" si="6"/>
        <v>0.33891213389121339</v>
      </c>
      <c r="N28" s="16">
        <v>0</v>
      </c>
      <c r="O28" s="19">
        <f t="shared" ref="O28:P28" si="13">D28/7</f>
        <v>11.571428571428571</v>
      </c>
      <c r="P28" s="19">
        <f t="shared" si="13"/>
        <v>0</v>
      </c>
      <c r="Q28" s="16">
        <f t="shared" si="8"/>
        <v>0</v>
      </c>
      <c r="R28" s="16"/>
      <c r="S28" s="27">
        <v>0.35087719298245612</v>
      </c>
      <c r="T28" s="2" t="s">
        <v>53</v>
      </c>
      <c r="U28" s="21" t="s">
        <v>53</v>
      </c>
      <c r="V28" s="22" t="s">
        <v>53</v>
      </c>
      <c r="W28" s="2">
        <v>0</v>
      </c>
      <c r="X28" s="23">
        <f t="shared" si="9"/>
        <v>0</v>
      </c>
      <c r="Y28" s="24">
        <f t="shared" si="10"/>
        <v>0</v>
      </c>
      <c r="Z28" s="2">
        <v>0</v>
      </c>
      <c r="AA28" s="2" t="s">
        <v>40</v>
      </c>
      <c r="AB28" s="25">
        <f t="shared" si="11"/>
        <v>-0.69</v>
      </c>
      <c r="AC28" s="26">
        <v>0.36833333333333329</v>
      </c>
      <c r="AD28" s="24">
        <f t="shared" si="12"/>
        <v>-61.758449999999982</v>
      </c>
      <c r="AE28" s="24">
        <v>-6.28</v>
      </c>
      <c r="AF28" s="24">
        <v>-17.260000000000002</v>
      </c>
      <c r="AG28" s="24">
        <v>0</v>
      </c>
    </row>
    <row r="29" spans="1:33" ht="15.75" customHeight="1">
      <c r="A29" s="2" t="s">
        <v>58</v>
      </c>
      <c r="B29" s="2"/>
      <c r="C29" s="15">
        <f t="shared" si="1"/>
        <v>39.993770491803275</v>
      </c>
      <c r="D29" s="16">
        <v>122</v>
      </c>
      <c r="E29" s="16">
        <v>0</v>
      </c>
      <c r="F29" s="15">
        <v>4879.24</v>
      </c>
      <c r="G29" s="15">
        <v>0</v>
      </c>
      <c r="H29" s="17">
        <f t="shared" si="2"/>
        <v>0</v>
      </c>
      <c r="I29" s="17">
        <f t="shared" si="3"/>
        <v>0.24234411506710041</v>
      </c>
      <c r="J29" s="15">
        <f t="shared" si="4"/>
        <v>1182.455099999999</v>
      </c>
      <c r="K29" s="15">
        <f t="shared" si="5"/>
        <v>9.6922549180327788</v>
      </c>
      <c r="L29" s="16">
        <v>264</v>
      </c>
      <c r="M29" s="18">
        <f t="shared" si="6"/>
        <v>0.4621212121212121</v>
      </c>
      <c r="N29" s="16">
        <v>0</v>
      </c>
      <c r="O29" s="19">
        <f t="shared" ref="O29:P29" si="14">D29/7</f>
        <v>17.428571428571427</v>
      </c>
      <c r="P29" s="19">
        <f t="shared" si="14"/>
        <v>0</v>
      </c>
      <c r="Q29" s="16">
        <f t="shared" si="8"/>
        <v>0</v>
      </c>
      <c r="R29" s="16"/>
      <c r="S29" s="27">
        <v>4.0925925925925926</v>
      </c>
      <c r="T29" s="2" t="s">
        <v>53</v>
      </c>
      <c r="U29" s="21" t="s">
        <v>53</v>
      </c>
      <c r="V29" s="22" t="s">
        <v>53</v>
      </c>
      <c r="W29" s="2">
        <v>0</v>
      </c>
      <c r="X29" s="23">
        <f t="shared" si="9"/>
        <v>0</v>
      </c>
      <c r="Y29" s="24">
        <f t="shared" si="10"/>
        <v>0</v>
      </c>
      <c r="Z29" s="2">
        <v>0</v>
      </c>
      <c r="AA29" s="2" t="s">
        <v>40</v>
      </c>
      <c r="AB29" s="25">
        <f t="shared" si="11"/>
        <v>-0.69</v>
      </c>
      <c r="AC29" s="26">
        <v>0.36833333333333329</v>
      </c>
      <c r="AD29" s="24">
        <f t="shared" si="12"/>
        <v>-93.018899999999974</v>
      </c>
      <c r="AE29" s="24">
        <v>-6.28</v>
      </c>
      <c r="AF29" s="24">
        <v>-17.260000000000002</v>
      </c>
      <c r="AG29" s="24">
        <v>0</v>
      </c>
    </row>
    <row r="30" spans="1:33" ht="15.75" customHeight="1">
      <c r="A30" s="2" t="s">
        <v>59</v>
      </c>
      <c r="B30" s="2"/>
      <c r="C30" s="15">
        <f t="shared" si="1"/>
        <v>40.378059701492539</v>
      </c>
      <c r="D30" s="16">
        <v>67</v>
      </c>
      <c r="E30" s="16">
        <v>0</v>
      </c>
      <c r="F30" s="15">
        <v>2705.33</v>
      </c>
      <c r="G30" s="15">
        <v>0</v>
      </c>
      <c r="H30" s="17">
        <f t="shared" si="2"/>
        <v>0</v>
      </c>
      <c r="I30" s="17">
        <f t="shared" si="3"/>
        <v>0.24812734490801483</v>
      </c>
      <c r="J30" s="15">
        <f t="shared" si="4"/>
        <v>671.26634999999976</v>
      </c>
      <c r="K30" s="15">
        <f t="shared" si="5"/>
        <v>10.018900746268653</v>
      </c>
      <c r="L30" s="16">
        <v>213</v>
      </c>
      <c r="M30" s="18">
        <f t="shared" si="6"/>
        <v>0.31455399061032863</v>
      </c>
      <c r="N30" s="16">
        <v>0</v>
      </c>
      <c r="O30" s="19">
        <f t="shared" ref="O30:P30" si="15">D30/7</f>
        <v>9.5714285714285712</v>
      </c>
      <c r="P30" s="19">
        <f t="shared" si="15"/>
        <v>0</v>
      </c>
      <c r="Q30" s="16">
        <f t="shared" si="8"/>
        <v>0</v>
      </c>
      <c r="R30" s="16"/>
      <c r="S30" s="27">
        <v>89.333333333333329</v>
      </c>
      <c r="T30" s="2" t="str">
        <f ca="1">IFERROR(__xludf.DUMMYFUNCTION("IFERROR(VLOOKUP($B$2,IMPORTRANGE(""https://docs.google.com/spreadsheets/d/1iVgg6Mw12RULLujzHmfOFIY8Q_KaAD8anoZzgtVAQ74/edit#gid=1503384807"",""Complete Mart - Summary!A1:AD2000""),9,FALSE),"""")"),"")</f>
        <v/>
      </c>
      <c r="U30" s="21" t="str">
        <f ca="1">IFERROR(__xludf.DUMMYFUNCTION("IFERROR(VLOOKUP($B$2,IMPORTRANGE(""https://docs.google.com/spreadsheets/d/1iVgg6Mw12RULLujzHmfOFIY8Q_KaAD8anoZzgtVAQ74/edit#gid=1503384807"",""Complete Mart - Summary!A1:AD2000""),28,FALSE),"""")"),"")</f>
        <v/>
      </c>
      <c r="V30" s="22" t="str">
        <f ca="1">IFERROR(__xludf.DUMMYFUNCTION("IFERROR(VLOOKUP($B$2,IMPORTRANGE(""https://docs.google.com/spreadsheets/d/1iVgg6Mw12RULLujzHmfOFIY8Q_KaAD8anoZzgtVAQ74/edit#gid=1503384807"",""Complete Mart - Summary!A1:AD2000""),31,FALSE),"""")"),"")</f>
        <v/>
      </c>
      <c r="W30" s="2">
        <v>0</v>
      </c>
      <c r="X30" s="23">
        <f t="shared" si="9"/>
        <v>0</v>
      </c>
      <c r="Y30" s="24">
        <f t="shared" si="10"/>
        <v>0</v>
      </c>
      <c r="Z30" s="2">
        <v>0</v>
      </c>
      <c r="AA30" s="2" t="s">
        <v>40</v>
      </c>
      <c r="AB30" s="25">
        <f t="shared" si="11"/>
        <v>-0.69</v>
      </c>
      <c r="AC30" s="26">
        <v>0.36833333333333329</v>
      </c>
      <c r="AD30" s="24">
        <f t="shared" si="12"/>
        <v>-51.084149999999994</v>
      </c>
      <c r="AE30" s="24">
        <v>-6.28</v>
      </c>
      <c r="AF30" s="24">
        <v>-17.260000000000002</v>
      </c>
      <c r="AG30" s="24">
        <v>0</v>
      </c>
    </row>
    <row r="31" spans="1:33" ht="15.75" customHeight="1">
      <c r="A31" s="2" t="s">
        <v>128</v>
      </c>
      <c r="B31" s="2"/>
      <c r="C31" s="35">
        <f t="shared" si="1"/>
        <v>41.99</v>
      </c>
      <c r="D31" s="16">
        <v>1</v>
      </c>
      <c r="E31" s="16">
        <v>0</v>
      </c>
      <c r="F31" s="15">
        <v>41.99</v>
      </c>
      <c r="G31" s="15">
        <v>0</v>
      </c>
      <c r="H31" s="17">
        <f t="shared" ref="H31" si="16">G31/F31*-1</f>
        <v>0</v>
      </c>
      <c r="I31" s="17">
        <f t="shared" ref="I31" si="17">J31/F31</f>
        <v>0.27123243629435567</v>
      </c>
      <c r="J31" s="35">
        <f t="shared" ref="J31" si="18">F31*0.85+G31+AF31*D31+D31*AE31+AG31+AD31</f>
        <v>11.389049999999996</v>
      </c>
      <c r="K31" s="35">
        <f t="shared" ref="K31" si="19">J31/D31</f>
        <v>11.389049999999996</v>
      </c>
      <c r="L31" s="16">
        <v>13</v>
      </c>
      <c r="M31" s="18">
        <f t="shared" si="6"/>
        <v>7.6923076923076927E-2</v>
      </c>
      <c r="N31" s="16">
        <v>0</v>
      </c>
      <c r="O31" s="19">
        <f t="shared" ref="O31" si="20">D31/7</f>
        <v>0.14285714285714285</v>
      </c>
      <c r="P31" s="19">
        <f t="shared" ref="P31" si="21">E31/7</f>
        <v>0</v>
      </c>
      <c r="Q31" s="16">
        <f t="shared" ref="Q31" si="22">ROUNDDOWN(N31/(O31+P31),0)</f>
        <v>0</v>
      </c>
      <c r="R31" s="16" t="str">
        <f ca="1">IFERROR(VLOOKUP($B$2,IMPORTRANGE("https://docs.google.com/spreadsheets/d/1KiWZV1ko8G7lnRucBRBd29jj3Be6ltMfljMDqzOkQmI/edit#gid=1381463014","Lookup!A:D"),6,FALSE),"")</f>
        <v/>
      </c>
      <c r="S31" s="27">
        <v>1.7363344051446949</v>
      </c>
      <c r="T31" s="2" t="str">
        <f ca="1">IFERROR(VLOOKUP($B$2,IMPORTRANGE("https://docs.google.com/spreadsheets/d/1KiWZV1ko8G7lnRucBRBd29jj3Be6ltMfljMDqzOkQmI/edit#gid=1381463014","Lookup!A:D"),4,FALSE),"")</f>
        <v/>
      </c>
      <c r="U31" s="21" t="str">
        <f ca="1">IFERROR(VLOOKUP($B$2,IMPORTRANGE("https://docs.google.com/spreadsheets/d/1KiWZV1ko8G7lnRucBRBd29jj3Be6ltMfljMDqzOkQmI/edit#gid=1381463014","Lookup!A:D"),3,FALSE),"")</f>
        <v/>
      </c>
      <c r="V31" s="22" t="str">
        <f ca="1">IFERROR(VLOOKUP($B$2,IMPORTRANGE("https://docs.google.com/spreadsheets/d/1KiWZV1ko8G7lnRucBRBd29jj3Be6ltMfljMDqzOkQmI/edit#gid=1381463014","Lookup!A:D"),2,FALSE),"")</f>
        <v/>
      </c>
      <c r="W31" s="2">
        <v>0</v>
      </c>
      <c r="X31" s="23">
        <f t="shared" ref="X31" si="23">IFERROR(W31/D31,0)</f>
        <v>0</v>
      </c>
      <c r="Y31" s="24">
        <f t="shared" ref="Y31" si="24">IFERROR(G31/(W31+Z31)*-1,0)</f>
        <v>0</v>
      </c>
      <c r="Z31" s="2">
        <v>0</v>
      </c>
      <c r="AA31" s="2" t="s">
        <v>40</v>
      </c>
      <c r="AB31" s="25">
        <f t="shared" si="11"/>
        <v>-0.69</v>
      </c>
      <c r="AC31" s="26">
        <v>0.36833333333333329</v>
      </c>
      <c r="AD31" s="24">
        <f t="shared" si="12"/>
        <v>-0.76244999999999985</v>
      </c>
      <c r="AE31" s="24">
        <v>-6.28</v>
      </c>
      <c r="AF31" s="24">
        <v>-17.260000000000002</v>
      </c>
      <c r="AG31" s="24">
        <v>0</v>
      </c>
    </row>
    <row r="32" spans="1:33" ht="15.75" customHeight="1">
      <c r="A32" s="2"/>
      <c r="B32" s="2"/>
      <c r="C32" s="29"/>
      <c r="D32" s="16"/>
      <c r="E32" s="16"/>
      <c r="F32" s="15"/>
      <c r="G32" s="15"/>
      <c r="H32" s="15"/>
      <c r="I32" s="16"/>
      <c r="J32" s="16"/>
      <c r="K32" s="16"/>
      <c r="L32" s="16"/>
      <c r="M32" s="18"/>
      <c r="N32" s="16"/>
      <c r="O32" s="16"/>
      <c r="P32" s="16"/>
      <c r="Q32" s="16"/>
      <c r="R32" s="16"/>
      <c r="T32" s="2"/>
      <c r="U32" s="21"/>
      <c r="V32" s="22"/>
      <c r="W32" s="2"/>
      <c r="X32" s="2"/>
      <c r="Y32" s="2"/>
      <c r="Z32" s="2"/>
      <c r="AA32" s="2"/>
      <c r="AB32" s="2"/>
      <c r="AC32" s="2"/>
      <c r="AD32" s="2"/>
      <c r="AE32" s="24"/>
      <c r="AF32" s="24"/>
      <c r="AG32" s="24"/>
    </row>
    <row r="33" spans="1:33" ht="15.75" customHeight="1">
      <c r="A33" s="2"/>
      <c r="B33" s="2"/>
      <c r="C33" s="29"/>
      <c r="D33" s="16"/>
      <c r="E33" s="16"/>
      <c r="F33" s="15"/>
      <c r="G33" s="15"/>
      <c r="H33" s="15"/>
      <c r="I33" s="16"/>
      <c r="J33" s="16"/>
      <c r="K33" s="16"/>
      <c r="L33" s="16"/>
      <c r="M33" s="18"/>
      <c r="N33" s="16"/>
      <c r="O33" s="16"/>
      <c r="P33" s="16"/>
      <c r="Q33" s="16"/>
      <c r="R33" s="16"/>
      <c r="T33" s="2"/>
      <c r="U33" s="21"/>
      <c r="V33" s="22"/>
      <c r="W33" s="2"/>
      <c r="X33" s="2"/>
      <c r="Y33" s="2"/>
      <c r="Z33" s="2"/>
      <c r="AA33" s="2"/>
      <c r="AB33" s="2"/>
      <c r="AC33" s="2"/>
      <c r="AD33" s="2"/>
      <c r="AE33" s="24"/>
      <c r="AF33" s="24"/>
      <c r="AG33" s="24"/>
    </row>
    <row r="34" spans="1:33" ht="15.75" customHeight="1">
      <c r="A34" s="2"/>
      <c r="B34" s="2"/>
      <c r="C34" s="29"/>
      <c r="D34" s="16"/>
      <c r="E34" s="16"/>
      <c r="F34" s="15"/>
      <c r="G34" s="15"/>
      <c r="H34" s="15"/>
      <c r="I34" s="16"/>
      <c r="J34" s="16"/>
      <c r="K34" s="16"/>
      <c r="L34" s="16"/>
      <c r="M34" s="18"/>
      <c r="N34" s="16"/>
      <c r="O34" s="16"/>
      <c r="P34" s="16"/>
      <c r="Q34" s="16"/>
      <c r="R34" s="16"/>
      <c r="T34" s="2"/>
      <c r="U34" s="21"/>
      <c r="V34" s="22"/>
      <c r="W34" s="2"/>
      <c r="X34" s="2"/>
      <c r="Y34" s="2"/>
      <c r="Z34" s="2"/>
      <c r="AA34" s="2"/>
      <c r="AB34" s="2"/>
      <c r="AC34" s="2"/>
      <c r="AD34" s="2"/>
      <c r="AE34" s="24"/>
      <c r="AF34" s="24"/>
      <c r="AG34" s="24"/>
    </row>
    <row r="35" spans="1:33" ht="15.75" customHeight="1">
      <c r="A35" s="2"/>
      <c r="B35" s="2"/>
      <c r="C35" s="29"/>
      <c r="D35" s="16"/>
      <c r="E35" s="16"/>
      <c r="F35" s="15"/>
      <c r="G35" s="15"/>
      <c r="H35" s="15"/>
      <c r="I35" s="16"/>
      <c r="J35" s="16"/>
      <c r="K35" s="16"/>
      <c r="L35" s="16"/>
      <c r="M35" s="18"/>
      <c r="N35" s="16"/>
      <c r="O35" s="16"/>
      <c r="P35" s="16"/>
      <c r="Q35" s="16"/>
      <c r="R35" s="16"/>
      <c r="T35" s="2"/>
      <c r="U35" s="21"/>
      <c r="V35" s="22"/>
      <c r="W35" s="2"/>
      <c r="X35" s="2"/>
      <c r="Y35" s="2"/>
      <c r="Z35" s="2"/>
      <c r="AA35" s="2"/>
      <c r="AB35" s="2"/>
      <c r="AC35" s="2"/>
      <c r="AD35" s="2"/>
      <c r="AE35" s="24"/>
      <c r="AF35" s="24"/>
      <c r="AG35" s="24"/>
    </row>
    <row r="36" spans="1:33" ht="15.75" customHeight="1">
      <c r="A36" s="2"/>
      <c r="B36" s="2"/>
      <c r="C36" s="29"/>
      <c r="D36" s="16"/>
      <c r="E36" s="16"/>
      <c r="F36" s="15"/>
      <c r="G36" s="15"/>
      <c r="H36" s="15"/>
      <c r="I36" s="16"/>
      <c r="J36" s="16"/>
      <c r="K36" s="16"/>
      <c r="L36" s="16"/>
      <c r="M36" s="18"/>
      <c r="N36" s="16"/>
      <c r="O36" s="16"/>
      <c r="P36" s="16"/>
      <c r="Q36" s="16"/>
      <c r="R36" s="16"/>
      <c r="T36" s="2"/>
      <c r="U36" s="21"/>
      <c r="V36" s="22"/>
      <c r="W36" s="2"/>
      <c r="X36" s="2"/>
      <c r="Y36" s="2"/>
      <c r="Z36" s="2"/>
      <c r="AA36" s="2"/>
      <c r="AB36" s="2"/>
      <c r="AC36" s="2"/>
      <c r="AD36" s="2"/>
      <c r="AE36" s="24"/>
      <c r="AF36" s="24"/>
      <c r="AG36" s="24"/>
    </row>
    <row r="37" spans="1:33" ht="15.75" customHeight="1">
      <c r="A37" s="2"/>
      <c r="B37" s="2"/>
      <c r="C37" s="29"/>
      <c r="D37" s="16"/>
      <c r="E37" s="16"/>
      <c r="F37" s="15"/>
      <c r="G37" s="15"/>
      <c r="H37" s="15"/>
      <c r="I37" s="16"/>
      <c r="J37" s="16"/>
      <c r="K37" s="16"/>
      <c r="L37" s="16"/>
      <c r="M37" s="18"/>
      <c r="N37" s="16"/>
      <c r="O37" s="16"/>
      <c r="P37" s="16"/>
      <c r="Q37" s="16"/>
      <c r="R37" s="16"/>
      <c r="T37" s="2"/>
      <c r="U37" s="21"/>
      <c r="V37" s="22"/>
      <c r="W37" s="2"/>
      <c r="X37" s="2"/>
      <c r="Y37" s="2"/>
      <c r="Z37" s="2"/>
      <c r="AA37" s="2"/>
      <c r="AB37" s="2"/>
      <c r="AC37" s="2"/>
      <c r="AD37" s="2"/>
      <c r="AE37" s="24"/>
      <c r="AF37" s="24"/>
      <c r="AG37" s="24"/>
    </row>
    <row r="38" spans="1:33" ht="15.75" customHeight="1">
      <c r="A38" s="2"/>
      <c r="B38" s="2"/>
      <c r="C38" s="29"/>
      <c r="D38" s="16"/>
      <c r="E38" s="16"/>
      <c r="F38" s="15"/>
      <c r="G38" s="15"/>
      <c r="H38" s="15"/>
      <c r="I38" s="16"/>
      <c r="J38" s="16"/>
      <c r="K38" s="16"/>
      <c r="L38" s="16"/>
      <c r="M38" s="18"/>
      <c r="N38" s="16"/>
      <c r="O38" s="16"/>
      <c r="P38" s="16"/>
      <c r="Q38" s="16"/>
      <c r="R38" s="16"/>
      <c r="T38" s="2"/>
      <c r="U38" s="21"/>
      <c r="V38" s="22"/>
      <c r="W38" s="2"/>
      <c r="X38" s="2"/>
      <c r="Y38" s="2"/>
      <c r="Z38" s="2"/>
      <c r="AA38" s="2"/>
      <c r="AB38" s="2"/>
      <c r="AC38" s="2"/>
      <c r="AD38" s="2"/>
      <c r="AE38" s="24"/>
      <c r="AF38" s="24"/>
      <c r="AG38" s="24"/>
    </row>
    <row r="39" spans="1:33" ht="15.75" customHeight="1">
      <c r="A39" s="2"/>
      <c r="B39" s="2"/>
      <c r="C39" s="29"/>
      <c r="D39" s="16"/>
      <c r="E39" s="16"/>
      <c r="F39" s="15"/>
      <c r="G39" s="15"/>
      <c r="H39" s="15"/>
      <c r="I39" s="16"/>
      <c r="J39" s="16"/>
      <c r="K39" s="16"/>
      <c r="L39" s="16"/>
      <c r="M39" s="18"/>
      <c r="N39" s="16"/>
      <c r="O39" s="16"/>
      <c r="P39" s="16"/>
      <c r="Q39" s="16"/>
      <c r="R39" s="16"/>
      <c r="T39" s="2"/>
      <c r="U39" s="21"/>
      <c r="V39" s="22"/>
      <c r="W39" s="2"/>
      <c r="X39" s="2"/>
      <c r="Y39" s="2"/>
      <c r="Z39" s="2"/>
      <c r="AA39" s="2"/>
      <c r="AB39" s="2"/>
      <c r="AC39" s="2"/>
      <c r="AD39" s="2"/>
      <c r="AE39" s="24"/>
      <c r="AF39" s="24"/>
      <c r="AG39" s="24"/>
    </row>
    <row r="40" spans="1:33" ht="15.75" customHeight="1">
      <c r="A40" s="2"/>
      <c r="B40" s="2"/>
      <c r="C40" s="29"/>
      <c r="D40" s="16"/>
      <c r="E40" s="16"/>
      <c r="F40" s="15"/>
      <c r="G40" s="15"/>
      <c r="H40" s="15"/>
      <c r="I40" s="16"/>
      <c r="J40" s="16"/>
      <c r="K40" s="16"/>
      <c r="L40" s="16"/>
      <c r="M40" s="18"/>
      <c r="N40" s="16"/>
      <c r="O40" s="16"/>
      <c r="P40" s="16"/>
      <c r="Q40" s="16"/>
      <c r="R40" s="16"/>
      <c r="T40" s="2"/>
      <c r="U40" s="21"/>
      <c r="V40" s="22"/>
      <c r="W40" s="2"/>
      <c r="X40" s="2"/>
      <c r="Y40" s="2"/>
      <c r="Z40" s="2"/>
      <c r="AA40" s="2"/>
      <c r="AB40" s="2"/>
      <c r="AC40" s="2"/>
      <c r="AD40" s="2"/>
      <c r="AE40" s="24"/>
      <c r="AF40" s="24"/>
      <c r="AG40" s="24"/>
    </row>
    <row r="41" spans="1:33" ht="15.75" customHeight="1">
      <c r="A41" s="2"/>
      <c r="B41" s="2"/>
      <c r="C41" s="29"/>
      <c r="D41" s="16"/>
      <c r="E41" s="16"/>
      <c r="F41" s="15"/>
      <c r="G41" s="15"/>
      <c r="H41" s="15"/>
      <c r="I41" s="16"/>
      <c r="J41" s="16"/>
      <c r="K41" s="16"/>
      <c r="L41" s="16"/>
      <c r="M41" s="18"/>
      <c r="N41" s="16"/>
      <c r="O41" s="16"/>
      <c r="P41" s="16"/>
      <c r="Q41" s="16"/>
      <c r="R41" s="16"/>
      <c r="T41" s="2"/>
      <c r="U41" s="21"/>
      <c r="V41" s="22"/>
      <c r="W41" s="2"/>
      <c r="X41" s="2"/>
      <c r="Y41" s="2"/>
      <c r="Z41" s="2"/>
      <c r="AA41" s="2"/>
      <c r="AB41" s="2"/>
      <c r="AC41" s="2"/>
      <c r="AD41" s="2"/>
      <c r="AE41" s="24"/>
      <c r="AF41" s="24"/>
      <c r="AG41" s="24"/>
    </row>
    <row r="42" spans="1:33" ht="15.75" customHeight="1">
      <c r="A42" s="2"/>
      <c r="B42" s="2"/>
      <c r="C42" s="29"/>
      <c r="D42" s="16"/>
      <c r="E42" s="16"/>
      <c r="F42" s="15"/>
      <c r="G42" s="15"/>
      <c r="H42" s="15"/>
      <c r="I42" s="16"/>
      <c r="J42" s="16"/>
      <c r="K42" s="16"/>
      <c r="L42" s="16"/>
      <c r="M42" s="18"/>
      <c r="N42" s="16"/>
      <c r="O42" s="16"/>
      <c r="P42" s="16"/>
      <c r="Q42" s="16"/>
      <c r="R42" s="16"/>
      <c r="T42" s="2"/>
      <c r="U42" s="21"/>
      <c r="V42" s="22"/>
      <c r="W42" s="2"/>
      <c r="X42" s="2"/>
      <c r="Y42" s="2"/>
      <c r="Z42" s="2"/>
      <c r="AA42" s="2"/>
      <c r="AB42" s="2"/>
      <c r="AC42" s="2"/>
      <c r="AD42" s="2"/>
      <c r="AE42" s="24"/>
      <c r="AF42" s="24"/>
      <c r="AG42" s="24"/>
    </row>
    <row r="43" spans="1:33" ht="15.75" customHeight="1">
      <c r="A43" s="2"/>
      <c r="B43" s="2"/>
      <c r="C43" s="29"/>
      <c r="D43" s="16"/>
      <c r="E43" s="16"/>
      <c r="F43" s="15"/>
      <c r="G43" s="15"/>
      <c r="H43" s="15"/>
      <c r="I43" s="16"/>
      <c r="J43" s="16"/>
      <c r="K43" s="16"/>
      <c r="L43" s="16"/>
      <c r="M43" s="18"/>
      <c r="N43" s="16"/>
      <c r="O43" s="16"/>
      <c r="P43" s="16"/>
      <c r="Q43" s="16"/>
      <c r="R43" s="16"/>
      <c r="T43" s="2"/>
      <c r="U43" s="21"/>
      <c r="V43" s="22"/>
      <c r="W43" s="2"/>
      <c r="X43" s="2"/>
      <c r="Y43" s="2"/>
      <c r="Z43" s="2"/>
      <c r="AA43" s="2"/>
      <c r="AB43" s="2"/>
      <c r="AC43" s="2"/>
      <c r="AD43" s="2"/>
      <c r="AE43" s="24"/>
      <c r="AF43" s="24"/>
      <c r="AG43" s="24"/>
    </row>
    <row r="44" spans="1:33" ht="15.75" customHeight="1">
      <c r="A44" s="2"/>
      <c r="B44" s="2"/>
      <c r="C44" s="29"/>
      <c r="D44" s="16"/>
      <c r="E44" s="16"/>
      <c r="F44" s="15"/>
      <c r="G44" s="15"/>
      <c r="H44" s="15"/>
      <c r="I44" s="16"/>
      <c r="J44" s="16"/>
      <c r="K44" s="16"/>
      <c r="L44" s="16"/>
      <c r="M44" s="18"/>
      <c r="N44" s="16"/>
      <c r="O44" s="16"/>
      <c r="P44" s="16"/>
      <c r="Q44" s="16"/>
      <c r="R44" s="16"/>
      <c r="T44" s="2"/>
      <c r="U44" s="21"/>
      <c r="V44" s="22"/>
      <c r="W44" s="2"/>
      <c r="X44" s="2"/>
      <c r="Y44" s="2"/>
      <c r="Z44" s="2"/>
      <c r="AA44" s="2"/>
      <c r="AB44" s="2"/>
      <c r="AC44" s="2"/>
      <c r="AD44" s="2"/>
      <c r="AE44" s="24"/>
      <c r="AF44" s="24"/>
      <c r="AG44" s="24"/>
    </row>
    <row r="45" spans="1:33" ht="15.75" customHeight="1">
      <c r="A45" s="2"/>
      <c r="B45" s="2"/>
      <c r="C45" s="29"/>
      <c r="D45" s="16"/>
      <c r="E45" s="16"/>
      <c r="F45" s="15"/>
      <c r="G45" s="15"/>
      <c r="H45" s="15"/>
      <c r="I45" s="16"/>
      <c r="J45" s="16"/>
      <c r="K45" s="16"/>
      <c r="L45" s="16"/>
      <c r="M45" s="18"/>
      <c r="N45" s="16"/>
      <c r="O45" s="16"/>
      <c r="P45" s="16"/>
      <c r="Q45" s="16"/>
      <c r="R45" s="16"/>
      <c r="T45" s="2"/>
      <c r="U45" s="21"/>
      <c r="V45" s="22"/>
      <c r="W45" s="2"/>
      <c r="X45" s="2"/>
      <c r="Y45" s="2"/>
      <c r="Z45" s="2"/>
      <c r="AA45" s="2"/>
      <c r="AB45" s="2"/>
      <c r="AC45" s="2"/>
      <c r="AD45" s="2"/>
      <c r="AE45" s="24"/>
      <c r="AF45" s="24"/>
      <c r="AG45" s="24"/>
    </row>
    <row r="46" spans="1:33" ht="15.75" customHeight="1">
      <c r="A46" s="2"/>
      <c r="B46" s="2"/>
      <c r="C46" s="29"/>
      <c r="D46" s="16"/>
      <c r="E46" s="16"/>
      <c r="F46" s="15"/>
      <c r="G46" s="15"/>
      <c r="H46" s="15"/>
      <c r="I46" s="16"/>
      <c r="J46" s="16"/>
      <c r="K46" s="16"/>
      <c r="L46" s="16"/>
      <c r="M46" s="18"/>
      <c r="N46" s="16"/>
      <c r="O46" s="16"/>
      <c r="P46" s="16"/>
      <c r="Q46" s="16"/>
      <c r="R46" s="16"/>
      <c r="T46" s="2"/>
      <c r="U46" s="21"/>
      <c r="V46" s="22"/>
      <c r="W46" s="2"/>
      <c r="X46" s="2"/>
      <c r="Y46" s="2"/>
      <c r="Z46" s="2"/>
      <c r="AA46" s="2"/>
      <c r="AB46" s="2"/>
      <c r="AC46" s="2"/>
      <c r="AD46" s="2"/>
      <c r="AE46" s="24"/>
      <c r="AF46" s="24"/>
      <c r="AG46" s="24"/>
    </row>
    <row r="47" spans="1:33" ht="15.75" customHeight="1">
      <c r="A47" s="2"/>
      <c r="B47" s="2"/>
      <c r="C47" s="29"/>
      <c r="D47" s="16"/>
      <c r="E47" s="16"/>
      <c r="F47" s="15"/>
      <c r="G47" s="15"/>
      <c r="H47" s="15"/>
      <c r="I47" s="16"/>
      <c r="J47" s="16"/>
      <c r="K47" s="16"/>
      <c r="L47" s="16"/>
      <c r="M47" s="18"/>
      <c r="N47" s="16"/>
      <c r="O47" s="16"/>
      <c r="P47" s="16"/>
      <c r="Q47" s="16"/>
      <c r="R47" s="16"/>
      <c r="T47" s="2"/>
      <c r="U47" s="21"/>
      <c r="V47" s="22"/>
      <c r="W47" s="2"/>
      <c r="X47" s="2"/>
      <c r="Y47" s="2"/>
      <c r="Z47" s="2"/>
      <c r="AA47" s="2"/>
      <c r="AB47" s="2"/>
      <c r="AC47" s="2"/>
      <c r="AD47" s="2"/>
      <c r="AE47" s="24"/>
      <c r="AF47" s="24"/>
      <c r="AG47" s="24"/>
    </row>
    <row r="48" spans="1:33" ht="15.75" customHeight="1">
      <c r="A48" s="2"/>
      <c r="B48" s="2"/>
      <c r="C48" s="29"/>
      <c r="D48" s="16"/>
      <c r="E48" s="16"/>
      <c r="F48" s="15"/>
      <c r="G48" s="15"/>
      <c r="H48" s="15"/>
      <c r="I48" s="16"/>
      <c r="J48" s="16"/>
      <c r="K48" s="16"/>
      <c r="L48" s="16"/>
      <c r="M48" s="18"/>
      <c r="N48" s="16"/>
      <c r="O48" s="16"/>
      <c r="P48" s="16"/>
      <c r="Q48" s="16"/>
      <c r="R48" s="16"/>
      <c r="T48" s="2"/>
      <c r="U48" s="21"/>
      <c r="V48" s="22"/>
      <c r="W48" s="2"/>
      <c r="X48" s="2"/>
      <c r="Y48" s="2"/>
      <c r="Z48" s="2"/>
      <c r="AA48" s="2"/>
      <c r="AB48" s="2"/>
      <c r="AC48" s="2"/>
      <c r="AD48" s="2"/>
      <c r="AE48" s="24"/>
      <c r="AF48" s="24"/>
      <c r="AG48" s="24"/>
    </row>
    <row r="49" spans="1:33" ht="15.75" customHeight="1">
      <c r="A49" s="2"/>
      <c r="B49" s="2"/>
      <c r="C49" s="29"/>
      <c r="D49" s="16"/>
      <c r="E49" s="16"/>
      <c r="F49" s="15"/>
      <c r="G49" s="15"/>
      <c r="H49" s="15"/>
      <c r="I49" s="16"/>
      <c r="J49" s="16"/>
      <c r="K49" s="16"/>
      <c r="L49" s="16"/>
      <c r="M49" s="18"/>
      <c r="N49" s="16"/>
      <c r="O49" s="16"/>
      <c r="P49" s="16"/>
      <c r="Q49" s="16"/>
      <c r="R49" s="16"/>
      <c r="T49" s="2"/>
      <c r="U49" s="21"/>
      <c r="V49" s="22"/>
      <c r="W49" s="2"/>
      <c r="X49" s="2"/>
      <c r="Y49" s="2"/>
      <c r="Z49" s="2"/>
      <c r="AA49" s="2"/>
      <c r="AB49" s="2"/>
      <c r="AC49" s="2"/>
      <c r="AD49" s="2"/>
      <c r="AE49" s="24"/>
      <c r="AF49" s="24"/>
      <c r="AG49" s="24"/>
    </row>
    <row r="50" spans="1:33" ht="15.75" customHeight="1">
      <c r="A50" s="2"/>
      <c r="B50" s="2"/>
      <c r="C50" s="29"/>
      <c r="D50" s="16"/>
      <c r="E50" s="16"/>
      <c r="F50" s="15"/>
      <c r="G50" s="15"/>
      <c r="H50" s="15"/>
      <c r="I50" s="16"/>
      <c r="J50" s="16"/>
      <c r="K50" s="16"/>
      <c r="L50" s="16"/>
      <c r="M50" s="18"/>
      <c r="N50" s="16"/>
      <c r="O50" s="16"/>
      <c r="P50" s="16"/>
      <c r="Q50" s="16"/>
      <c r="R50" s="16"/>
      <c r="T50" s="2"/>
      <c r="U50" s="21"/>
      <c r="V50" s="22"/>
      <c r="W50" s="2"/>
      <c r="X50" s="2"/>
      <c r="Y50" s="2"/>
      <c r="Z50" s="2"/>
      <c r="AA50" s="2"/>
      <c r="AB50" s="2"/>
      <c r="AC50" s="2"/>
      <c r="AD50" s="2"/>
      <c r="AE50" s="24"/>
      <c r="AF50" s="24"/>
      <c r="AG50" s="24"/>
    </row>
    <row r="51" spans="1:33" ht="15.75" customHeight="1">
      <c r="A51" s="2"/>
      <c r="B51" s="2"/>
      <c r="C51" s="29"/>
      <c r="D51" s="16"/>
      <c r="E51" s="16"/>
      <c r="F51" s="15"/>
      <c r="G51" s="15"/>
      <c r="H51" s="15"/>
      <c r="I51" s="16"/>
      <c r="J51" s="16"/>
      <c r="K51" s="16"/>
      <c r="L51" s="16"/>
      <c r="M51" s="18"/>
      <c r="N51" s="16"/>
      <c r="O51" s="16"/>
      <c r="P51" s="16"/>
      <c r="Q51" s="16"/>
      <c r="R51" s="16"/>
      <c r="T51" s="2"/>
      <c r="U51" s="21"/>
      <c r="V51" s="22"/>
      <c r="W51" s="2"/>
      <c r="X51" s="2"/>
      <c r="Y51" s="2"/>
      <c r="Z51" s="2"/>
      <c r="AA51" s="2"/>
      <c r="AB51" s="2"/>
      <c r="AC51" s="2"/>
      <c r="AD51" s="2"/>
      <c r="AE51" s="24"/>
      <c r="AF51" s="24"/>
      <c r="AG51" s="24"/>
    </row>
    <row r="52" spans="1:33" ht="15.75" customHeight="1">
      <c r="A52" s="2"/>
      <c r="B52" s="2"/>
      <c r="C52" s="29"/>
      <c r="D52" s="16"/>
      <c r="E52" s="16"/>
      <c r="F52" s="15"/>
      <c r="G52" s="15"/>
      <c r="H52" s="15"/>
      <c r="I52" s="16"/>
      <c r="J52" s="16"/>
      <c r="K52" s="16"/>
      <c r="L52" s="16"/>
      <c r="M52" s="18"/>
      <c r="N52" s="16"/>
      <c r="O52" s="16"/>
      <c r="P52" s="16"/>
      <c r="Q52" s="16"/>
      <c r="R52" s="16"/>
      <c r="T52" s="2"/>
      <c r="U52" s="21"/>
      <c r="V52" s="22"/>
      <c r="W52" s="2"/>
      <c r="X52" s="2"/>
      <c r="Y52" s="2"/>
      <c r="Z52" s="2"/>
      <c r="AA52" s="2"/>
      <c r="AB52" s="2"/>
      <c r="AC52" s="2"/>
      <c r="AD52" s="2"/>
      <c r="AE52" s="24"/>
      <c r="AF52" s="24"/>
      <c r="AG52" s="24"/>
    </row>
    <row r="53" spans="1:33" ht="15.75" customHeight="1">
      <c r="A53" s="2"/>
      <c r="B53" s="2"/>
      <c r="C53" s="29"/>
      <c r="D53" s="16"/>
      <c r="E53" s="16"/>
      <c r="F53" s="15"/>
      <c r="G53" s="15"/>
      <c r="H53" s="15"/>
      <c r="I53" s="16"/>
      <c r="J53" s="16"/>
      <c r="K53" s="16"/>
      <c r="L53" s="16"/>
      <c r="M53" s="18"/>
      <c r="N53" s="16"/>
      <c r="O53" s="16"/>
      <c r="P53" s="16"/>
      <c r="Q53" s="16"/>
      <c r="R53" s="16"/>
      <c r="T53" s="2"/>
      <c r="U53" s="21"/>
      <c r="V53" s="22"/>
      <c r="W53" s="2"/>
      <c r="X53" s="2"/>
      <c r="Y53" s="2"/>
      <c r="Z53" s="2"/>
      <c r="AA53" s="2"/>
      <c r="AB53" s="2"/>
      <c r="AC53" s="2"/>
      <c r="AD53" s="2"/>
      <c r="AE53" s="24"/>
      <c r="AF53" s="24"/>
      <c r="AG53" s="24"/>
    </row>
    <row r="54" spans="1:33" ht="15.75" customHeight="1">
      <c r="A54" s="2"/>
      <c r="B54" s="2"/>
      <c r="C54" s="29"/>
      <c r="D54" s="16"/>
      <c r="E54" s="16"/>
      <c r="F54" s="15"/>
      <c r="G54" s="15"/>
      <c r="H54" s="15"/>
      <c r="I54" s="16"/>
      <c r="J54" s="16"/>
      <c r="K54" s="16"/>
      <c r="L54" s="16"/>
      <c r="M54" s="18"/>
      <c r="N54" s="16"/>
      <c r="O54" s="16"/>
      <c r="P54" s="16"/>
      <c r="Q54" s="16"/>
      <c r="R54" s="16"/>
      <c r="T54" s="2"/>
      <c r="U54" s="21"/>
      <c r="V54" s="22"/>
      <c r="W54" s="2"/>
      <c r="X54" s="2"/>
      <c r="Y54" s="2"/>
      <c r="Z54" s="2"/>
      <c r="AA54" s="2"/>
      <c r="AB54" s="2"/>
      <c r="AC54" s="2"/>
      <c r="AD54" s="2"/>
      <c r="AE54" s="24"/>
      <c r="AF54" s="24"/>
      <c r="AG54" s="24"/>
    </row>
    <row r="55" spans="1:33" ht="15.75" customHeight="1">
      <c r="A55" s="2"/>
      <c r="B55" s="2"/>
      <c r="C55" s="29"/>
      <c r="D55" s="16"/>
      <c r="E55" s="16"/>
      <c r="F55" s="15"/>
      <c r="G55" s="15"/>
      <c r="H55" s="15"/>
      <c r="I55" s="16"/>
      <c r="J55" s="16"/>
      <c r="K55" s="16"/>
      <c r="L55" s="16"/>
      <c r="M55" s="18"/>
      <c r="N55" s="16"/>
      <c r="O55" s="16"/>
      <c r="P55" s="16"/>
      <c r="Q55" s="16"/>
      <c r="R55" s="16"/>
      <c r="T55" s="2"/>
      <c r="U55" s="21"/>
      <c r="V55" s="22"/>
      <c r="W55" s="2"/>
      <c r="X55" s="2"/>
      <c r="Y55" s="2"/>
      <c r="Z55" s="2"/>
      <c r="AA55" s="2"/>
      <c r="AB55" s="2"/>
      <c r="AC55" s="2"/>
      <c r="AD55" s="2"/>
      <c r="AE55" s="24"/>
      <c r="AF55" s="24"/>
      <c r="AG55" s="24"/>
    </row>
    <row r="56" spans="1:33" ht="15.75" customHeight="1">
      <c r="A56" s="2"/>
      <c r="B56" s="2"/>
      <c r="C56" s="29"/>
      <c r="D56" s="16"/>
      <c r="E56" s="16"/>
      <c r="F56" s="15"/>
      <c r="G56" s="15"/>
      <c r="H56" s="15"/>
      <c r="I56" s="16"/>
      <c r="J56" s="16"/>
      <c r="K56" s="16"/>
      <c r="L56" s="16"/>
      <c r="M56" s="18"/>
      <c r="N56" s="16"/>
      <c r="O56" s="16"/>
      <c r="P56" s="16"/>
      <c r="Q56" s="16"/>
      <c r="R56" s="16"/>
      <c r="T56" s="2"/>
      <c r="U56" s="21"/>
      <c r="V56" s="22"/>
      <c r="W56" s="2"/>
      <c r="X56" s="2"/>
      <c r="Y56" s="2"/>
      <c r="Z56" s="2"/>
      <c r="AA56" s="2"/>
      <c r="AB56" s="2"/>
      <c r="AC56" s="2"/>
      <c r="AD56" s="2"/>
      <c r="AE56" s="24"/>
      <c r="AF56" s="24"/>
      <c r="AG56" s="24"/>
    </row>
    <row r="57" spans="1:33" ht="15.75" customHeight="1">
      <c r="A57" s="2"/>
      <c r="B57" s="2"/>
      <c r="C57" s="29"/>
      <c r="D57" s="16"/>
      <c r="E57" s="16"/>
      <c r="F57" s="15"/>
      <c r="G57" s="15"/>
      <c r="H57" s="15"/>
      <c r="I57" s="16"/>
      <c r="J57" s="16"/>
      <c r="K57" s="16"/>
      <c r="L57" s="16"/>
      <c r="M57" s="18"/>
      <c r="N57" s="16"/>
      <c r="O57" s="16"/>
      <c r="P57" s="16"/>
      <c r="Q57" s="16"/>
      <c r="R57" s="16"/>
      <c r="T57" s="2"/>
      <c r="U57" s="21"/>
      <c r="V57" s="22"/>
      <c r="W57" s="2"/>
      <c r="X57" s="2"/>
      <c r="Y57" s="2"/>
      <c r="Z57" s="2"/>
      <c r="AA57" s="2"/>
      <c r="AB57" s="2"/>
      <c r="AC57" s="2"/>
      <c r="AD57" s="2"/>
      <c r="AE57" s="24"/>
      <c r="AF57" s="24"/>
      <c r="AG57" s="24"/>
    </row>
    <row r="58" spans="1:33" ht="15.75" customHeight="1">
      <c r="A58" s="2"/>
      <c r="B58" s="2"/>
      <c r="C58" s="29"/>
      <c r="D58" s="16"/>
      <c r="E58" s="16"/>
      <c r="F58" s="15"/>
      <c r="G58" s="15"/>
      <c r="H58" s="15"/>
      <c r="I58" s="16"/>
      <c r="J58" s="16"/>
      <c r="K58" s="16"/>
      <c r="L58" s="16"/>
      <c r="M58" s="18"/>
      <c r="N58" s="16"/>
      <c r="O58" s="16"/>
      <c r="P58" s="16"/>
      <c r="Q58" s="16"/>
      <c r="R58" s="16"/>
      <c r="T58" s="2"/>
      <c r="U58" s="21"/>
      <c r="V58" s="22"/>
      <c r="W58" s="2"/>
      <c r="X58" s="2"/>
      <c r="Y58" s="2"/>
      <c r="Z58" s="2"/>
      <c r="AA58" s="2"/>
      <c r="AB58" s="2"/>
      <c r="AC58" s="2"/>
      <c r="AD58" s="2"/>
      <c r="AE58" s="24"/>
      <c r="AF58" s="24"/>
      <c r="AG58" s="24"/>
    </row>
    <row r="59" spans="1:33" ht="15.75" customHeight="1">
      <c r="A59" s="2"/>
      <c r="B59" s="2"/>
      <c r="C59" s="29"/>
      <c r="D59" s="16"/>
      <c r="E59" s="16"/>
      <c r="F59" s="15"/>
      <c r="G59" s="15"/>
      <c r="H59" s="15"/>
      <c r="I59" s="16"/>
      <c r="J59" s="16"/>
      <c r="K59" s="16"/>
      <c r="L59" s="16"/>
      <c r="M59" s="18"/>
      <c r="N59" s="16"/>
      <c r="O59" s="16"/>
      <c r="P59" s="16"/>
      <c r="Q59" s="16"/>
      <c r="R59" s="16"/>
      <c r="T59" s="2"/>
      <c r="U59" s="21"/>
      <c r="V59" s="22"/>
      <c r="W59" s="2"/>
      <c r="X59" s="2"/>
      <c r="Y59" s="2"/>
      <c r="Z59" s="2"/>
      <c r="AA59" s="2"/>
      <c r="AB59" s="2"/>
      <c r="AC59" s="2"/>
      <c r="AD59" s="2"/>
      <c r="AE59" s="24"/>
      <c r="AF59" s="24"/>
      <c r="AG59" s="24"/>
    </row>
    <row r="60" spans="1:33" ht="15.75" customHeight="1">
      <c r="A60" s="2"/>
      <c r="B60" s="2"/>
      <c r="C60" s="29"/>
      <c r="D60" s="16"/>
      <c r="E60" s="16"/>
      <c r="F60" s="15"/>
      <c r="G60" s="15"/>
      <c r="H60" s="15"/>
      <c r="I60" s="16"/>
      <c r="J60" s="16"/>
      <c r="K60" s="16"/>
      <c r="L60" s="16"/>
      <c r="M60" s="18"/>
      <c r="N60" s="16"/>
      <c r="O60" s="16"/>
      <c r="P60" s="16"/>
      <c r="Q60" s="16"/>
      <c r="R60" s="16"/>
      <c r="T60" s="2"/>
      <c r="U60" s="21"/>
      <c r="V60" s="22"/>
      <c r="W60" s="2"/>
      <c r="X60" s="2"/>
      <c r="Y60" s="2"/>
      <c r="Z60" s="2"/>
      <c r="AA60" s="2"/>
      <c r="AB60" s="2"/>
      <c r="AC60" s="2"/>
      <c r="AD60" s="2"/>
      <c r="AE60" s="24"/>
      <c r="AF60" s="24"/>
      <c r="AG60" s="24"/>
    </row>
    <row r="61" spans="1:33" ht="15.75" customHeight="1">
      <c r="A61" s="2"/>
      <c r="B61" s="2"/>
      <c r="C61" s="29"/>
      <c r="D61" s="16"/>
      <c r="E61" s="16"/>
      <c r="F61" s="15"/>
      <c r="G61" s="15"/>
      <c r="H61" s="15"/>
      <c r="I61" s="16"/>
      <c r="J61" s="16"/>
      <c r="K61" s="16"/>
      <c r="L61" s="16"/>
      <c r="M61" s="18"/>
      <c r="N61" s="16"/>
      <c r="O61" s="16"/>
      <c r="P61" s="16"/>
      <c r="Q61" s="16"/>
      <c r="R61" s="16"/>
      <c r="T61" s="2"/>
      <c r="U61" s="21"/>
      <c r="V61" s="22"/>
      <c r="W61" s="2"/>
      <c r="X61" s="2"/>
      <c r="Y61" s="2"/>
      <c r="Z61" s="2"/>
      <c r="AA61" s="2"/>
      <c r="AB61" s="2"/>
      <c r="AC61" s="2"/>
      <c r="AD61" s="2"/>
      <c r="AE61" s="24"/>
      <c r="AF61" s="24"/>
      <c r="AG61" s="24"/>
    </row>
    <row r="62" spans="1:33" ht="15.75" customHeight="1">
      <c r="A62" s="2"/>
      <c r="B62" s="2"/>
      <c r="C62" s="29"/>
      <c r="D62" s="16"/>
      <c r="E62" s="16"/>
      <c r="F62" s="15"/>
      <c r="G62" s="15"/>
      <c r="H62" s="15"/>
      <c r="I62" s="16"/>
      <c r="J62" s="16"/>
      <c r="K62" s="16"/>
      <c r="L62" s="16"/>
      <c r="M62" s="18"/>
      <c r="N62" s="16"/>
      <c r="O62" s="16"/>
      <c r="P62" s="16"/>
      <c r="Q62" s="16"/>
      <c r="R62" s="16"/>
      <c r="T62" s="2"/>
      <c r="U62" s="21"/>
      <c r="V62" s="22"/>
      <c r="W62" s="2"/>
      <c r="X62" s="2"/>
      <c r="Y62" s="2"/>
      <c r="Z62" s="2"/>
      <c r="AA62" s="2"/>
      <c r="AB62" s="2"/>
      <c r="AC62" s="2"/>
      <c r="AD62" s="2"/>
      <c r="AE62" s="24"/>
      <c r="AF62" s="24"/>
      <c r="AG62" s="24"/>
    </row>
    <row r="63" spans="1:33" ht="15.75" customHeight="1">
      <c r="A63" s="2"/>
      <c r="B63" s="2"/>
      <c r="C63" s="29"/>
      <c r="D63" s="16"/>
      <c r="E63" s="16"/>
      <c r="F63" s="15"/>
      <c r="G63" s="15"/>
      <c r="H63" s="15"/>
      <c r="I63" s="16"/>
      <c r="J63" s="16"/>
      <c r="K63" s="16"/>
      <c r="L63" s="16"/>
      <c r="M63" s="18"/>
      <c r="N63" s="16"/>
      <c r="O63" s="16"/>
      <c r="P63" s="16"/>
      <c r="Q63" s="16"/>
      <c r="R63" s="16"/>
      <c r="T63" s="2"/>
      <c r="U63" s="21"/>
      <c r="V63" s="22"/>
      <c r="W63" s="2"/>
      <c r="X63" s="2"/>
      <c r="Y63" s="2"/>
      <c r="Z63" s="2"/>
      <c r="AA63" s="2"/>
      <c r="AB63" s="2"/>
      <c r="AC63" s="2"/>
      <c r="AD63" s="2"/>
      <c r="AE63" s="24"/>
      <c r="AF63" s="24"/>
      <c r="AG63" s="24"/>
    </row>
    <row r="64" spans="1:33" ht="15.75" customHeight="1">
      <c r="A64" s="2"/>
      <c r="B64" s="2"/>
      <c r="C64" s="29"/>
      <c r="D64" s="16"/>
      <c r="E64" s="16"/>
      <c r="F64" s="15"/>
      <c r="G64" s="15"/>
      <c r="H64" s="15"/>
      <c r="I64" s="16"/>
      <c r="J64" s="16"/>
      <c r="K64" s="16"/>
      <c r="L64" s="16"/>
      <c r="M64" s="18"/>
      <c r="N64" s="16"/>
      <c r="O64" s="16"/>
      <c r="P64" s="16"/>
      <c r="Q64" s="16"/>
      <c r="R64" s="16"/>
      <c r="T64" s="2"/>
      <c r="U64" s="21"/>
      <c r="V64" s="22"/>
      <c r="W64" s="2"/>
      <c r="X64" s="2"/>
      <c r="Y64" s="2"/>
      <c r="Z64" s="2"/>
      <c r="AA64" s="2"/>
      <c r="AB64" s="2"/>
      <c r="AC64" s="2"/>
      <c r="AD64" s="2"/>
      <c r="AE64" s="24"/>
      <c r="AF64" s="24"/>
      <c r="AG64" s="24"/>
    </row>
    <row r="65" spans="1:33" ht="15.75" customHeight="1">
      <c r="A65" s="2"/>
      <c r="B65" s="2"/>
      <c r="C65" s="29"/>
      <c r="D65" s="16"/>
      <c r="E65" s="16"/>
      <c r="F65" s="15"/>
      <c r="G65" s="15"/>
      <c r="H65" s="15"/>
      <c r="I65" s="16"/>
      <c r="J65" s="16"/>
      <c r="K65" s="16"/>
      <c r="L65" s="16"/>
      <c r="M65" s="18"/>
      <c r="N65" s="16"/>
      <c r="O65" s="16"/>
      <c r="P65" s="16"/>
      <c r="Q65" s="16"/>
      <c r="R65" s="16"/>
      <c r="T65" s="2"/>
      <c r="U65" s="21"/>
      <c r="V65" s="22"/>
      <c r="W65" s="2"/>
      <c r="X65" s="2"/>
      <c r="Y65" s="2"/>
      <c r="Z65" s="2"/>
      <c r="AA65" s="2"/>
      <c r="AB65" s="2"/>
      <c r="AC65" s="2"/>
      <c r="AD65" s="2"/>
      <c r="AE65" s="24"/>
      <c r="AF65" s="24"/>
      <c r="AG65" s="24"/>
    </row>
    <row r="66" spans="1:33" ht="15.75" customHeight="1">
      <c r="A66" s="2"/>
      <c r="B66" s="2"/>
      <c r="C66" s="29"/>
      <c r="D66" s="16"/>
      <c r="E66" s="16"/>
      <c r="F66" s="15"/>
      <c r="G66" s="15"/>
      <c r="H66" s="15"/>
      <c r="I66" s="16"/>
      <c r="J66" s="16"/>
      <c r="K66" s="16"/>
      <c r="L66" s="16"/>
      <c r="M66" s="18"/>
      <c r="N66" s="16"/>
      <c r="O66" s="16"/>
      <c r="P66" s="16"/>
      <c r="Q66" s="16"/>
      <c r="R66" s="16"/>
      <c r="T66" s="2"/>
      <c r="U66" s="21"/>
      <c r="V66" s="22"/>
      <c r="W66" s="2"/>
      <c r="X66" s="2"/>
      <c r="Y66" s="2"/>
      <c r="Z66" s="2"/>
      <c r="AA66" s="2"/>
      <c r="AB66" s="2"/>
      <c r="AC66" s="2"/>
      <c r="AD66" s="2"/>
      <c r="AE66" s="24"/>
      <c r="AF66" s="24"/>
      <c r="AG66" s="24"/>
    </row>
    <row r="67" spans="1:33" ht="15.75" customHeight="1">
      <c r="A67" s="2"/>
      <c r="B67" s="2"/>
      <c r="C67" s="29"/>
      <c r="D67" s="16"/>
      <c r="E67" s="16"/>
      <c r="F67" s="15"/>
      <c r="G67" s="15"/>
      <c r="H67" s="15"/>
      <c r="I67" s="16"/>
      <c r="J67" s="16"/>
      <c r="K67" s="16"/>
      <c r="L67" s="16"/>
      <c r="M67" s="18"/>
      <c r="N67" s="16"/>
      <c r="O67" s="16"/>
      <c r="P67" s="16"/>
      <c r="Q67" s="16"/>
      <c r="R67" s="16"/>
      <c r="T67" s="2"/>
      <c r="U67" s="21"/>
      <c r="V67" s="22"/>
      <c r="W67" s="2"/>
      <c r="X67" s="2"/>
      <c r="Y67" s="2"/>
      <c r="Z67" s="2"/>
      <c r="AA67" s="2"/>
      <c r="AB67" s="2"/>
      <c r="AC67" s="2"/>
      <c r="AD67" s="2"/>
      <c r="AE67" s="24"/>
      <c r="AF67" s="24"/>
      <c r="AG67" s="24"/>
    </row>
    <row r="68" spans="1:33" ht="15.75" customHeight="1">
      <c r="A68" s="2"/>
      <c r="B68" s="2"/>
      <c r="C68" s="29"/>
      <c r="D68" s="16"/>
      <c r="E68" s="16"/>
      <c r="F68" s="15"/>
      <c r="G68" s="15"/>
      <c r="H68" s="15"/>
      <c r="I68" s="16"/>
      <c r="J68" s="16"/>
      <c r="K68" s="16"/>
      <c r="L68" s="16"/>
      <c r="M68" s="18"/>
      <c r="N68" s="16"/>
      <c r="O68" s="16"/>
      <c r="P68" s="16"/>
      <c r="Q68" s="16"/>
      <c r="R68" s="16"/>
      <c r="T68" s="2"/>
      <c r="U68" s="21"/>
      <c r="V68" s="22"/>
      <c r="W68" s="2"/>
      <c r="X68" s="2"/>
      <c r="Y68" s="2"/>
      <c r="Z68" s="2"/>
      <c r="AA68" s="2"/>
      <c r="AB68" s="2"/>
      <c r="AC68" s="2"/>
      <c r="AD68" s="2"/>
      <c r="AE68" s="24"/>
      <c r="AF68" s="24"/>
      <c r="AG68" s="24"/>
    </row>
    <row r="69" spans="1:33" ht="15.75" customHeight="1">
      <c r="A69" s="2"/>
      <c r="B69" s="2"/>
      <c r="C69" s="29"/>
      <c r="D69" s="16"/>
      <c r="E69" s="16"/>
      <c r="F69" s="15"/>
      <c r="G69" s="15"/>
      <c r="H69" s="15"/>
      <c r="I69" s="16"/>
      <c r="J69" s="16"/>
      <c r="K69" s="16"/>
      <c r="L69" s="16"/>
      <c r="M69" s="18"/>
      <c r="N69" s="16"/>
      <c r="O69" s="16"/>
      <c r="P69" s="16"/>
      <c r="Q69" s="16"/>
      <c r="R69" s="16"/>
      <c r="T69" s="2"/>
      <c r="U69" s="21"/>
      <c r="V69" s="22"/>
      <c r="W69" s="2"/>
      <c r="X69" s="2"/>
      <c r="Y69" s="2"/>
      <c r="Z69" s="2"/>
      <c r="AA69" s="2"/>
      <c r="AB69" s="2"/>
      <c r="AC69" s="2"/>
      <c r="AD69" s="2"/>
      <c r="AE69" s="24"/>
      <c r="AF69" s="24"/>
      <c r="AG69" s="24"/>
    </row>
    <row r="70" spans="1:33" ht="15.75" customHeight="1">
      <c r="A70" s="2"/>
      <c r="B70" s="2"/>
      <c r="C70" s="29"/>
      <c r="D70" s="16"/>
      <c r="E70" s="16"/>
      <c r="F70" s="15"/>
      <c r="G70" s="15"/>
      <c r="H70" s="15"/>
      <c r="I70" s="16"/>
      <c r="J70" s="16"/>
      <c r="K70" s="16"/>
      <c r="L70" s="16"/>
      <c r="M70" s="18"/>
      <c r="N70" s="16"/>
      <c r="O70" s="16"/>
      <c r="P70" s="16"/>
      <c r="Q70" s="16"/>
      <c r="R70" s="16"/>
      <c r="T70" s="2"/>
      <c r="U70" s="21"/>
      <c r="V70" s="22"/>
      <c r="W70" s="2"/>
      <c r="X70" s="2"/>
      <c r="Y70" s="2"/>
      <c r="Z70" s="2"/>
      <c r="AA70" s="2"/>
      <c r="AB70" s="2"/>
      <c r="AC70" s="2"/>
      <c r="AD70" s="2"/>
      <c r="AE70" s="24"/>
      <c r="AF70" s="24"/>
      <c r="AG70" s="24"/>
    </row>
    <row r="71" spans="1:33" ht="15.75" customHeight="1">
      <c r="A71" s="2"/>
      <c r="B71" s="2"/>
      <c r="C71" s="29"/>
      <c r="D71" s="16"/>
      <c r="E71" s="16"/>
      <c r="F71" s="15"/>
      <c r="G71" s="15"/>
      <c r="H71" s="15"/>
      <c r="I71" s="16"/>
      <c r="J71" s="16"/>
      <c r="K71" s="16"/>
      <c r="L71" s="16"/>
      <c r="M71" s="18"/>
      <c r="N71" s="16"/>
      <c r="O71" s="16"/>
      <c r="P71" s="16"/>
      <c r="Q71" s="16"/>
      <c r="R71" s="16"/>
      <c r="T71" s="2"/>
      <c r="U71" s="21"/>
      <c r="V71" s="22"/>
      <c r="W71" s="2"/>
      <c r="X71" s="2"/>
      <c r="Y71" s="2"/>
      <c r="Z71" s="2"/>
      <c r="AA71" s="2"/>
      <c r="AB71" s="2"/>
      <c r="AC71" s="2"/>
      <c r="AD71" s="2"/>
      <c r="AE71" s="24"/>
      <c r="AF71" s="24"/>
      <c r="AG71" s="24"/>
    </row>
    <row r="72" spans="1:33" ht="15.75" customHeight="1">
      <c r="A72" s="2"/>
      <c r="B72" s="2"/>
      <c r="C72" s="29"/>
      <c r="D72" s="16"/>
      <c r="E72" s="16"/>
      <c r="F72" s="15"/>
      <c r="G72" s="15"/>
      <c r="H72" s="15"/>
      <c r="I72" s="16"/>
      <c r="J72" s="16"/>
      <c r="K72" s="16"/>
      <c r="L72" s="16"/>
      <c r="M72" s="18"/>
      <c r="N72" s="16"/>
      <c r="O72" s="16"/>
      <c r="P72" s="16"/>
      <c r="Q72" s="16"/>
      <c r="R72" s="16"/>
      <c r="T72" s="2"/>
      <c r="U72" s="21"/>
      <c r="V72" s="22"/>
      <c r="W72" s="2"/>
      <c r="X72" s="2"/>
      <c r="Y72" s="2"/>
      <c r="Z72" s="2"/>
      <c r="AA72" s="2"/>
      <c r="AB72" s="2"/>
      <c r="AC72" s="2"/>
      <c r="AD72" s="2"/>
      <c r="AE72" s="24"/>
      <c r="AF72" s="24"/>
      <c r="AG72" s="24"/>
    </row>
    <row r="73" spans="1:33" ht="15.75" customHeight="1">
      <c r="A73" s="2"/>
      <c r="B73" s="2"/>
      <c r="C73" s="29"/>
      <c r="D73" s="16"/>
      <c r="E73" s="16"/>
      <c r="F73" s="15"/>
      <c r="G73" s="15"/>
      <c r="H73" s="15"/>
      <c r="I73" s="16"/>
      <c r="J73" s="16"/>
      <c r="K73" s="16"/>
      <c r="L73" s="16"/>
      <c r="M73" s="18"/>
      <c r="N73" s="16"/>
      <c r="O73" s="16"/>
      <c r="P73" s="16"/>
      <c r="Q73" s="16"/>
      <c r="R73" s="16"/>
      <c r="T73" s="2"/>
      <c r="U73" s="21"/>
      <c r="V73" s="22"/>
      <c r="W73" s="2"/>
      <c r="X73" s="2"/>
      <c r="Y73" s="2"/>
      <c r="Z73" s="2"/>
      <c r="AA73" s="2"/>
      <c r="AB73" s="2"/>
      <c r="AC73" s="2"/>
      <c r="AD73" s="2"/>
      <c r="AE73" s="24"/>
      <c r="AF73" s="24"/>
      <c r="AG73" s="24"/>
    </row>
    <row r="74" spans="1:33" ht="15.75" customHeight="1">
      <c r="A74" s="2"/>
      <c r="B74" s="2"/>
      <c r="C74" s="29"/>
      <c r="D74" s="16"/>
      <c r="E74" s="16"/>
      <c r="F74" s="15"/>
      <c r="G74" s="15"/>
      <c r="H74" s="15"/>
      <c r="I74" s="16"/>
      <c r="J74" s="16"/>
      <c r="K74" s="16"/>
      <c r="L74" s="16"/>
      <c r="M74" s="18"/>
      <c r="N74" s="16"/>
      <c r="O74" s="16"/>
      <c r="P74" s="16"/>
      <c r="Q74" s="16"/>
      <c r="R74" s="16"/>
      <c r="T74" s="2"/>
      <c r="U74" s="21"/>
      <c r="V74" s="22"/>
      <c r="W74" s="2"/>
      <c r="X74" s="2"/>
      <c r="Y74" s="2"/>
      <c r="Z74" s="2"/>
      <c r="AA74" s="2"/>
      <c r="AB74" s="2"/>
      <c r="AC74" s="2"/>
      <c r="AD74" s="2"/>
      <c r="AE74" s="24"/>
      <c r="AF74" s="24"/>
      <c r="AG74" s="24"/>
    </row>
    <row r="75" spans="1:33" ht="15.75" customHeight="1">
      <c r="A75" s="2"/>
      <c r="B75" s="2"/>
      <c r="C75" s="29"/>
      <c r="D75" s="16"/>
      <c r="E75" s="16"/>
      <c r="F75" s="15"/>
      <c r="G75" s="15"/>
      <c r="H75" s="15"/>
      <c r="I75" s="16"/>
      <c r="J75" s="16"/>
      <c r="K75" s="16"/>
      <c r="L75" s="16"/>
      <c r="M75" s="18"/>
      <c r="N75" s="16"/>
      <c r="O75" s="16"/>
      <c r="P75" s="16"/>
      <c r="Q75" s="16"/>
      <c r="R75" s="16"/>
      <c r="T75" s="2"/>
      <c r="U75" s="21"/>
      <c r="V75" s="22"/>
      <c r="W75" s="2"/>
      <c r="X75" s="2"/>
      <c r="Y75" s="2"/>
      <c r="Z75" s="2"/>
      <c r="AA75" s="2"/>
      <c r="AB75" s="2"/>
      <c r="AC75" s="2"/>
      <c r="AD75" s="2"/>
      <c r="AE75" s="24"/>
      <c r="AF75" s="24"/>
      <c r="AG75" s="24"/>
    </row>
    <row r="76" spans="1:33" ht="15.75" customHeight="1">
      <c r="A76" s="2"/>
      <c r="B76" s="2"/>
      <c r="C76" s="29"/>
      <c r="D76" s="16"/>
      <c r="E76" s="16"/>
      <c r="F76" s="15"/>
      <c r="G76" s="15"/>
      <c r="H76" s="15"/>
      <c r="I76" s="16"/>
      <c r="J76" s="16"/>
      <c r="K76" s="16"/>
      <c r="L76" s="16"/>
      <c r="M76" s="18"/>
      <c r="N76" s="16"/>
      <c r="O76" s="16"/>
      <c r="P76" s="16"/>
      <c r="Q76" s="16"/>
      <c r="R76" s="16"/>
      <c r="T76" s="2"/>
      <c r="U76" s="21"/>
      <c r="V76" s="22"/>
      <c r="W76" s="2"/>
      <c r="X76" s="2"/>
      <c r="Y76" s="2"/>
      <c r="Z76" s="2"/>
      <c r="AA76" s="2"/>
      <c r="AB76" s="2"/>
      <c r="AC76" s="2"/>
      <c r="AD76" s="2"/>
      <c r="AE76" s="24"/>
      <c r="AF76" s="24"/>
      <c r="AG76" s="24"/>
    </row>
    <row r="77" spans="1:33" ht="15.75" customHeight="1">
      <c r="A77" s="2"/>
      <c r="B77" s="2"/>
      <c r="C77" s="29"/>
      <c r="D77" s="16"/>
      <c r="E77" s="16"/>
      <c r="F77" s="15"/>
      <c r="G77" s="15"/>
      <c r="H77" s="15"/>
      <c r="I77" s="16"/>
      <c r="J77" s="16"/>
      <c r="K77" s="16"/>
      <c r="L77" s="16"/>
      <c r="M77" s="18"/>
      <c r="N77" s="16"/>
      <c r="O77" s="16"/>
      <c r="P77" s="16"/>
      <c r="Q77" s="16"/>
      <c r="R77" s="16"/>
      <c r="T77" s="2"/>
      <c r="U77" s="21"/>
      <c r="V77" s="22"/>
      <c r="W77" s="2"/>
      <c r="X77" s="2"/>
      <c r="Y77" s="2"/>
      <c r="Z77" s="2"/>
      <c r="AA77" s="2"/>
      <c r="AB77" s="2"/>
      <c r="AC77" s="2"/>
      <c r="AD77" s="2"/>
      <c r="AE77" s="24"/>
      <c r="AF77" s="24"/>
      <c r="AG77" s="24"/>
    </row>
    <row r="78" spans="1:33" ht="15.75" customHeight="1">
      <c r="A78" s="2"/>
      <c r="B78" s="2"/>
      <c r="C78" s="29"/>
      <c r="D78" s="16"/>
      <c r="E78" s="16"/>
      <c r="F78" s="15"/>
      <c r="G78" s="15"/>
      <c r="H78" s="15"/>
      <c r="I78" s="16"/>
      <c r="J78" s="16"/>
      <c r="K78" s="16"/>
      <c r="L78" s="16"/>
      <c r="M78" s="18"/>
      <c r="N78" s="16"/>
      <c r="O78" s="16"/>
      <c r="P78" s="16"/>
      <c r="Q78" s="16"/>
      <c r="R78" s="16"/>
      <c r="T78" s="2"/>
      <c r="U78" s="21"/>
      <c r="V78" s="22"/>
      <c r="W78" s="2"/>
      <c r="X78" s="2"/>
      <c r="Y78" s="2"/>
      <c r="Z78" s="2"/>
      <c r="AA78" s="2"/>
      <c r="AB78" s="2"/>
      <c r="AC78" s="2"/>
      <c r="AD78" s="2"/>
      <c r="AE78" s="24"/>
      <c r="AF78" s="24"/>
      <c r="AG78" s="24"/>
    </row>
    <row r="79" spans="1:33" ht="15.75" customHeight="1">
      <c r="A79" s="2"/>
      <c r="B79" s="2"/>
      <c r="C79" s="29"/>
      <c r="D79" s="16"/>
      <c r="E79" s="16"/>
      <c r="F79" s="15"/>
      <c r="G79" s="15"/>
      <c r="H79" s="15"/>
      <c r="I79" s="16"/>
      <c r="J79" s="16"/>
      <c r="K79" s="16"/>
      <c r="L79" s="16"/>
      <c r="M79" s="18"/>
      <c r="N79" s="16"/>
      <c r="O79" s="16"/>
      <c r="P79" s="16"/>
      <c r="Q79" s="16"/>
      <c r="R79" s="16"/>
      <c r="T79" s="2"/>
      <c r="U79" s="21"/>
      <c r="V79" s="22"/>
      <c r="W79" s="2"/>
      <c r="X79" s="2"/>
      <c r="Y79" s="2"/>
      <c r="Z79" s="2"/>
      <c r="AA79" s="2"/>
      <c r="AB79" s="2"/>
      <c r="AC79" s="2"/>
      <c r="AD79" s="2"/>
      <c r="AE79" s="24"/>
      <c r="AF79" s="24"/>
      <c r="AG79" s="24"/>
    </row>
    <row r="80" spans="1:33" ht="15.75" customHeight="1">
      <c r="A80" s="2"/>
      <c r="B80" s="2"/>
      <c r="C80" s="29"/>
      <c r="D80" s="16"/>
      <c r="E80" s="16"/>
      <c r="F80" s="15"/>
      <c r="G80" s="15"/>
      <c r="H80" s="15"/>
      <c r="I80" s="16"/>
      <c r="J80" s="16"/>
      <c r="K80" s="16"/>
      <c r="L80" s="16"/>
      <c r="M80" s="18"/>
      <c r="N80" s="16"/>
      <c r="O80" s="16"/>
      <c r="P80" s="16"/>
      <c r="Q80" s="16"/>
      <c r="R80" s="16"/>
      <c r="T80" s="2"/>
      <c r="U80" s="21"/>
      <c r="V80" s="22"/>
      <c r="W80" s="2"/>
      <c r="X80" s="2"/>
      <c r="Y80" s="2"/>
      <c r="Z80" s="2"/>
      <c r="AA80" s="2"/>
      <c r="AB80" s="2"/>
      <c r="AC80" s="2"/>
      <c r="AD80" s="2"/>
      <c r="AE80" s="24"/>
      <c r="AF80" s="24"/>
      <c r="AG80" s="24"/>
    </row>
    <row r="81" spans="1:33" ht="15.75" customHeight="1">
      <c r="A81" s="2"/>
      <c r="B81" s="2"/>
      <c r="C81" s="29"/>
      <c r="D81" s="16"/>
      <c r="E81" s="16"/>
      <c r="F81" s="15"/>
      <c r="G81" s="15"/>
      <c r="H81" s="15"/>
      <c r="I81" s="16"/>
      <c r="J81" s="16"/>
      <c r="K81" s="16"/>
      <c r="L81" s="16"/>
      <c r="M81" s="18"/>
      <c r="N81" s="16"/>
      <c r="O81" s="16"/>
      <c r="P81" s="16"/>
      <c r="Q81" s="16"/>
      <c r="R81" s="16"/>
      <c r="T81" s="2"/>
      <c r="U81" s="21"/>
      <c r="V81" s="22"/>
      <c r="W81" s="2"/>
      <c r="X81" s="2"/>
      <c r="Y81" s="2"/>
      <c r="Z81" s="2"/>
      <c r="AA81" s="2"/>
      <c r="AB81" s="2"/>
      <c r="AC81" s="2"/>
      <c r="AD81" s="2"/>
      <c r="AE81" s="24"/>
      <c r="AF81" s="24"/>
      <c r="AG81" s="24"/>
    </row>
    <row r="82" spans="1:33" ht="15.75" customHeight="1">
      <c r="A82" s="2"/>
      <c r="B82" s="2"/>
      <c r="C82" s="29"/>
      <c r="D82" s="16"/>
      <c r="E82" s="16"/>
      <c r="F82" s="15"/>
      <c r="G82" s="15"/>
      <c r="H82" s="15"/>
      <c r="I82" s="16"/>
      <c r="J82" s="16"/>
      <c r="K82" s="16"/>
      <c r="L82" s="16"/>
      <c r="M82" s="18"/>
      <c r="N82" s="16"/>
      <c r="O82" s="16"/>
      <c r="P82" s="16"/>
      <c r="Q82" s="16"/>
      <c r="R82" s="16"/>
      <c r="T82" s="2"/>
      <c r="U82" s="21"/>
      <c r="V82" s="22"/>
      <c r="W82" s="2"/>
      <c r="X82" s="2"/>
      <c r="Y82" s="2"/>
      <c r="Z82" s="2"/>
      <c r="AA82" s="2"/>
      <c r="AB82" s="2"/>
      <c r="AC82" s="2"/>
      <c r="AD82" s="2"/>
      <c r="AE82" s="24"/>
      <c r="AF82" s="24"/>
      <c r="AG82" s="24"/>
    </row>
    <row r="83" spans="1:33" ht="15.75" customHeight="1">
      <c r="A83" s="2"/>
      <c r="B83" s="2"/>
      <c r="C83" s="29"/>
      <c r="D83" s="16"/>
      <c r="E83" s="16"/>
      <c r="F83" s="15"/>
      <c r="G83" s="15"/>
      <c r="H83" s="15"/>
      <c r="I83" s="16"/>
      <c r="J83" s="16"/>
      <c r="K83" s="16"/>
      <c r="L83" s="16"/>
      <c r="M83" s="18"/>
      <c r="N83" s="16"/>
      <c r="O83" s="16"/>
      <c r="P83" s="16"/>
      <c r="Q83" s="16"/>
      <c r="R83" s="16"/>
      <c r="T83" s="2"/>
      <c r="U83" s="21"/>
      <c r="V83" s="22"/>
      <c r="W83" s="2"/>
      <c r="X83" s="2"/>
      <c r="Y83" s="2"/>
      <c r="Z83" s="2"/>
      <c r="AA83" s="2"/>
      <c r="AB83" s="2"/>
      <c r="AC83" s="2"/>
      <c r="AD83" s="2"/>
      <c r="AE83" s="24"/>
      <c r="AF83" s="24"/>
      <c r="AG83" s="24"/>
    </row>
    <row r="84" spans="1:33" ht="15.75" customHeight="1">
      <c r="A84" s="2"/>
      <c r="B84" s="2"/>
      <c r="C84" s="29"/>
      <c r="D84" s="16"/>
      <c r="E84" s="16"/>
      <c r="F84" s="15"/>
      <c r="G84" s="15"/>
      <c r="H84" s="15"/>
      <c r="I84" s="16"/>
      <c r="J84" s="16"/>
      <c r="K84" s="16"/>
      <c r="L84" s="16"/>
      <c r="M84" s="18"/>
      <c r="N84" s="16"/>
      <c r="O84" s="16"/>
      <c r="P84" s="16"/>
      <c r="Q84" s="16"/>
      <c r="R84" s="16"/>
      <c r="T84" s="2"/>
      <c r="U84" s="21"/>
      <c r="V84" s="22"/>
      <c r="W84" s="2"/>
      <c r="X84" s="2"/>
      <c r="Y84" s="2"/>
      <c r="Z84" s="2"/>
      <c r="AA84" s="2"/>
      <c r="AB84" s="2"/>
      <c r="AC84" s="2"/>
      <c r="AD84" s="2"/>
      <c r="AE84" s="24"/>
      <c r="AF84" s="24"/>
      <c r="AG84" s="24"/>
    </row>
    <row r="85" spans="1:33" ht="15.75" customHeight="1">
      <c r="A85" s="2"/>
      <c r="B85" s="2"/>
      <c r="C85" s="29"/>
      <c r="D85" s="16"/>
      <c r="E85" s="16"/>
      <c r="F85" s="15"/>
      <c r="G85" s="15"/>
      <c r="H85" s="15"/>
      <c r="I85" s="16"/>
      <c r="J85" s="16"/>
      <c r="K85" s="16"/>
      <c r="L85" s="16"/>
      <c r="M85" s="18"/>
      <c r="N85" s="16"/>
      <c r="O85" s="16"/>
      <c r="P85" s="16"/>
      <c r="Q85" s="16"/>
      <c r="R85" s="16"/>
      <c r="T85" s="2"/>
      <c r="U85" s="21"/>
      <c r="V85" s="22"/>
      <c r="W85" s="2"/>
      <c r="X85" s="2"/>
      <c r="Y85" s="2"/>
      <c r="Z85" s="2"/>
      <c r="AA85" s="2"/>
      <c r="AB85" s="2"/>
      <c r="AC85" s="2"/>
      <c r="AD85" s="2"/>
      <c r="AE85" s="24"/>
      <c r="AF85" s="24"/>
      <c r="AG85" s="24"/>
    </row>
    <row r="86" spans="1:33" ht="15.75" customHeight="1">
      <c r="A86" s="2"/>
      <c r="B86" s="2"/>
      <c r="C86" s="29"/>
      <c r="D86" s="16"/>
      <c r="E86" s="16"/>
      <c r="F86" s="15"/>
      <c r="G86" s="15"/>
      <c r="H86" s="15"/>
      <c r="I86" s="16"/>
      <c r="J86" s="16"/>
      <c r="K86" s="16"/>
      <c r="L86" s="16"/>
      <c r="M86" s="18"/>
      <c r="N86" s="16"/>
      <c r="O86" s="16"/>
      <c r="P86" s="16"/>
      <c r="Q86" s="16"/>
      <c r="R86" s="16"/>
      <c r="T86" s="2"/>
      <c r="U86" s="21"/>
      <c r="V86" s="22"/>
      <c r="W86" s="2"/>
      <c r="X86" s="2"/>
      <c r="Y86" s="2"/>
      <c r="Z86" s="2"/>
      <c r="AA86" s="2"/>
      <c r="AB86" s="2"/>
      <c r="AC86" s="2"/>
      <c r="AD86" s="2"/>
      <c r="AE86" s="24"/>
      <c r="AF86" s="24"/>
      <c r="AG86" s="24"/>
    </row>
    <row r="87" spans="1:33" ht="15.75" customHeight="1">
      <c r="A87" s="2"/>
      <c r="B87" s="2"/>
      <c r="C87" s="29"/>
      <c r="D87" s="16"/>
      <c r="E87" s="16"/>
      <c r="F87" s="15"/>
      <c r="G87" s="15"/>
      <c r="H87" s="15"/>
      <c r="I87" s="16"/>
      <c r="J87" s="16"/>
      <c r="K87" s="16"/>
      <c r="L87" s="16"/>
      <c r="M87" s="18"/>
      <c r="N87" s="16"/>
      <c r="O87" s="16"/>
      <c r="P87" s="16"/>
      <c r="Q87" s="16"/>
      <c r="R87" s="16"/>
      <c r="T87" s="2"/>
      <c r="U87" s="21"/>
      <c r="V87" s="22"/>
      <c r="W87" s="2"/>
      <c r="X87" s="2"/>
      <c r="Y87" s="2"/>
      <c r="Z87" s="2"/>
      <c r="AA87" s="2"/>
      <c r="AB87" s="2"/>
      <c r="AC87" s="2"/>
      <c r="AD87" s="2"/>
      <c r="AE87" s="24"/>
      <c r="AF87" s="24"/>
      <c r="AG87" s="24"/>
    </row>
    <row r="88" spans="1:33" ht="15.75" customHeight="1">
      <c r="A88" s="2"/>
      <c r="B88" s="2"/>
      <c r="C88" s="29"/>
      <c r="D88" s="16"/>
      <c r="E88" s="16"/>
      <c r="F88" s="15"/>
      <c r="G88" s="15"/>
      <c r="H88" s="15"/>
      <c r="I88" s="16"/>
      <c r="J88" s="16"/>
      <c r="K88" s="16"/>
      <c r="L88" s="16"/>
      <c r="M88" s="18"/>
      <c r="N88" s="16"/>
      <c r="O88" s="16"/>
      <c r="P88" s="16"/>
      <c r="Q88" s="16"/>
      <c r="R88" s="16"/>
      <c r="T88" s="2"/>
      <c r="U88" s="21"/>
      <c r="V88" s="22"/>
      <c r="W88" s="2"/>
      <c r="X88" s="2"/>
      <c r="Y88" s="2"/>
      <c r="Z88" s="2"/>
      <c r="AA88" s="2"/>
      <c r="AB88" s="2"/>
      <c r="AC88" s="2"/>
      <c r="AD88" s="2"/>
      <c r="AE88" s="24"/>
      <c r="AF88" s="24"/>
      <c r="AG88" s="24"/>
    </row>
    <row r="89" spans="1:33" ht="15.75" customHeight="1">
      <c r="A89" s="2"/>
      <c r="B89" s="2"/>
      <c r="C89" s="29"/>
      <c r="D89" s="16"/>
      <c r="E89" s="16"/>
      <c r="F89" s="15"/>
      <c r="G89" s="15"/>
      <c r="H89" s="15"/>
      <c r="I89" s="16"/>
      <c r="J89" s="16"/>
      <c r="K89" s="16"/>
      <c r="L89" s="16"/>
      <c r="M89" s="18"/>
      <c r="N89" s="16"/>
      <c r="O89" s="16"/>
      <c r="P89" s="16"/>
      <c r="Q89" s="16"/>
      <c r="R89" s="16"/>
      <c r="T89" s="2"/>
      <c r="U89" s="21"/>
      <c r="V89" s="22"/>
      <c r="W89" s="2"/>
      <c r="X89" s="2"/>
      <c r="Y89" s="2"/>
      <c r="Z89" s="2"/>
      <c r="AA89" s="2"/>
      <c r="AB89" s="2"/>
      <c r="AC89" s="2"/>
      <c r="AD89" s="2"/>
      <c r="AE89" s="24"/>
      <c r="AF89" s="24"/>
      <c r="AG89" s="24"/>
    </row>
    <row r="90" spans="1:33" ht="15.75" customHeight="1">
      <c r="A90" s="2"/>
      <c r="B90" s="2"/>
      <c r="C90" s="29"/>
      <c r="D90" s="16"/>
      <c r="E90" s="16"/>
      <c r="F90" s="15"/>
      <c r="G90" s="15"/>
      <c r="H90" s="15"/>
      <c r="I90" s="16"/>
      <c r="J90" s="16"/>
      <c r="K90" s="16"/>
      <c r="L90" s="16"/>
      <c r="M90" s="18"/>
      <c r="N90" s="16"/>
      <c r="O90" s="16"/>
      <c r="P90" s="16"/>
      <c r="Q90" s="16"/>
      <c r="R90" s="16"/>
      <c r="T90" s="2"/>
      <c r="U90" s="21"/>
      <c r="V90" s="22"/>
      <c r="W90" s="2"/>
      <c r="X90" s="2"/>
      <c r="Y90" s="2"/>
      <c r="Z90" s="2"/>
      <c r="AA90" s="2"/>
      <c r="AB90" s="2"/>
      <c r="AC90" s="2"/>
      <c r="AD90" s="2"/>
      <c r="AE90" s="24"/>
      <c r="AF90" s="24"/>
      <c r="AG90" s="24"/>
    </row>
    <row r="91" spans="1:33" ht="15.75" customHeight="1">
      <c r="A91" s="2"/>
      <c r="B91" s="2"/>
      <c r="C91" s="29"/>
      <c r="D91" s="16"/>
      <c r="E91" s="16"/>
      <c r="F91" s="15"/>
      <c r="G91" s="15"/>
      <c r="H91" s="15"/>
      <c r="I91" s="16"/>
      <c r="J91" s="16"/>
      <c r="K91" s="16"/>
      <c r="L91" s="16"/>
      <c r="M91" s="18"/>
      <c r="N91" s="16"/>
      <c r="O91" s="16"/>
      <c r="P91" s="16"/>
      <c r="Q91" s="16"/>
      <c r="R91" s="16"/>
      <c r="T91" s="2"/>
      <c r="U91" s="21"/>
      <c r="V91" s="22"/>
      <c r="W91" s="2"/>
      <c r="X91" s="2"/>
      <c r="Y91" s="2"/>
      <c r="Z91" s="2"/>
      <c r="AA91" s="2"/>
      <c r="AB91" s="2"/>
      <c r="AC91" s="2"/>
      <c r="AD91" s="2"/>
      <c r="AE91" s="24"/>
      <c r="AF91" s="24"/>
      <c r="AG91" s="24"/>
    </row>
    <row r="92" spans="1:33" ht="15.75" customHeight="1">
      <c r="A92" s="2"/>
      <c r="B92" s="2"/>
      <c r="C92" s="29"/>
      <c r="D92" s="16"/>
      <c r="E92" s="16"/>
      <c r="F92" s="15"/>
      <c r="G92" s="15"/>
      <c r="H92" s="15"/>
      <c r="I92" s="16"/>
      <c r="J92" s="16"/>
      <c r="K92" s="16"/>
      <c r="L92" s="16"/>
      <c r="M92" s="18"/>
      <c r="N92" s="16"/>
      <c r="O92" s="16"/>
      <c r="P92" s="16"/>
      <c r="Q92" s="16"/>
      <c r="R92" s="16"/>
      <c r="T92" s="2"/>
      <c r="U92" s="21"/>
      <c r="V92" s="22"/>
      <c r="W92" s="2"/>
      <c r="X92" s="2"/>
      <c r="Y92" s="2"/>
      <c r="Z92" s="2"/>
      <c r="AA92" s="2"/>
      <c r="AB92" s="2"/>
      <c r="AC92" s="2"/>
      <c r="AD92" s="2"/>
      <c r="AE92" s="24"/>
      <c r="AF92" s="24"/>
      <c r="AG92" s="24"/>
    </row>
    <row r="93" spans="1:33" ht="15.75" customHeight="1">
      <c r="A93" s="2"/>
      <c r="B93" s="2"/>
      <c r="C93" s="29"/>
      <c r="D93" s="16"/>
      <c r="E93" s="16"/>
      <c r="F93" s="15"/>
      <c r="G93" s="15"/>
      <c r="H93" s="15"/>
      <c r="I93" s="16"/>
      <c r="J93" s="16"/>
      <c r="K93" s="16"/>
      <c r="L93" s="16"/>
      <c r="M93" s="18"/>
      <c r="N93" s="16"/>
      <c r="O93" s="16"/>
      <c r="P93" s="16"/>
      <c r="Q93" s="16"/>
      <c r="R93" s="16"/>
      <c r="T93" s="2"/>
      <c r="U93" s="21"/>
      <c r="V93" s="22"/>
      <c r="W93" s="2"/>
      <c r="X93" s="2"/>
      <c r="Y93" s="2"/>
      <c r="Z93" s="2"/>
      <c r="AA93" s="2"/>
      <c r="AB93" s="2"/>
      <c r="AC93" s="2"/>
      <c r="AD93" s="2"/>
      <c r="AE93" s="24"/>
      <c r="AF93" s="24"/>
      <c r="AG93" s="24"/>
    </row>
    <row r="94" spans="1:33" ht="15.75" customHeight="1">
      <c r="A94" s="2"/>
      <c r="B94" s="2"/>
      <c r="C94" s="29"/>
      <c r="D94" s="16"/>
      <c r="E94" s="16"/>
      <c r="F94" s="15"/>
      <c r="G94" s="15"/>
      <c r="H94" s="15"/>
      <c r="I94" s="16"/>
      <c r="J94" s="16"/>
      <c r="K94" s="16"/>
      <c r="L94" s="16"/>
      <c r="M94" s="18"/>
      <c r="N94" s="16"/>
      <c r="O94" s="16"/>
      <c r="P94" s="16"/>
      <c r="Q94" s="16"/>
      <c r="R94" s="16"/>
      <c r="T94" s="2"/>
      <c r="U94" s="21"/>
      <c r="V94" s="22"/>
      <c r="W94" s="2"/>
      <c r="X94" s="2"/>
      <c r="Y94" s="2"/>
      <c r="Z94" s="2"/>
      <c r="AA94" s="2"/>
      <c r="AB94" s="2"/>
      <c r="AC94" s="2"/>
      <c r="AD94" s="2"/>
      <c r="AE94" s="24"/>
      <c r="AF94" s="24"/>
      <c r="AG94" s="24"/>
    </row>
    <row r="95" spans="1:33" ht="15.75" customHeight="1">
      <c r="A95" s="2"/>
      <c r="B95" s="2"/>
      <c r="C95" s="29"/>
      <c r="D95" s="16"/>
      <c r="E95" s="16"/>
      <c r="F95" s="15"/>
      <c r="G95" s="15"/>
      <c r="H95" s="15"/>
      <c r="I95" s="16"/>
      <c r="J95" s="16"/>
      <c r="K95" s="16"/>
      <c r="L95" s="16"/>
      <c r="M95" s="18"/>
      <c r="N95" s="16"/>
      <c r="O95" s="16"/>
      <c r="P95" s="16"/>
      <c r="Q95" s="16"/>
      <c r="R95" s="16"/>
      <c r="T95" s="2"/>
      <c r="U95" s="21"/>
      <c r="V95" s="22"/>
      <c r="W95" s="2"/>
      <c r="X95" s="2"/>
      <c r="Y95" s="2"/>
      <c r="Z95" s="2"/>
      <c r="AA95" s="2"/>
      <c r="AB95" s="2"/>
      <c r="AC95" s="2"/>
      <c r="AD95" s="2"/>
      <c r="AE95" s="24"/>
      <c r="AF95" s="24"/>
      <c r="AG95" s="24"/>
    </row>
    <row r="96" spans="1:33" ht="15.75" customHeight="1">
      <c r="A96" s="2"/>
      <c r="B96" s="2"/>
      <c r="C96" s="29"/>
      <c r="D96" s="16"/>
      <c r="E96" s="16"/>
      <c r="F96" s="15"/>
      <c r="G96" s="15"/>
      <c r="H96" s="15"/>
      <c r="I96" s="16"/>
      <c r="J96" s="16"/>
      <c r="K96" s="16"/>
      <c r="L96" s="16"/>
      <c r="M96" s="18"/>
      <c r="N96" s="16"/>
      <c r="O96" s="16"/>
      <c r="P96" s="16"/>
      <c r="Q96" s="16"/>
      <c r="R96" s="16"/>
      <c r="T96" s="2"/>
      <c r="U96" s="21"/>
      <c r="V96" s="22"/>
      <c r="W96" s="2"/>
      <c r="X96" s="2"/>
      <c r="Y96" s="2"/>
      <c r="Z96" s="2"/>
      <c r="AA96" s="2"/>
      <c r="AB96" s="2"/>
      <c r="AC96" s="2"/>
      <c r="AD96" s="2"/>
      <c r="AE96" s="24"/>
      <c r="AF96" s="24"/>
      <c r="AG96" s="24"/>
    </row>
    <row r="97" spans="1:33" ht="15.75" customHeight="1">
      <c r="A97" s="2"/>
      <c r="B97" s="2"/>
      <c r="C97" s="29"/>
      <c r="D97" s="16"/>
      <c r="E97" s="16"/>
      <c r="F97" s="15"/>
      <c r="G97" s="15"/>
      <c r="H97" s="15"/>
      <c r="I97" s="16"/>
      <c r="J97" s="16"/>
      <c r="K97" s="16"/>
      <c r="L97" s="16"/>
      <c r="M97" s="18"/>
      <c r="N97" s="16"/>
      <c r="O97" s="16"/>
      <c r="P97" s="16"/>
      <c r="Q97" s="16"/>
      <c r="R97" s="16"/>
      <c r="T97" s="2"/>
      <c r="U97" s="21"/>
      <c r="V97" s="22"/>
      <c r="W97" s="2"/>
      <c r="X97" s="2"/>
      <c r="Y97" s="2"/>
      <c r="Z97" s="2"/>
      <c r="AA97" s="2"/>
      <c r="AB97" s="2"/>
      <c r="AC97" s="2"/>
      <c r="AD97" s="2"/>
      <c r="AE97" s="24"/>
      <c r="AF97" s="24"/>
      <c r="AG97" s="24"/>
    </row>
    <row r="98" spans="1:33" ht="15.75" customHeight="1">
      <c r="A98" s="2"/>
      <c r="B98" s="2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30"/>
      <c r="R98" s="30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spans="1:33" ht="15.75" customHeight="1">
      <c r="A99" s="2"/>
      <c r="B99" s="2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30"/>
      <c r="R99" s="30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spans="1:33" ht="15.75" customHeight="1">
      <c r="A100" s="2"/>
      <c r="B100" s="2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30"/>
      <c r="R100" s="30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spans="1:33" ht="15.75" customHeight="1">
      <c r="A101" s="2"/>
      <c r="B101" s="2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30"/>
      <c r="R101" s="30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spans="1:33" ht="15.75" customHeight="1">
      <c r="A102" s="2"/>
      <c r="B102" s="2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30"/>
      <c r="R102" s="30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spans="1:33" ht="15.75" customHeight="1">
      <c r="A103" s="2"/>
      <c r="B103" s="2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30"/>
      <c r="R103" s="30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spans="1:33" ht="15.75" customHeight="1">
      <c r="A104" s="2"/>
      <c r="B104" s="2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30"/>
      <c r="R104" s="30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spans="1:33" ht="15.75" customHeight="1">
      <c r="A105" s="2"/>
      <c r="B105" s="2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30"/>
      <c r="R105" s="30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75" customHeight="1">
      <c r="A106" s="2"/>
      <c r="B106" s="2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30"/>
      <c r="R106" s="30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spans="1:33" ht="15.75" customHeight="1">
      <c r="A107" s="2"/>
      <c r="B107" s="2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30"/>
      <c r="R107" s="30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spans="1:33" ht="15.75" customHeight="1">
      <c r="A108" s="2"/>
      <c r="B108" s="2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30"/>
      <c r="R108" s="30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75" customHeight="1">
      <c r="A109" s="2"/>
      <c r="B109" s="2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30"/>
      <c r="R109" s="30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spans="1:33" ht="15.75" customHeight="1">
      <c r="A110" s="2"/>
      <c r="B110" s="2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30"/>
      <c r="R110" s="30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spans="1:33" ht="15.75" customHeight="1">
      <c r="A111" s="2"/>
      <c r="B111" s="2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30"/>
      <c r="R111" s="30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ht="15.75" customHeight="1">
      <c r="A112" s="2"/>
      <c r="B112" s="2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30"/>
      <c r="R112" s="30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ht="15.75" customHeight="1">
      <c r="A113" s="2"/>
      <c r="B113" s="2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30"/>
      <c r="R113" s="30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ht="15.75" customHeight="1">
      <c r="A114" s="2"/>
      <c r="B114" s="2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30"/>
      <c r="R114" s="30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ht="15.75" customHeight="1">
      <c r="A115" s="2"/>
      <c r="B115" s="2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30"/>
      <c r="R115" s="30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spans="1:33" ht="15.75" customHeight="1">
      <c r="A116" s="2"/>
      <c r="B116" s="2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30"/>
      <c r="R116" s="30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ht="15.75" customHeight="1">
      <c r="A117" s="2"/>
      <c r="B117" s="2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75" customHeight="1">
      <c r="A118" s="2"/>
      <c r="B118" s="2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spans="1:33" ht="15.75" customHeight="1">
      <c r="A119" s="2"/>
      <c r="B119" s="2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spans="1:33" ht="15.75" customHeight="1">
      <c r="A120" s="2"/>
      <c r="B120" s="2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spans="1:33" ht="15.75" customHeight="1">
      <c r="A121" s="2"/>
      <c r="B121" s="2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spans="1:33" ht="15.75" customHeight="1">
      <c r="A122" s="2"/>
      <c r="B122" s="2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spans="1:33" ht="15.75" customHeight="1">
      <c r="A123" s="2"/>
      <c r="B123" s="2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spans="1:33" ht="15.75" customHeight="1">
      <c r="A124" s="2"/>
      <c r="B124" s="2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spans="1:33" ht="15.75" customHeight="1">
      <c r="A125" s="2"/>
      <c r="B125" s="2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spans="1:33" ht="15.75" customHeight="1">
      <c r="A126" s="2"/>
      <c r="B126" s="2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ht="15.75" customHeight="1">
      <c r="A127" s="2"/>
      <c r="B127" s="2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75" customHeight="1">
      <c r="A128" s="2"/>
      <c r="B128" s="2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ht="15.75" customHeight="1">
      <c r="A129" s="2"/>
      <c r="B129" s="2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ht="15.75" customHeight="1">
      <c r="A130" s="2"/>
      <c r="B130" s="2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ht="15.75" customHeight="1">
      <c r="A131" s="2"/>
      <c r="B131" s="2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75" customHeight="1">
      <c r="A132" s="2"/>
      <c r="B132" s="2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spans="1:33" ht="15.75" customHeight="1">
      <c r="A133" s="2"/>
      <c r="B133" s="2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75" customHeight="1">
      <c r="A134" s="2"/>
      <c r="B134" s="2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spans="1:33" ht="15.75" customHeight="1">
      <c r="A135" s="2"/>
      <c r="B135" s="2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spans="1:33" ht="15.75" customHeight="1">
      <c r="A136" s="2"/>
      <c r="B136" s="2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spans="1:33" ht="15.75" customHeight="1">
      <c r="A137" s="2"/>
      <c r="B137" s="2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spans="1:33" ht="15.75" customHeight="1">
      <c r="A138" s="2"/>
      <c r="B138" s="2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spans="1:33" ht="15.75" customHeight="1">
      <c r="A139" s="2"/>
      <c r="B139" s="2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spans="1:33" ht="15.75" customHeight="1">
      <c r="A140" s="2"/>
      <c r="B140" s="2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75" customHeight="1">
      <c r="A141" s="2"/>
      <c r="B141" s="2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spans="1:33" ht="15.75" customHeight="1">
      <c r="A142" s="2"/>
      <c r="B142" s="2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spans="1:33" ht="15.75" customHeight="1">
      <c r="A143" s="2"/>
      <c r="B143" s="2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spans="1:33" ht="15.75" customHeight="1">
      <c r="A144" s="2"/>
      <c r="B144" s="2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spans="1:33" ht="15.75" customHeight="1">
      <c r="A145" s="2"/>
      <c r="B145" s="2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spans="1:33" ht="15.75" customHeight="1">
      <c r="A146" s="2"/>
      <c r="B146" s="2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ht="15.75" customHeight="1">
      <c r="A147" s="2"/>
      <c r="B147" s="2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ht="15.75" customHeight="1">
      <c r="A148" s="2"/>
      <c r="B148" s="2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ht="15.75" customHeight="1">
      <c r="A149" s="2"/>
      <c r="B149" s="2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75" customHeight="1">
      <c r="A150" s="2"/>
      <c r="B150" s="2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spans="1:33" ht="15.75" customHeight="1">
      <c r="A151" s="2"/>
      <c r="B151" s="2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spans="1:33" ht="15.75" customHeight="1">
      <c r="A152" s="2"/>
      <c r="B152" s="2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5.75" customHeight="1">
      <c r="A153" s="2"/>
      <c r="B153" s="2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5.75" customHeight="1">
      <c r="A154" s="2"/>
      <c r="B154" s="2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75" customHeight="1">
      <c r="A155" s="2"/>
      <c r="B155" s="2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5.75" customHeight="1">
      <c r="A156" s="2"/>
      <c r="B156" s="2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5.75" customHeight="1">
      <c r="A157" s="2"/>
      <c r="B157" s="2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5.75" customHeight="1">
      <c r="A158" s="2"/>
      <c r="B158" s="2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5.75" customHeight="1">
      <c r="A159" s="2"/>
      <c r="B159" s="2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5.75" customHeight="1">
      <c r="A160" s="2"/>
      <c r="B160" s="2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5.75" customHeight="1">
      <c r="A161" s="2"/>
      <c r="B161" s="2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5.75" customHeight="1">
      <c r="A162" s="2"/>
      <c r="B162" s="2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5.75" customHeight="1">
      <c r="A163" s="2"/>
      <c r="B163" s="2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5.75" customHeight="1">
      <c r="A164" s="2"/>
      <c r="B164" s="2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5.75" customHeight="1">
      <c r="A165" s="2"/>
      <c r="B165" s="2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5.75" customHeight="1">
      <c r="A166" s="2"/>
      <c r="B166" s="2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5.75" customHeight="1">
      <c r="A167" s="2"/>
      <c r="B167" s="2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5.75" customHeight="1">
      <c r="A168" s="2"/>
      <c r="B168" s="2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75" customHeight="1">
      <c r="A169" s="2"/>
      <c r="B169" s="2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5.75" customHeight="1">
      <c r="A170" s="2"/>
      <c r="B170" s="2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5.75" customHeight="1">
      <c r="A171" s="2"/>
      <c r="B171" s="2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5.75" customHeight="1">
      <c r="A172" s="2"/>
      <c r="B172" s="2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5.75" customHeight="1">
      <c r="A173" s="2"/>
      <c r="B173" s="2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75" customHeight="1">
      <c r="A174" s="2"/>
      <c r="B174" s="2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5.75" customHeight="1">
      <c r="A175" s="2"/>
      <c r="B175" s="2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5.75" customHeight="1">
      <c r="A176" s="2"/>
      <c r="B176" s="2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75" customHeight="1">
      <c r="A177" s="2"/>
      <c r="B177" s="2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5.75" customHeight="1">
      <c r="A178" s="2"/>
      <c r="B178" s="2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5.75" customHeight="1">
      <c r="A179" s="2"/>
      <c r="B179" s="2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5.75" customHeight="1">
      <c r="A180" s="2"/>
      <c r="B180" s="2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5.75" customHeight="1">
      <c r="A181" s="2"/>
      <c r="B181" s="2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5.75" customHeight="1">
      <c r="A182" s="2"/>
      <c r="B182" s="2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5.75" customHeight="1">
      <c r="A183" s="2"/>
      <c r="B183" s="2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5.75" customHeight="1">
      <c r="A184" s="2"/>
      <c r="B184" s="2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5.75" customHeight="1">
      <c r="A185" s="2"/>
      <c r="B185" s="2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75" customHeight="1">
      <c r="A186" s="2"/>
      <c r="B186" s="2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5.75" customHeight="1">
      <c r="A187" s="2"/>
      <c r="B187" s="2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75" customHeight="1">
      <c r="A188" s="2"/>
      <c r="B188" s="2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5.75" customHeight="1">
      <c r="A189" s="2"/>
      <c r="B189" s="2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5.75" customHeight="1">
      <c r="A190" s="2"/>
      <c r="B190" s="2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5.75" customHeight="1">
      <c r="A191" s="2"/>
      <c r="B191" s="2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5.75" customHeight="1">
      <c r="A192" s="2"/>
      <c r="B192" s="2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5.75" customHeight="1">
      <c r="A193" s="2"/>
      <c r="B193" s="2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5.75" customHeight="1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33" ht="15.75" customHeight="1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33" ht="15.75" customHeight="1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33" ht="15.75" customHeight="1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33" ht="15.75" customHeight="1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33" ht="15.75" customHeight="1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33" ht="15.75" customHeight="1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33" ht="15.75" customHeight="1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33" ht="15.75" customHeight="1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33" ht="15.75" customHeight="1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33" ht="15.75" customHeight="1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33" ht="15.75" customHeight="1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33" ht="15.75" customHeight="1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33" ht="15.75" customHeight="1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33" ht="15.75" customHeight="1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3:18" ht="15.75" customHeight="1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3:18" ht="15.75" customHeight="1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3:18" ht="15.75" customHeight="1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3:18" ht="15.75" customHeight="1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3:18" ht="15.75" customHeight="1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3:18" ht="15.75" customHeight="1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3:18" ht="15.75" customHeight="1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3:18" ht="15.75" customHeight="1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3:18" ht="15.75" customHeight="1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3:18" ht="15.75" customHeight="1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3:18" ht="15.75" customHeight="1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3:18" ht="15.75" customHeight="1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3:18" ht="15.75" customHeight="1"/>
    <row r="222" spans="3:18" ht="15.75" customHeight="1"/>
    <row r="223" spans="3:18" ht="15.75" customHeight="1"/>
    <row r="224" spans="3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2">
    <mergeCell ref="H1:H2"/>
    <mergeCell ref="I1:I2"/>
    <mergeCell ref="A3:B3"/>
    <mergeCell ref="J1:J2"/>
    <mergeCell ref="K1:K2"/>
    <mergeCell ref="C1:C2"/>
    <mergeCell ref="D1:D2"/>
    <mergeCell ref="E1:E2"/>
    <mergeCell ref="F1:F2"/>
    <mergeCell ref="G1:G2"/>
    <mergeCell ref="L1:L2"/>
    <mergeCell ref="M1:M2"/>
    <mergeCell ref="N1:N2"/>
    <mergeCell ref="O1:O2"/>
    <mergeCell ref="P1:P2"/>
    <mergeCell ref="Q1:Q2"/>
    <mergeCell ref="S1:S2"/>
    <mergeCell ref="T1:T2"/>
    <mergeCell ref="U1:U2"/>
    <mergeCell ref="V1:V2"/>
    <mergeCell ref="R1:R2"/>
    <mergeCell ref="W1:W2"/>
    <mergeCell ref="X1:X2"/>
    <mergeCell ref="AF1:AF2"/>
    <mergeCell ref="AG1:AG2"/>
    <mergeCell ref="Y1:Y2"/>
    <mergeCell ref="Z1:Z2"/>
    <mergeCell ref="AA1:AA2"/>
    <mergeCell ref="AB1:AB2"/>
    <mergeCell ref="AC1:AC2"/>
    <mergeCell ref="AD1:AD2"/>
    <mergeCell ref="AE1:AE2"/>
  </mergeCell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0U-X7C5-MCGG</vt:lpstr>
      <vt:lpstr>0O-Q27Y-PG0I</vt:lpstr>
      <vt:lpstr>32-WJD6-KIO0</vt:lpstr>
      <vt:lpstr>4V-HRX6-7753</vt:lpstr>
      <vt:lpstr>65-Q7IT-FVM7</vt:lpstr>
      <vt:lpstr>6L-9DAU-Z8DD</vt:lpstr>
      <vt:lpstr>7T-77I7-QCC9</vt:lpstr>
      <vt:lpstr>7T-77I7-QCC9-FN</vt:lpstr>
      <vt:lpstr>8M-9IS8-488D</vt:lpstr>
      <vt:lpstr>8Y-M04H-CDDD</vt:lpstr>
      <vt:lpstr>9B-O4S2-6IBF</vt:lpstr>
      <vt:lpstr>BZ-TD9H-X4SZ</vt:lpstr>
      <vt:lpstr>C4-ZHHP-Q3C7</vt:lpstr>
      <vt:lpstr>C4-ZHHP-Q3C7-FN</vt:lpstr>
      <vt:lpstr>CM-CE-103Y25</vt:lpstr>
      <vt:lpstr>CM-CE-103Y50</vt:lpstr>
      <vt:lpstr>CM-CE-103Y25P</vt:lpstr>
      <vt:lpstr>CM-CE-103Y50P</vt:lpstr>
      <vt:lpstr>CM-CE-123Y02P</vt:lpstr>
      <vt:lpstr>CM-CE-123Y03GFCI</vt:lpstr>
      <vt:lpstr>CM-CE-123Y10</vt:lpstr>
      <vt:lpstr>CM-CE-123Y100</vt:lpstr>
      <vt:lpstr>CM-CE-123Y25</vt:lpstr>
      <vt:lpstr>CM-CE-123Y25P</vt:lpstr>
      <vt:lpstr>CM-CE-123Y50</vt:lpstr>
      <vt:lpstr>CM-CE-123Y50P</vt:lpstr>
      <vt:lpstr>CM-CE-163B06</vt:lpstr>
      <vt:lpstr>CM-CE-163B08</vt:lpstr>
      <vt:lpstr>CM-CE-163B10</vt:lpstr>
      <vt:lpstr>CM-CE-163B100</vt:lpstr>
      <vt:lpstr>CM-CE-163B25</vt:lpstr>
      <vt:lpstr>CM-CE-163B50</vt:lpstr>
      <vt:lpstr>CM-CE-163CR30-BLBK</vt:lpstr>
      <vt:lpstr>CM-CE-163CR30-GYBK</vt:lpstr>
      <vt:lpstr>CM-CE-163CR30-YEBK</vt:lpstr>
      <vt:lpstr>CM-CE-163CR30-GRBK</vt:lpstr>
      <vt:lpstr>CM-CE-163CR30-REBK</vt:lpstr>
      <vt:lpstr>CM-CE-163CR30-TLBK</vt:lpstr>
      <vt:lpstr>CM-CE-163G25</vt:lpstr>
      <vt:lpstr>CM-CE-163G50</vt:lpstr>
      <vt:lpstr>CM-CE-163G100</vt:lpstr>
      <vt:lpstr>CM-CE-163W06</vt:lpstr>
      <vt:lpstr>CM-CE-163W10</vt:lpstr>
      <vt:lpstr>CM-CE-LV122B100</vt:lpstr>
      <vt:lpstr>CM-CE-LV122B250</vt:lpstr>
      <vt:lpstr>CM-CE-LV142B100</vt:lpstr>
      <vt:lpstr>CM-CE-LV142B250</vt:lpstr>
      <vt:lpstr>CM-CE-LV162B100</vt:lpstr>
      <vt:lpstr>CM-CE-LV162B250</vt:lpstr>
      <vt:lpstr>CM-CE-LV182B100</vt:lpstr>
      <vt:lpstr>CM-IFC-WRP-MULTI-15PK</vt:lpstr>
      <vt:lpstr>CM-IFC-LVT-120W-A</vt:lpstr>
      <vt:lpstr>CM-IFC-LVT-200W-A</vt:lpstr>
      <vt:lpstr>CM-IFC-LVT-300W-A</vt:lpstr>
      <vt:lpstr>CM-IL-DH35-BK6</vt:lpstr>
      <vt:lpstr>CM-PL-FDB-HS</vt:lpstr>
      <vt:lpstr>CM-PL-45lb</vt:lpstr>
      <vt:lpstr>CM-TH-163G10P</vt:lpstr>
      <vt:lpstr>F1-PT4W-Y8ZB</vt:lpstr>
      <vt:lpstr>NN-M6FH-1KJ8</vt:lpstr>
      <vt:lpstr>OU-TZES-TXXT</vt:lpstr>
      <vt:lpstr>QP-MYZY-ZRMB</vt:lpstr>
      <vt:lpstr>QP-YFGN-DNXJ</vt:lpstr>
      <vt:lpstr>SM-HFFJ-4C3D</vt:lpstr>
      <vt:lpstr>SN-APRO-4E9N</vt:lpstr>
      <vt:lpstr>VP-N0MT-N7ZS</vt:lpstr>
      <vt:lpstr>W5-GQ4S-INDS</vt:lpstr>
      <vt:lpstr>CM-PP-INPONGRC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2021-07-20T13:56:24Z</dcterms:modified>
</cp:coreProperties>
</file>